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EADME" sheetId="1" state="visible" r:id="rId1"/>
    <sheet name="Summary" sheetId="2" state="visible" r:id="rId2"/>
    <sheet name="Box Elder County" sheetId="3" state="visible" r:id="rId3"/>
    <sheet name="Weber County" sheetId="4" state="visible" r:id="rId4"/>
    <sheet name="Davis County" sheetId="5" state="visible" r:id="rId5"/>
    <sheet name="Salt Lake County" sheetId="6" state="visible" r:id="rId6"/>
    <sheet name="Tooele County" sheetId="7" state="visible" r:id="rId7"/>
    <sheet name="Utah County" sheetId="8" state="visible" r:id="rId8"/>
    <sheet name="All Data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50">
    <numFmt numFmtId="165" formatCode="@"/>
    <numFmt numFmtId="166" formatCode="#,##0"/>
    <numFmt numFmtId="167" formatCode="#,##0"/>
    <numFmt numFmtId="168" formatCode="0.0"/>
    <numFmt numFmtId="169" formatCode="0.0"/>
    <numFmt numFmtId="170" formatCode="0.0&quot;%&quot;"/>
    <numFmt numFmtId="171" formatCode="0.0&quot;%&quot;"/>
    <numFmt numFmtId="172" formatCode="0.0"/>
    <numFmt numFmtId="173" formatCode="0.0"/>
    <numFmt numFmtId="174" formatCode="0.00"/>
    <numFmt numFmtId="175" formatCode="@"/>
    <numFmt numFmtId="176" formatCode="#,##0"/>
    <numFmt numFmtId="177" formatCode="#,##0"/>
    <numFmt numFmtId="178" formatCode="0.0"/>
    <numFmt numFmtId="179" formatCode="0.0"/>
    <numFmt numFmtId="180" formatCode="0.0&quot;%&quot;"/>
    <numFmt numFmtId="181" formatCode="0.0&quot;%&quot;"/>
    <numFmt numFmtId="182" formatCode="0.0"/>
    <numFmt numFmtId="183" formatCode="0.0"/>
    <numFmt numFmtId="184" formatCode="0.00"/>
    <numFmt numFmtId="185" formatCode="@"/>
    <numFmt numFmtId="186" formatCode="#,##0"/>
    <numFmt numFmtId="187" formatCode="#,##0"/>
    <numFmt numFmtId="188" formatCode="0.0"/>
    <numFmt numFmtId="189" formatCode="0.0"/>
    <numFmt numFmtId="190" formatCode="0.0&quot;%&quot;"/>
    <numFmt numFmtId="191" formatCode="0.0&quot;%&quot;"/>
    <numFmt numFmtId="192" formatCode="0.0"/>
    <numFmt numFmtId="193" formatCode="0.0"/>
    <numFmt numFmtId="194" formatCode="0.00"/>
    <numFmt numFmtId="195" formatCode="@"/>
    <numFmt numFmtId="196" formatCode="#,##0"/>
    <numFmt numFmtId="197" formatCode="#,##0"/>
    <numFmt numFmtId="198" formatCode="0.0"/>
    <numFmt numFmtId="199" formatCode="0.0"/>
    <numFmt numFmtId="200" formatCode="0.0&quot;%&quot;"/>
    <numFmt numFmtId="201" formatCode="0.0&quot;%&quot;"/>
    <numFmt numFmtId="202" formatCode="0.0"/>
    <numFmt numFmtId="203" formatCode="0.0"/>
    <numFmt numFmtId="204" formatCode="0.00"/>
    <numFmt numFmtId="205" formatCode="@"/>
    <numFmt numFmtId="206" formatCode="#,##0"/>
    <numFmt numFmtId="207" formatCode="#,##0"/>
    <numFmt numFmtId="208" formatCode="0.0"/>
    <numFmt numFmtId="209" formatCode="0.0"/>
    <numFmt numFmtId="210" formatCode="0.0&quot;%&quot;"/>
    <numFmt numFmtId="211" formatCode="0.0&quot;%&quot;"/>
    <numFmt numFmtId="212" formatCode="0.0"/>
    <numFmt numFmtId="213" formatCode="0.0"/>
    <numFmt numFmtId="214" formatCode="0.00"/>
    <numFmt numFmtId="215" formatCode="@"/>
    <numFmt numFmtId="216" formatCode="#,##0"/>
    <numFmt numFmtId="217" formatCode="#,##0"/>
    <numFmt numFmtId="218" formatCode="0.0"/>
    <numFmt numFmtId="219" formatCode="0.0"/>
    <numFmt numFmtId="220" formatCode="0.0&quot;%&quot;"/>
    <numFmt numFmtId="221" formatCode="0.0&quot;%&quot;"/>
    <numFmt numFmtId="222" formatCode="0.0"/>
    <numFmt numFmtId="223" formatCode="0.0"/>
    <numFmt numFmtId="224" formatCode="0.00"/>
    <numFmt numFmtId="225" formatCode="@"/>
    <numFmt numFmtId="226" formatCode="#,##0"/>
    <numFmt numFmtId="227" formatCode="#,##0"/>
    <numFmt numFmtId="228" formatCode="0.0"/>
    <numFmt numFmtId="229" formatCode="0.0"/>
    <numFmt numFmtId="230" formatCode="0.0&quot;%&quot;"/>
    <numFmt numFmtId="231" formatCode="0.0&quot;%&quot;"/>
    <numFmt numFmtId="232" formatCode="0.0"/>
    <numFmt numFmtId="233" formatCode="0.0"/>
    <numFmt numFmtId="234" formatCode="0.00"/>
    <numFmt numFmtId="235" formatCode="@"/>
    <numFmt numFmtId="236" formatCode="#,##0"/>
    <numFmt numFmtId="237" formatCode="#,##0"/>
    <numFmt numFmtId="238" formatCode="0.0"/>
    <numFmt numFmtId="239" formatCode="0.0"/>
    <numFmt numFmtId="240" formatCode="0.0&quot;%&quot;"/>
    <numFmt numFmtId="241" formatCode="0.0&quot;%&quot;"/>
    <numFmt numFmtId="242" formatCode="0.0"/>
    <numFmt numFmtId="243" formatCode="0.0"/>
    <numFmt numFmtId="244" formatCode="0.00"/>
    <numFmt numFmtId="245" formatCode="@"/>
    <numFmt numFmtId="246" formatCode="#,##0"/>
    <numFmt numFmtId="247" formatCode="#,##0"/>
    <numFmt numFmtId="248" formatCode="0.0"/>
    <numFmt numFmtId="249" formatCode="0.0"/>
    <numFmt numFmtId="250" formatCode="0.0&quot;%&quot;"/>
    <numFmt numFmtId="251" formatCode="0.0&quot;%&quot;"/>
    <numFmt numFmtId="252" formatCode="0.0"/>
    <numFmt numFmtId="253" formatCode="0.0"/>
    <numFmt numFmtId="254" formatCode="0.00"/>
    <numFmt numFmtId="255" formatCode="@"/>
    <numFmt numFmtId="256" formatCode="#,##0"/>
    <numFmt numFmtId="257" formatCode="#,##0"/>
    <numFmt numFmtId="258" formatCode="0.0"/>
    <numFmt numFmtId="259" formatCode="0.0"/>
    <numFmt numFmtId="260" formatCode="0.0&quot;%&quot;"/>
    <numFmt numFmtId="261" formatCode="0.0&quot;%&quot;"/>
    <numFmt numFmtId="262" formatCode="0.0"/>
    <numFmt numFmtId="263" formatCode="0.0"/>
    <numFmt numFmtId="264" formatCode="0.00"/>
    <numFmt numFmtId="265" formatCode="@"/>
    <numFmt numFmtId="266" formatCode="#,##0"/>
    <numFmt numFmtId="267" formatCode="#,##0"/>
    <numFmt numFmtId="268" formatCode="0.0"/>
    <numFmt numFmtId="269" formatCode="0.0"/>
    <numFmt numFmtId="270" formatCode="0.0&quot;%&quot;"/>
    <numFmt numFmtId="271" formatCode="0.0&quot;%&quot;"/>
    <numFmt numFmtId="272" formatCode="0.0"/>
    <numFmt numFmtId="273" formatCode="0.0"/>
    <numFmt numFmtId="274" formatCode="0.00"/>
    <numFmt numFmtId="275" formatCode="@"/>
    <numFmt numFmtId="276" formatCode="#,##0"/>
    <numFmt numFmtId="277" formatCode="#,##0"/>
    <numFmt numFmtId="278" formatCode="0.0"/>
    <numFmt numFmtId="279" formatCode="0.0"/>
    <numFmt numFmtId="280" formatCode="0.0&quot;%&quot;"/>
    <numFmt numFmtId="281" formatCode="0.0&quot;%&quot;"/>
    <numFmt numFmtId="282" formatCode="0.0"/>
    <numFmt numFmtId="283" formatCode="0.0"/>
    <numFmt numFmtId="284" formatCode="0.00"/>
    <numFmt numFmtId="285" formatCode="@"/>
    <numFmt numFmtId="286" formatCode="#,##0"/>
    <numFmt numFmtId="287" formatCode="#,##0"/>
    <numFmt numFmtId="288" formatCode="0.0"/>
    <numFmt numFmtId="289" formatCode="0.0"/>
    <numFmt numFmtId="290" formatCode="0.0&quot;%&quot;"/>
    <numFmt numFmtId="291" formatCode="0.0&quot;%&quot;"/>
    <numFmt numFmtId="292" formatCode="0.0"/>
    <numFmt numFmtId="293" formatCode="0.0"/>
    <numFmt numFmtId="294" formatCode="0.00"/>
    <numFmt numFmtId="295" formatCode="@"/>
    <numFmt numFmtId="296" formatCode="#,##0"/>
    <numFmt numFmtId="297" formatCode="#,##0"/>
    <numFmt numFmtId="298" formatCode="0.0"/>
    <numFmt numFmtId="299" formatCode="0.0"/>
    <numFmt numFmtId="300" formatCode="0.0&quot;%&quot;"/>
    <numFmt numFmtId="301" formatCode="0.0&quot;%&quot;"/>
    <numFmt numFmtId="302" formatCode="0.0"/>
    <numFmt numFmtId="303" formatCode="0.0"/>
    <numFmt numFmtId="304" formatCode="0.00"/>
    <numFmt numFmtId="305" formatCode="@"/>
    <numFmt numFmtId="306" formatCode="#,##0"/>
    <numFmt numFmtId="307" formatCode="#,##0"/>
    <numFmt numFmtId="308" formatCode="0.0"/>
    <numFmt numFmtId="309" formatCode="0.0"/>
    <numFmt numFmtId="310" formatCode="0.0&quot;%&quot;"/>
    <numFmt numFmtId="311" formatCode="0.0&quot;%&quot;"/>
    <numFmt numFmtId="312" formatCode="0.0"/>
    <numFmt numFmtId="313" formatCode="0.0"/>
    <numFmt numFmtId="314" formatCode="0.00"/>
    <numFmt numFmtId="315" formatCode="@"/>
    <numFmt numFmtId="316" formatCode="#,##0"/>
    <numFmt numFmtId="317" formatCode="#,##0"/>
    <numFmt numFmtId="318" formatCode="0.0"/>
    <numFmt numFmtId="319" formatCode="0.0"/>
    <numFmt numFmtId="320" formatCode="0.0&quot;%&quot;"/>
    <numFmt numFmtId="321" formatCode="0.0&quot;%&quot;"/>
    <numFmt numFmtId="322" formatCode="0.0"/>
    <numFmt numFmtId="323" formatCode="0.0"/>
    <numFmt numFmtId="324" formatCode="0.00"/>
    <numFmt numFmtId="325" formatCode="@"/>
    <numFmt numFmtId="326" formatCode="#,##0"/>
    <numFmt numFmtId="327" formatCode="#,##0"/>
    <numFmt numFmtId="328" formatCode="0.0"/>
    <numFmt numFmtId="329" formatCode="0.0"/>
    <numFmt numFmtId="330" formatCode="0.0&quot;%&quot;"/>
    <numFmt numFmtId="331" formatCode="0.0&quot;%&quot;"/>
    <numFmt numFmtId="332" formatCode="0.0"/>
    <numFmt numFmtId="333" formatCode="0.0"/>
    <numFmt numFmtId="334" formatCode="0.00"/>
    <numFmt numFmtId="335" formatCode="@"/>
    <numFmt numFmtId="336" formatCode="#,##0"/>
    <numFmt numFmtId="337" formatCode="#,##0"/>
    <numFmt numFmtId="338" formatCode="0.0"/>
    <numFmt numFmtId="339" formatCode="0.0"/>
    <numFmt numFmtId="340" formatCode="0.0&quot;%&quot;"/>
    <numFmt numFmtId="341" formatCode="0.0&quot;%&quot;"/>
    <numFmt numFmtId="342" formatCode="0.0"/>
    <numFmt numFmtId="343" formatCode="0.0"/>
    <numFmt numFmtId="344" formatCode="0.00"/>
    <numFmt numFmtId="345" formatCode="@"/>
    <numFmt numFmtId="346" formatCode="#,##0"/>
    <numFmt numFmtId="347" formatCode="#,##0"/>
    <numFmt numFmtId="348" formatCode="0.0"/>
    <numFmt numFmtId="349" formatCode="0.0"/>
    <numFmt numFmtId="350" formatCode="0.0&quot;%&quot;"/>
    <numFmt numFmtId="351" formatCode="0.0&quot;%&quot;"/>
    <numFmt numFmtId="352" formatCode="0.0"/>
    <numFmt numFmtId="353" formatCode="0.0"/>
    <numFmt numFmtId="354" formatCode="0.00"/>
    <numFmt numFmtId="355" formatCode="@"/>
    <numFmt numFmtId="356" formatCode="#,##0"/>
    <numFmt numFmtId="357" formatCode="#,##0"/>
    <numFmt numFmtId="358" formatCode="0.0"/>
    <numFmt numFmtId="359" formatCode="0.0"/>
    <numFmt numFmtId="360" formatCode="0.0&quot;%&quot;"/>
    <numFmt numFmtId="361" formatCode="0.0&quot;%&quot;"/>
    <numFmt numFmtId="362" formatCode="0.0"/>
    <numFmt numFmtId="363" formatCode="0.0"/>
    <numFmt numFmtId="364" formatCode="0.00"/>
    <numFmt numFmtId="365" formatCode="@"/>
    <numFmt numFmtId="366" formatCode="#,##0"/>
    <numFmt numFmtId="367" formatCode="#,##0"/>
    <numFmt numFmtId="368" formatCode="0.0"/>
    <numFmt numFmtId="369" formatCode="0.0"/>
    <numFmt numFmtId="370" formatCode="0.0&quot;%&quot;"/>
    <numFmt numFmtId="371" formatCode="0.0&quot;%&quot;"/>
    <numFmt numFmtId="372" formatCode="0.0"/>
    <numFmt numFmtId="373" formatCode="0.0"/>
    <numFmt numFmtId="374" formatCode="0.00"/>
    <numFmt numFmtId="375" formatCode="@"/>
    <numFmt numFmtId="376" formatCode="#,##0"/>
    <numFmt numFmtId="377" formatCode="#,##0"/>
    <numFmt numFmtId="378" formatCode="0.0"/>
    <numFmt numFmtId="379" formatCode="0.0"/>
    <numFmt numFmtId="380" formatCode="0.0&quot;%&quot;"/>
    <numFmt numFmtId="381" formatCode="0.0&quot;%&quot;"/>
    <numFmt numFmtId="382" formatCode="0.0"/>
    <numFmt numFmtId="383" formatCode="0.0"/>
    <numFmt numFmtId="384" formatCode="0.00"/>
    <numFmt numFmtId="385" formatCode="@"/>
    <numFmt numFmtId="386" formatCode="#,##0"/>
    <numFmt numFmtId="387" formatCode="#,##0"/>
    <numFmt numFmtId="388" formatCode="0.0"/>
    <numFmt numFmtId="389" formatCode="0.0"/>
    <numFmt numFmtId="390" formatCode="0.0&quot;%&quot;"/>
    <numFmt numFmtId="391" formatCode="0.0&quot;%&quot;"/>
    <numFmt numFmtId="392" formatCode="0.0"/>
    <numFmt numFmtId="393" formatCode="0.0"/>
    <numFmt numFmtId="394" formatCode="0.00"/>
    <numFmt numFmtId="395" formatCode="@"/>
    <numFmt numFmtId="396" formatCode="#,##0"/>
    <numFmt numFmtId="397" formatCode="#,##0"/>
    <numFmt numFmtId="398" formatCode="0.0"/>
    <numFmt numFmtId="399" formatCode="0.0"/>
    <numFmt numFmtId="400" formatCode="0.0&quot;%&quot;"/>
    <numFmt numFmtId="401" formatCode="0.0&quot;%&quot;"/>
    <numFmt numFmtId="402" formatCode="0.0"/>
    <numFmt numFmtId="403" formatCode="0.0"/>
    <numFmt numFmtId="404" formatCode="0.00"/>
    <numFmt numFmtId="405" formatCode="@"/>
    <numFmt numFmtId="406" formatCode="#,##0"/>
    <numFmt numFmtId="407" formatCode="#,##0"/>
    <numFmt numFmtId="408" formatCode="0.0"/>
    <numFmt numFmtId="409" formatCode="0.0"/>
    <numFmt numFmtId="410" formatCode="0.0&quot;%&quot;"/>
    <numFmt numFmtId="411" formatCode="0.0&quot;%&quot;"/>
    <numFmt numFmtId="412" formatCode="0.0"/>
    <numFmt numFmtId="413" formatCode="0.0"/>
    <numFmt numFmtId="414" formatCode="0.00"/>
    <numFmt numFmtId="415" formatCode="@"/>
    <numFmt numFmtId="416" formatCode="#,##0"/>
    <numFmt numFmtId="417" formatCode="#,##0"/>
    <numFmt numFmtId="418" formatCode="0.0"/>
    <numFmt numFmtId="419" formatCode="0.0"/>
    <numFmt numFmtId="420" formatCode="0.0&quot;%&quot;"/>
    <numFmt numFmtId="421" formatCode="0.0&quot;%&quot;"/>
    <numFmt numFmtId="422" formatCode="0.0"/>
    <numFmt numFmtId="423" formatCode="0.0"/>
    <numFmt numFmtId="424" formatCode="0.00"/>
    <numFmt numFmtId="425" formatCode="@"/>
    <numFmt numFmtId="426" formatCode="#,##0"/>
    <numFmt numFmtId="427" formatCode="#,##0"/>
    <numFmt numFmtId="428" formatCode="0.0"/>
    <numFmt numFmtId="429" formatCode="0.0"/>
    <numFmt numFmtId="430" formatCode="0.0&quot;%&quot;"/>
    <numFmt numFmtId="431" formatCode="0.0&quot;%&quot;"/>
    <numFmt numFmtId="432" formatCode="0.0"/>
    <numFmt numFmtId="433" formatCode="0.0"/>
    <numFmt numFmtId="434" formatCode="0.00"/>
    <numFmt numFmtId="435" formatCode="@"/>
    <numFmt numFmtId="436" formatCode="#,##0"/>
    <numFmt numFmtId="437" formatCode="#,##0"/>
    <numFmt numFmtId="438" formatCode="0.0"/>
    <numFmt numFmtId="439" formatCode="0.0"/>
    <numFmt numFmtId="440" formatCode="0.0&quot;%&quot;"/>
    <numFmt numFmtId="441" formatCode="0.0&quot;%&quot;"/>
    <numFmt numFmtId="442" formatCode="0.0"/>
    <numFmt numFmtId="443" formatCode="0.0"/>
    <numFmt numFmtId="444" formatCode="0.00"/>
    <numFmt numFmtId="445" formatCode="@"/>
    <numFmt numFmtId="446" formatCode="#,##0"/>
    <numFmt numFmtId="447" formatCode="#,##0"/>
    <numFmt numFmtId="448" formatCode="0.0"/>
    <numFmt numFmtId="449" formatCode="0.0"/>
    <numFmt numFmtId="450" formatCode="0.0&quot;%&quot;"/>
    <numFmt numFmtId="451" formatCode="0.0&quot;%&quot;"/>
    <numFmt numFmtId="452" formatCode="0.0"/>
    <numFmt numFmtId="453" formatCode="0.0"/>
    <numFmt numFmtId="454" formatCode="0.00"/>
    <numFmt numFmtId="455" formatCode="@"/>
    <numFmt numFmtId="456" formatCode="#,##0"/>
    <numFmt numFmtId="457" formatCode="#,##0"/>
    <numFmt numFmtId="458" formatCode="0.0"/>
    <numFmt numFmtId="459" formatCode="0.0"/>
    <numFmt numFmtId="460" formatCode="0.0&quot;%&quot;"/>
    <numFmt numFmtId="461" formatCode="0.0&quot;%&quot;"/>
    <numFmt numFmtId="462" formatCode="0.0"/>
    <numFmt numFmtId="463" formatCode="0.0"/>
    <numFmt numFmtId="464" formatCode="0.00"/>
    <numFmt numFmtId="465" formatCode="@"/>
    <numFmt numFmtId="466" formatCode="#,##0"/>
    <numFmt numFmtId="467" formatCode="#,##0"/>
    <numFmt numFmtId="468" formatCode="0.0"/>
    <numFmt numFmtId="469" formatCode="0.0"/>
    <numFmt numFmtId="470" formatCode="0.0&quot;%&quot;"/>
    <numFmt numFmtId="471" formatCode="0.0&quot;%&quot;"/>
    <numFmt numFmtId="472" formatCode="0.0"/>
    <numFmt numFmtId="473" formatCode="0.0"/>
    <numFmt numFmtId="474" formatCode="0.00"/>
    <numFmt numFmtId="475" formatCode="@"/>
    <numFmt numFmtId="476" formatCode="#,##0"/>
    <numFmt numFmtId="477" formatCode="#,##0"/>
    <numFmt numFmtId="478" formatCode="0.0"/>
    <numFmt numFmtId="479" formatCode="0.0"/>
    <numFmt numFmtId="480" formatCode="0.0&quot;%&quot;"/>
    <numFmt numFmtId="481" formatCode="0.0&quot;%&quot;"/>
    <numFmt numFmtId="482" formatCode="0.0"/>
    <numFmt numFmtId="483" formatCode="0.0"/>
    <numFmt numFmtId="484" formatCode="0.00"/>
    <numFmt numFmtId="485" formatCode="@"/>
    <numFmt numFmtId="486" formatCode="#,##0"/>
    <numFmt numFmtId="487" formatCode="#,##0"/>
    <numFmt numFmtId="488" formatCode="0.0"/>
    <numFmt numFmtId="489" formatCode="0.0"/>
    <numFmt numFmtId="490" formatCode="0.0&quot;%&quot;"/>
    <numFmt numFmtId="491" formatCode="0.0&quot;%&quot;"/>
    <numFmt numFmtId="492" formatCode="0.0"/>
    <numFmt numFmtId="493" formatCode="0.0"/>
    <numFmt numFmtId="494" formatCode="0.00"/>
    <numFmt numFmtId="495" formatCode="@"/>
    <numFmt numFmtId="496" formatCode="#,##0"/>
    <numFmt numFmtId="497" formatCode="#,##0"/>
    <numFmt numFmtId="498" formatCode="0.0"/>
    <numFmt numFmtId="499" formatCode="0.0"/>
    <numFmt numFmtId="500" formatCode="0.0&quot;%&quot;"/>
    <numFmt numFmtId="501" formatCode="0.0&quot;%&quot;"/>
    <numFmt numFmtId="502" formatCode="0.0"/>
    <numFmt numFmtId="503" formatCode="0.0"/>
    <numFmt numFmtId="504" formatCode="0.00"/>
    <numFmt numFmtId="505" formatCode="@"/>
    <numFmt numFmtId="506" formatCode="#,##0"/>
    <numFmt numFmtId="507" formatCode="#,##0"/>
    <numFmt numFmtId="508" formatCode="0.0"/>
    <numFmt numFmtId="509" formatCode="0.0"/>
    <numFmt numFmtId="510" formatCode="0.0&quot;%&quot;"/>
    <numFmt numFmtId="511" formatCode="0.0&quot;%&quot;"/>
    <numFmt numFmtId="512" formatCode="0.0"/>
    <numFmt numFmtId="513" formatCode="0.0"/>
    <numFmt numFmtId="514" formatCode="0.00"/>
    <numFmt numFmtId="515" formatCode="@"/>
    <numFmt numFmtId="516" formatCode="#,##0"/>
    <numFmt numFmtId="517" formatCode="#,##0"/>
    <numFmt numFmtId="518" formatCode="0.0"/>
    <numFmt numFmtId="519" formatCode="0.0"/>
    <numFmt numFmtId="520" formatCode="0.0&quot;%&quot;"/>
    <numFmt numFmtId="521" formatCode="0.0&quot;%&quot;"/>
    <numFmt numFmtId="522" formatCode="0.0"/>
    <numFmt numFmtId="523" formatCode="0.0"/>
    <numFmt numFmtId="524" formatCode="0.00"/>
    <numFmt numFmtId="525" formatCode="@"/>
    <numFmt numFmtId="526" formatCode="#,##0"/>
    <numFmt numFmtId="527" formatCode="#,##0"/>
    <numFmt numFmtId="528" formatCode="0.0"/>
    <numFmt numFmtId="529" formatCode="0.0"/>
    <numFmt numFmtId="530" formatCode="0.0&quot;%&quot;"/>
    <numFmt numFmtId="531" formatCode="0.0&quot;%&quot;"/>
    <numFmt numFmtId="532" formatCode="0.0"/>
    <numFmt numFmtId="533" formatCode="0.0"/>
    <numFmt numFmtId="534" formatCode="0.00"/>
    <numFmt numFmtId="535" formatCode="@"/>
    <numFmt numFmtId="536" formatCode="#,##0"/>
    <numFmt numFmtId="537" formatCode="#,##0"/>
    <numFmt numFmtId="538" formatCode="0.0"/>
    <numFmt numFmtId="539" formatCode="0.0"/>
    <numFmt numFmtId="540" formatCode="0.0&quot;%&quot;"/>
    <numFmt numFmtId="541" formatCode="0.0&quot;%&quot;"/>
    <numFmt numFmtId="542" formatCode="0.0"/>
    <numFmt numFmtId="543" formatCode="0.0"/>
    <numFmt numFmtId="544" formatCode="0.00"/>
    <numFmt numFmtId="545" formatCode="@"/>
    <numFmt numFmtId="546" formatCode="#,##0"/>
    <numFmt numFmtId="547" formatCode="#,##0"/>
    <numFmt numFmtId="548" formatCode="0.0"/>
    <numFmt numFmtId="549" formatCode="0.0"/>
    <numFmt numFmtId="550" formatCode="0.0&quot;%&quot;"/>
    <numFmt numFmtId="551" formatCode="0.0&quot;%&quot;"/>
    <numFmt numFmtId="552" formatCode="0.0"/>
    <numFmt numFmtId="553" formatCode="0.0"/>
    <numFmt numFmtId="554" formatCode="0.00"/>
    <numFmt numFmtId="555" formatCode="@"/>
    <numFmt numFmtId="556" formatCode="#,##0"/>
    <numFmt numFmtId="557" formatCode="#,##0"/>
    <numFmt numFmtId="558" formatCode="0.0"/>
    <numFmt numFmtId="559" formatCode="0.0"/>
    <numFmt numFmtId="560" formatCode="0.0&quot;%&quot;"/>
    <numFmt numFmtId="561" formatCode="0.0&quot;%&quot;"/>
    <numFmt numFmtId="562" formatCode="0.0"/>
    <numFmt numFmtId="563" formatCode="0.0"/>
    <numFmt numFmtId="564" formatCode="0.00"/>
    <numFmt numFmtId="565" formatCode="@"/>
    <numFmt numFmtId="566" formatCode="#,##0"/>
    <numFmt numFmtId="567" formatCode="#,##0"/>
    <numFmt numFmtId="568" formatCode="0.0"/>
    <numFmt numFmtId="569" formatCode="0.0"/>
    <numFmt numFmtId="570" formatCode="0.0&quot;%&quot;"/>
    <numFmt numFmtId="571" formatCode="0.0&quot;%&quot;"/>
    <numFmt numFmtId="572" formatCode="0.0"/>
    <numFmt numFmtId="573" formatCode="0.0"/>
    <numFmt numFmtId="574" formatCode="0.00"/>
    <numFmt numFmtId="575" formatCode="@"/>
    <numFmt numFmtId="576" formatCode="#,##0"/>
    <numFmt numFmtId="577" formatCode="#,##0"/>
    <numFmt numFmtId="578" formatCode="0.0"/>
    <numFmt numFmtId="579" formatCode="0.0"/>
    <numFmt numFmtId="580" formatCode="0.0&quot;%&quot;"/>
    <numFmt numFmtId="581" formatCode="0.0&quot;%&quot;"/>
    <numFmt numFmtId="582" formatCode="0.0"/>
    <numFmt numFmtId="583" formatCode="0.0"/>
    <numFmt numFmtId="584" formatCode="0.00"/>
    <numFmt numFmtId="585" formatCode="@"/>
    <numFmt numFmtId="586" formatCode="#,##0"/>
    <numFmt numFmtId="587" formatCode="#,##0"/>
    <numFmt numFmtId="588" formatCode="0.0"/>
    <numFmt numFmtId="589" formatCode="0.0"/>
    <numFmt numFmtId="590" formatCode="0.0&quot;%&quot;"/>
    <numFmt numFmtId="591" formatCode="0.0&quot;%&quot;"/>
    <numFmt numFmtId="592" formatCode="0.0"/>
    <numFmt numFmtId="593" formatCode="0.0"/>
    <numFmt numFmtId="594" formatCode="0.00"/>
    <numFmt numFmtId="595" formatCode="@"/>
    <numFmt numFmtId="596" formatCode="#,##0"/>
    <numFmt numFmtId="597" formatCode="#,##0"/>
    <numFmt numFmtId="598" formatCode="0.0"/>
    <numFmt numFmtId="599" formatCode="0.0"/>
    <numFmt numFmtId="600" formatCode="0.0&quot;%&quot;"/>
    <numFmt numFmtId="601" formatCode="0.0&quot;%&quot;"/>
    <numFmt numFmtId="602" formatCode="0.0"/>
    <numFmt numFmtId="603" formatCode="0.0"/>
    <numFmt numFmtId="604" formatCode="0.00"/>
    <numFmt numFmtId="605" formatCode="@"/>
    <numFmt numFmtId="606" formatCode="#,##0"/>
    <numFmt numFmtId="607" formatCode="#,##0"/>
    <numFmt numFmtId="608" formatCode="0.0"/>
    <numFmt numFmtId="609" formatCode="0.0"/>
    <numFmt numFmtId="610" formatCode="0.0&quot;%&quot;"/>
    <numFmt numFmtId="611" formatCode="0.0&quot;%&quot;"/>
    <numFmt numFmtId="612" formatCode="0.0"/>
    <numFmt numFmtId="613" formatCode="0.0"/>
    <numFmt numFmtId="614" formatCode="0.00"/>
    <numFmt numFmtId="615" formatCode="@"/>
    <numFmt numFmtId="616" formatCode="#,##0"/>
    <numFmt numFmtId="617" formatCode="#,##0"/>
    <numFmt numFmtId="618" formatCode="0.0"/>
    <numFmt numFmtId="619" formatCode="0.0"/>
    <numFmt numFmtId="620" formatCode="0.0&quot;%&quot;"/>
    <numFmt numFmtId="621" formatCode="0.0&quot;%&quot;"/>
    <numFmt numFmtId="622" formatCode="0.0"/>
    <numFmt numFmtId="623" formatCode="0.0"/>
    <numFmt numFmtId="624" formatCode="0.00"/>
    <numFmt numFmtId="625" formatCode="@"/>
    <numFmt numFmtId="626" formatCode="#,##0"/>
    <numFmt numFmtId="627" formatCode="#,##0"/>
    <numFmt numFmtId="628" formatCode="0.0"/>
    <numFmt numFmtId="629" formatCode="0.0"/>
    <numFmt numFmtId="630" formatCode="0.0&quot;%&quot;"/>
    <numFmt numFmtId="631" formatCode="0.0&quot;%&quot;"/>
    <numFmt numFmtId="632" formatCode="0.0"/>
    <numFmt numFmtId="633" formatCode="0.0"/>
    <numFmt numFmtId="634" formatCode="0.00"/>
    <numFmt numFmtId="635" formatCode="@"/>
    <numFmt numFmtId="636" formatCode="#,##0"/>
    <numFmt numFmtId="637" formatCode="#,##0"/>
    <numFmt numFmtId="638" formatCode="0.0"/>
    <numFmt numFmtId="639" formatCode="0.0"/>
    <numFmt numFmtId="640" formatCode="0.0&quot;%&quot;"/>
    <numFmt numFmtId="641" formatCode="0.0&quot;%&quot;"/>
    <numFmt numFmtId="642" formatCode="0.0"/>
    <numFmt numFmtId="643" formatCode="0.0"/>
    <numFmt numFmtId="644" formatCode="0.00"/>
    <numFmt numFmtId="645" formatCode="@"/>
    <numFmt numFmtId="646" formatCode="#,##0"/>
    <numFmt numFmtId="647" formatCode="#,##0"/>
    <numFmt numFmtId="648" formatCode="0.0"/>
    <numFmt numFmtId="649" formatCode="0.0"/>
    <numFmt numFmtId="650" formatCode="0.0&quot;%&quot;"/>
    <numFmt numFmtId="651" formatCode="0.0&quot;%&quot;"/>
    <numFmt numFmtId="652" formatCode="0.0"/>
    <numFmt numFmtId="653" formatCode="0.0"/>
    <numFmt numFmtId="654" formatCode="0.00"/>
    <numFmt numFmtId="655" formatCode="@"/>
    <numFmt numFmtId="656" formatCode="#,##0"/>
    <numFmt numFmtId="657" formatCode="#,##0"/>
    <numFmt numFmtId="658" formatCode="0.0"/>
    <numFmt numFmtId="659" formatCode="0.0"/>
    <numFmt numFmtId="660" formatCode="0.0&quot;%&quot;"/>
    <numFmt numFmtId="661" formatCode="0.0&quot;%&quot;"/>
    <numFmt numFmtId="662" formatCode="0.0"/>
    <numFmt numFmtId="663" formatCode="0.0"/>
    <numFmt numFmtId="664" formatCode="0.00"/>
    <numFmt numFmtId="665" formatCode="@"/>
    <numFmt numFmtId="666" formatCode="#,##0"/>
    <numFmt numFmtId="667" formatCode="#,##0"/>
    <numFmt numFmtId="668" formatCode="0.0"/>
    <numFmt numFmtId="669" formatCode="0.0"/>
    <numFmt numFmtId="670" formatCode="0.0&quot;%&quot;"/>
    <numFmt numFmtId="671" formatCode="0.0&quot;%&quot;"/>
    <numFmt numFmtId="672" formatCode="0.0"/>
    <numFmt numFmtId="673" formatCode="0.0"/>
    <numFmt numFmtId="674" formatCode="0.00"/>
    <numFmt numFmtId="675" formatCode="@"/>
    <numFmt numFmtId="676" formatCode="#,##0"/>
    <numFmt numFmtId="677" formatCode="#,##0"/>
    <numFmt numFmtId="678" formatCode="0.0"/>
    <numFmt numFmtId="679" formatCode="0.0"/>
    <numFmt numFmtId="680" formatCode="0.0&quot;%&quot;"/>
    <numFmt numFmtId="681" formatCode="0.0&quot;%&quot;"/>
    <numFmt numFmtId="682" formatCode="0.0"/>
    <numFmt numFmtId="683" formatCode="0.0"/>
    <numFmt numFmtId="684" formatCode="0.00"/>
    <numFmt numFmtId="685" formatCode="@"/>
    <numFmt numFmtId="686" formatCode="#,##0"/>
    <numFmt numFmtId="687" formatCode="#,##0"/>
    <numFmt numFmtId="688" formatCode="0.0"/>
    <numFmt numFmtId="689" formatCode="0.0"/>
    <numFmt numFmtId="690" formatCode="0.0&quot;%&quot;"/>
    <numFmt numFmtId="691" formatCode="0.0&quot;%&quot;"/>
    <numFmt numFmtId="692" formatCode="0.0"/>
    <numFmt numFmtId="693" formatCode="0.0"/>
    <numFmt numFmtId="694" formatCode="0.00"/>
    <numFmt numFmtId="695" formatCode="@"/>
    <numFmt numFmtId="696" formatCode="#,##0"/>
    <numFmt numFmtId="697" formatCode="#,##0"/>
    <numFmt numFmtId="698" formatCode="0.0"/>
    <numFmt numFmtId="699" formatCode="0.0"/>
    <numFmt numFmtId="700" formatCode="0.0&quot;%&quot;"/>
    <numFmt numFmtId="701" formatCode="0.0&quot;%&quot;"/>
    <numFmt numFmtId="702" formatCode="0.0"/>
    <numFmt numFmtId="703" formatCode="0.0"/>
    <numFmt numFmtId="704" formatCode="0.00"/>
    <numFmt numFmtId="705" formatCode="@"/>
    <numFmt numFmtId="706" formatCode="#,##0"/>
    <numFmt numFmtId="707" formatCode="#,##0"/>
    <numFmt numFmtId="708" formatCode="0.0"/>
    <numFmt numFmtId="709" formatCode="0.0"/>
    <numFmt numFmtId="710" formatCode="0.0&quot;%&quot;"/>
    <numFmt numFmtId="711" formatCode="0.0&quot;%&quot;"/>
    <numFmt numFmtId="712" formatCode="0.0"/>
    <numFmt numFmtId="713" formatCode="0.0"/>
    <numFmt numFmtId="714" formatCode="0.00"/>
    <numFmt numFmtId="715" formatCode="@"/>
    <numFmt numFmtId="716" formatCode="#,##0"/>
    <numFmt numFmtId="717" formatCode="#,##0"/>
    <numFmt numFmtId="718" formatCode="0.0"/>
    <numFmt numFmtId="719" formatCode="0.0"/>
    <numFmt numFmtId="720" formatCode="0.0&quot;%&quot;"/>
    <numFmt numFmtId="721" formatCode="0.0&quot;%&quot;"/>
    <numFmt numFmtId="722" formatCode="0.0"/>
    <numFmt numFmtId="723" formatCode="0.0"/>
    <numFmt numFmtId="724" formatCode="0.00"/>
    <numFmt numFmtId="725" formatCode="@"/>
    <numFmt numFmtId="726" formatCode="#,##0"/>
    <numFmt numFmtId="727" formatCode="#,##0"/>
    <numFmt numFmtId="728" formatCode="0.0"/>
    <numFmt numFmtId="729" formatCode="0.0"/>
    <numFmt numFmtId="730" formatCode="0.0&quot;%&quot;"/>
    <numFmt numFmtId="731" formatCode="0.0&quot;%&quot;"/>
    <numFmt numFmtId="732" formatCode="0.0"/>
    <numFmt numFmtId="733" formatCode="0.0"/>
    <numFmt numFmtId="734" formatCode="0.00"/>
    <numFmt numFmtId="735" formatCode="@"/>
    <numFmt numFmtId="736" formatCode="#,##0"/>
    <numFmt numFmtId="737" formatCode="#,##0"/>
    <numFmt numFmtId="738" formatCode="0.0"/>
    <numFmt numFmtId="739" formatCode="0.0"/>
    <numFmt numFmtId="740" formatCode="0.0&quot;%&quot;"/>
    <numFmt numFmtId="741" formatCode="0.0&quot;%&quot;"/>
    <numFmt numFmtId="742" formatCode="0.0"/>
    <numFmt numFmtId="743" formatCode="0.0"/>
    <numFmt numFmtId="744" formatCode="0.00"/>
    <numFmt numFmtId="745" formatCode="@"/>
    <numFmt numFmtId="746" formatCode="#,##0"/>
    <numFmt numFmtId="747" formatCode="#,##0"/>
    <numFmt numFmtId="748" formatCode="0.0"/>
    <numFmt numFmtId="749" formatCode="0.0"/>
    <numFmt numFmtId="750" formatCode="0.0&quot;%&quot;"/>
    <numFmt numFmtId="751" formatCode="0.0&quot;%&quot;"/>
    <numFmt numFmtId="752" formatCode="0.0"/>
    <numFmt numFmtId="753" formatCode="0.0"/>
    <numFmt numFmtId="754" formatCode="0.00"/>
    <numFmt numFmtId="755" formatCode="@"/>
    <numFmt numFmtId="756" formatCode="#,##0"/>
    <numFmt numFmtId="757" formatCode="#,##0"/>
    <numFmt numFmtId="758" formatCode="0.0"/>
    <numFmt numFmtId="759" formatCode="0.0"/>
    <numFmt numFmtId="760" formatCode="0.0&quot;%&quot;"/>
    <numFmt numFmtId="761" formatCode="0.0&quot;%&quot;"/>
    <numFmt numFmtId="762" formatCode="0.0"/>
    <numFmt numFmtId="763" formatCode="0.0"/>
    <numFmt numFmtId="764" formatCode="0.00"/>
    <numFmt numFmtId="765" formatCode="@"/>
    <numFmt numFmtId="766" formatCode="#,##0"/>
    <numFmt numFmtId="767" formatCode="#,##0"/>
    <numFmt numFmtId="768" formatCode="0.0"/>
    <numFmt numFmtId="769" formatCode="0.0"/>
    <numFmt numFmtId="770" formatCode="0.0&quot;%&quot;"/>
    <numFmt numFmtId="771" formatCode="0.0&quot;%&quot;"/>
    <numFmt numFmtId="772" formatCode="0.0"/>
    <numFmt numFmtId="773" formatCode="0.0"/>
    <numFmt numFmtId="774" formatCode="0.00"/>
    <numFmt numFmtId="775" formatCode="@"/>
    <numFmt numFmtId="776" formatCode="#,##0"/>
    <numFmt numFmtId="777" formatCode="#,##0"/>
    <numFmt numFmtId="778" formatCode="0.0"/>
    <numFmt numFmtId="779" formatCode="0.0"/>
    <numFmt numFmtId="780" formatCode="0.0&quot;%&quot;"/>
    <numFmt numFmtId="781" formatCode="0.0&quot;%&quot;"/>
    <numFmt numFmtId="782" formatCode="0.0"/>
    <numFmt numFmtId="783" formatCode="0.0"/>
    <numFmt numFmtId="784" formatCode="0.00"/>
    <numFmt numFmtId="785" formatCode="@"/>
    <numFmt numFmtId="786" formatCode="#,##0"/>
    <numFmt numFmtId="787" formatCode="#,##0"/>
    <numFmt numFmtId="788" formatCode="0.0"/>
    <numFmt numFmtId="789" formatCode="0.0"/>
    <numFmt numFmtId="790" formatCode="0.0&quot;%&quot;"/>
    <numFmt numFmtId="791" formatCode="0.0&quot;%&quot;"/>
    <numFmt numFmtId="792" formatCode="0.0"/>
    <numFmt numFmtId="793" formatCode="0.0"/>
    <numFmt numFmtId="794" formatCode="0.00"/>
    <numFmt numFmtId="795" formatCode="@"/>
    <numFmt numFmtId="796" formatCode="#,##0"/>
    <numFmt numFmtId="797" formatCode="#,##0"/>
    <numFmt numFmtId="798" formatCode="0.0"/>
    <numFmt numFmtId="799" formatCode="0.0"/>
    <numFmt numFmtId="800" formatCode="0.0&quot;%&quot;"/>
    <numFmt numFmtId="801" formatCode="0.0&quot;%&quot;"/>
    <numFmt numFmtId="802" formatCode="0.0"/>
    <numFmt numFmtId="803" formatCode="0.0"/>
    <numFmt numFmtId="804" formatCode="0.00"/>
    <numFmt numFmtId="805" formatCode="@"/>
    <numFmt numFmtId="806" formatCode="#,##0"/>
    <numFmt numFmtId="807" formatCode="#,##0"/>
    <numFmt numFmtId="808" formatCode="0.0"/>
    <numFmt numFmtId="809" formatCode="0.0"/>
    <numFmt numFmtId="810" formatCode="0.0&quot;%&quot;"/>
    <numFmt numFmtId="811" formatCode="0.0&quot;%&quot;"/>
    <numFmt numFmtId="812" formatCode="0.0"/>
    <numFmt numFmtId="813" formatCode="0.0"/>
    <numFmt numFmtId="814" formatCode="0.00"/>
    <numFmt numFmtId="815" formatCode="@"/>
    <numFmt numFmtId="816" formatCode="#,##0"/>
    <numFmt numFmtId="817" formatCode="#,##0"/>
    <numFmt numFmtId="818" formatCode="0.0"/>
    <numFmt numFmtId="819" formatCode="0.0"/>
    <numFmt numFmtId="820" formatCode="0.0&quot;%&quot;"/>
    <numFmt numFmtId="821" formatCode="0.0&quot;%&quot;"/>
    <numFmt numFmtId="822" formatCode="0.0"/>
    <numFmt numFmtId="823" formatCode="0.0"/>
    <numFmt numFmtId="824" formatCode="0.00"/>
    <numFmt numFmtId="825" formatCode="@"/>
    <numFmt numFmtId="826" formatCode="#,##0"/>
    <numFmt numFmtId="827" formatCode="#,##0"/>
    <numFmt numFmtId="828" formatCode="0.0"/>
    <numFmt numFmtId="829" formatCode="0.0"/>
    <numFmt numFmtId="830" formatCode="0.0&quot;%&quot;"/>
    <numFmt numFmtId="831" formatCode="0.0&quot;%&quot;"/>
    <numFmt numFmtId="832" formatCode="0.0"/>
    <numFmt numFmtId="833" formatCode="0.0"/>
    <numFmt numFmtId="834" formatCode="0.00"/>
    <numFmt numFmtId="835" formatCode="@"/>
    <numFmt numFmtId="836" formatCode="#,##0"/>
    <numFmt numFmtId="837" formatCode="#,##0"/>
    <numFmt numFmtId="838" formatCode="0.0"/>
    <numFmt numFmtId="839" formatCode="0.0"/>
    <numFmt numFmtId="840" formatCode="0.0&quot;%&quot;"/>
    <numFmt numFmtId="841" formatCode="0.0&quot;%&quot;"/>
    <numFmt numFmtId="842" formatCode="0.0"/>
    <numFmt numFmtId="843" formatCode="0.0"/>
    <numFmt numFmtId="844" formatCode="0.00"/>
    <numFmt numFmtId="845" formatCode="@"/>
    <numFmt numFmtId="846" formatCode="#,##0"/>
    <numFmt numFmtId="847" formatCode="#,##0"/>
    <numFmt numFmtId="848" formatCode="0.0"/>
    <numFmt numFmtId="849" formatCode="0.0"/>
    <numFmt numFmtId="850" formatCode="0.0&quot;%&quot;"/>
    <numFmt numFmtId="851" formatCode="0.0&quot;%&quot;"/>
    <numFmt numFmtId="852" formatCode="0.0"/>
    <numFmt numFmtId="853" formatCode="0.0"/>
    <numFmt numFmtId="854" formatCode="0.00"/>
    <numFmt numFmtId="855" formatCode="@"/>
    <numFmt numFmtId="856" formatCode="#,##0"/>
    <numFmt numFmtId="857" formatCode="#,##0"/>
    <numFmt numFmtId="858" formatCode="0.0"/>
    <numFmt numFmtId="859" formatCode="0.0"/>
    <numFmt numFmtId="860" formatCode="0.0&quot;%&quot;"/>
    <numFmt numFmtId="861" formatCode="0.0&quot;%&quot;"/>
    <numFmt numFmtId="862" formatCode="0.0"/>
    <numFmt numFmtId="863" formatCode="0.0"/>
    <numFmt numFmtId="864" formatCode="0.00"/>
    <numFmt numFmtId="865" formatCode="@"/>
    <numFmt numFmtId="866" formatCode="#,##0"/>
    <numFmt numFmtId="867" formatCode="#,##0"/>
    <numFmt numFmtId="868" formatCode="0.0"/>
    <numFmt numFmtId="869" formatCode="0.0"/>
    <numFmt numFmtId="870" formatCode="0.0&quot;%&quot;"/>
    <numFmt numFmtId="871" formatCode="0.0&quot;%&quot;"/>
    <numFmt numFmtId="872" formatCode="0.0"/>
    <numFmt numFmtId="873" formatCode="0.0"/>
    <numFmt numFmtId="874" formatCode="0.00"/>
    <numFmt numFmtId="875" formatCode="@"/>
    <numFmt numFmtId="876" formatCode="#,##0"/>
    <numFmt numFmtId="877" formatCode="#,##0"/>
    <numFmt numFmtId="878" formatCode="0.0"/>
    <numFmt numFmtId="879" formatCode="0.0"/>
    <numFmt numFmtId="880" formatCode="0.0&quot;%&quot;"/>
    <numFmt numFmtId="881" formatCode="0.0&quot;%&quot;"/>
    <numFmt numFmtId="882" formatCode="0.0"/>
    <numFmt numFmtId="883" formatCode="0.0"/>
    <numFmt numFmtId="884" formatCode="0.00"/>
    <numFmt numFmtId="885" formatCode="@"/>
    <numFmt numFmtId="886" formatCode="#,##0"/>
    <numFmt numFmtId="887" formatCode="#,##0"/>
    <numFmt numFmtId="888" formatCode="0.0"/>
    <numFmt numFmtId="889" formatCode="0.0"/>
    <numFmt numFmtId="890" formatCode="0.0&quot;%&quot;"/>
    <numFmt numFmtId="891" formatCode="0.0&quot;%&quot;"/>
    <numFmt numFmtId="892" formatCode="0.0"/>
    <numFmt numFmtId="893" formatCode="0.0"/>
    <numFmt numFmtId="894" formatCode="0.00"/>
    <numFmt numFmtId="895" formatCode="@"/>
    <numFmt numFmtId="896" formatCode="#,##0"/>
    <numFmt numFmtId="897" formatCode="#,##0"/>
    <numFmt numFmtId="898" formatCode="0.0"/>
    <numFmt numFmtId="899" formatCode="0.0"/>
    <numFmt numFmtId="900" formatCode="0.0&quot;%&quot;"/>
    <numFmt numFmtId="901" formatCode="0.0&quot;%&quot;"/>
    <numFmt numFmtId="902" formatCode="0.0"/>
    <numFmt numFmtId="903" formatCode="0.0"/>
    <numFmt numFmtId="904" formatCode="0.00"/>
    <numFmt numFmtId="905" formatCode="@"/>
    <numFmt numFmtId="906" formatCode="#,##0"/>
    <numFmt numFmtId="907" formatCode="#,##0"/>
    <numFmt numFmtId="908" formatCode="0.0"/>
    <numFmt numFmtId="909" formatCode="0.0"/>
    <numFmt numFmtId="910" formatCode="0.0&quot;%&quot;"/>
    <numFmt numFmtId="911" formatCode="0.0&quot;%&quot;"/>
    <numFmt numFmtId="912" formatCode="0.0"/>
    <numFmt numFmtId="913" formatCode="0.0"/>
    <numFmt numFmtId="914" formatCode="0.00"/>
    <numFmt numFmtId="915" formatCode="@"/>
    <numFmt numFmtId="916" formatCode="#,##0"/>
    <numFmt numFmtId="917" formatCode="#,##0"/>
    <numFmt numFmtId="918" formatCode="0.0"/>
    <numFmt numFmtId="919" formatCode="0.0"/>
    <numFmt numFmtId="920" formatCode="0.0&quot;%&quot;"/>
    <numFmt numFmtId="921" formatCode="0.0&quot;%&quot;"/>
    <numFmt numFmtId="922" formatCode="0.0"/>
    <numFmt numFmtId="923" formatCode="0.0"/>
    <numFmt numFmtId="924" formatCode="0.00"/>
    <numFmt numFmtId="925" formatCode="@"/>
    <numFmt numFmtId="926" formatCode="#,##0"/>
    <numFmt numFmtId="927" formatCode="#,##0"/>
    <numFmt numFmtId="928" formatCode="0.0"/>
    <numFmt numFmtId="929" formatCode="0.0"/>
    <numFmt numFmtId="930" formatCode="0.0&quot;%&quot;"/>
    <numFmt numFmtId="931" formatCode="0.0&quot;%&quot;"/>
    <numFmt numFmtId="932" formatCode="0.0"/>
    <numFmt numFmtId="933" formatCode="0.0"/>
    <numFmt numFmtId="934" formatCode="0.00"/>
    <numFmt numFmtId="935" formatCode="@"/>
    <numFmt numFmtId="936" formatCode="#,##0"/>
    <numFmt numFmtId="937" formatCode="#,##0"/>
    <numFmt numFmtId="938" formatCode="0.0"/>
    <numFmt numFmtId="939" formatCode="0.0"/>
    <numFmt numFmtId="940" formatCode="0.0&quot;%&quot;"/>
    <numFmt numFmtId="941" formatCode="0.0&quot;%&quot;"/>
    <numFmt numFmtId="942" formatCode="0.0"/>
    <numFmt numFmtId="943" formatCode="0.0"/>
    <numFmt numFmtId="944" formatCode="0.00"/>
    <numFmt numFmtId="945" formatCode="@"/>
    <numFmt numFmtId="946" formatCode="#,##0"/>
    <numFmt numFmtId="947" formatCode="#,##0"/>
    <numFmt numFmtId="948" formatCode="0.0"/>
    <numFmt numFmtId="949" formatCode="0.0"/>
    <numFmt numFmtId="950" formatCode="0.0&quot;%&quot;"/>
    <numFmt numFmtId="951" formatCode="0.0&quot;%&quot;"/>
    <numFmt numFmtId="952" formatCode="0.0"/>
    <numFmt numFmtId="953" formatCode="0.0"/>
    <numFmt numFmtId="954" formatCode="0.00"/>
    <numFmt numFmtId="955" formatCode="@"/>
    <numFmt numFmtId="956" formatCode="#,##0"/>
    <numFmt numFmtId="957" formatCode="#,##0"/>
    <numFmt numFmtId="958" formatCode="0.0"/>
    <numFmt numFmtId="959" formatCode="0.0"/>
    <numFmt numFmtId="960" formatCode="0.0&quot;%&quot;"/>
    <numFmt numFmtId="961" formatCode="0.0&quot;%&quot;"/>
    <numFmt numFmtId="962" formatCode="0.0"/>
    <numFmt numFmtId="963" formatCode="0.0"/>
    <numFmt numFmtId="964" formatCode="0.00"/>
    <numFmt numFmtId="965" formatCode="@"/>
    <numFmt numFmtId="966" formatCode="#,##0"/>
    <numFmt numFmtId="967" formatCode="#,##0"/>
    <numFmt numFmtId="968" formatCode="0.0"/>
    <numFmt numFmtId="969" formatCode="0.0"/>
    <numFmt numFmtId="970" formatCode="0.0&quot;%&quot;"/>
    <numFmt numFmtId="971" formatCode="0.0&quot;%&quot;"/>
    <numFmt numFmtId="972" formatCode="0.0"/>
    <numFmt numFmtId="973" formatCode="0.0"/>
    <numFmt numFmtId="974" formatCode="0.00"/>
    <numFmt numFmtId="975" formatCode="@"/>
    <numFmt numFmtId="976" formatCode="#,##0"/>
    <numFmt numFmtId="977" formatCode="#,##0"/>
    <numFmt numFmtId="978" formatCode="0.0"/>
    <numFmt numFmtId="979" formatCode="0.0"/>
    <numFmt numFmtId="980" formatCode="0.0&quot;%&quot;"/>
    <numFmt numFmtId="981" formatCode="0.0&quot;%&quot;"/>
    <numFmt numFmtId="982" formatCode="0.0"/>
    <numFmt numFmtId="983" formatCode="0.0"/>
    <numFmt numFmtId="984" formatCode="0.00"/>
    <numFmt numFmtId="985" formatCode="@"/>
    <numFmt numFmtId="986" formatCode="#,##0"/>
    <numFmt numFmtId="987" formatCode="#,##0"/>
    <numFmt numFmtId="988" formatCode="0.0"/>
    <numFmt numFmtId="989" formatCode="0.0"/>
    <numFmt numFmtId="990" formatCode="0.0&quot;%&quot;"/>
    <numFmt numFmtId="991" formatCode="0.0&quot;%&quot;"/>
    <numFmt numFmtId="992" formatCode="0.0"/>
    <numFmt numFmtId="993" formatCode="0.0"/>
    <numFmt numFmtId="994" formatCode="0.00"/>
    <numFmt numFmtId="995" formatCode="@"/>
    <numFmt numFmtId="996" formatCode="#,##0"/>
    <numFmt numFmtId="997" formatCode="#,##0"/>
    <numFmt numFmtId="998" formatCode="0.0"/>
    <numFmt numFmtId="999" formatCode="0.0"/>
    <numFmt numFmtId="1000" formatCode="0.0&quot;%&quot;"/>
    <numFmt numFmtId="1001" formatCode="0.0&quot;%&quot;"/>
    <numFmt numFmtId="1002" formatCode="0.0"/>
    <numFmt numFmtId="1003" formatCode="0.0"/>
    <numFmt numFmtId="1004" formatCode="0.00"/>
    <numFmt numFmtId="1005" formatCode="@"/>
    <numFmt numFmtId="1006" formatCode="#,##0"/>
    <numFmt numFmtId="1007" formatCode="#,##0"/>
    <numFmt numFmtId="1008" formatCode="0.0"/>
    <numFmt numFmtId="1009" formatCode="0.0"/>
    <numFmt numFmtId="1010" formatCode="0.0&quot;%&quot;"/>
    <numFmt numFmtId="1011" formatCode="0.0&quot;%&quot;"/>
    <numFmt numFmtId="1012" formatCode="0.0"/>
    <numFmt numFmtId="1013" formatCode="0.0"/>
    <numFmt numFmtId="1014" formatCode="0.00"/>
    <numFmt numFmtId="1015" formatCode="@"/>
    <numFmt numFmtId="1016" formatCode="#,##0"/>
    <numFmt numFmtId="1017" formatCode="#,##0"/>
    <numFmt numFmtId="1018" formatCode="0.0"/>
    <numFmt numFmtId="1019" formatCode="0.0"/>
    <numFmt numFmtId="1020" formatCode="0.0&quot;%&quot;"/>
    <numFmt numFmtId="1021" formatCode="0.0&quot;%&quot;"/>
    <numFmt numFmtId="1022" formatCode="0.0"/>
    <numFmt numFmtId="1023" formatCode="0.0"/>
    <numFmt numFmtId="1024" formatCode="0.00"/>
    <numFmt numFmtId="1025" formatCode="@"/>
    <numFmt numFmtId="1026" formatCode="#,##0"/>
    <numFmt numFmtId="1027" formatCode="#,##0"/>
    <numFmt numFmtId="1028" formatCode="0.0"/>
    <numFmt numFmtId="1029" formatCode="0.0"/>
    <numFmt numFmtId="1030" formatCode="0.0&quot;%&quot;"/>
    <numFmt numFmtId="1031" formatCode="0.0&quot;%&quot;"/>
    <numFmt numFmtId="1032" formatCode="0.0"/>
    <numFmt numFmtId="1033" formatCode="0.0"/>
    <numFmt numFmtId="1034" formatCode="0.00"/>
    <numFmt numFmtId="1035" formatCode="@"/>
    <numFmt numFmtId="1036" formatCode="#,##0"/>
    <numFmt numFmtId="1037" formatCode="#,##0"/>
    <numFmt numFmtId="1038" formatCode="0.0"/>
    <numFmt numFmtId="1039" formatCode="0.0"/>
    <numFmt numFmtId="1040" formatCode="0.0&quot;%&quot;"/>
    <numFmt numFmtId="1041" formatCode="0.0&quot;%&quot;"/>
    <numFmt numFmtId="1042" formatCode="0.0"/>
    <numFmt numFmtId="1043" formatCode="0.0"/>
    <numFmt numFmtId="1044" formatCode="0.00"/>
    <numFmt numFmtId="1045" formatCode="@"/>
    <numFmt numFmtId="1046" formatCode="#,##0"/>
    <numFmt numFmtId="1047" formatCode="#,##0"/>
    <numFmt numFmtId="1048" formatCode="0.0"/>
    <numFmt numFmtId="1049" formatCode="0.0"/>
    <numFmt numFmtId="1050" formatCode="0.0&quot;%&quot;"/>
    <numFmt numFmtId="1051" formatCode="0.0&quot;%&quot;"/>
    <numFmt numFmtId="1052" formatCode="0.0"/>
    <numFmt numFmtId="1053" formatCode="0.0"/>
    <numFmt numFmtId="1054" formatCode="0.00"/>
    <numFmt numFmtId="1055" formatCode="@"/>
    <numFmt numFmtId="1056" formatCode="#,##0"/>
    <numFmt numFmtId="1057" formatCode="#,##0"/>
    <numFmt numFmtId="1058" formatCode="0.0"/>
    <numFmt numFmtId="1059" formatCode="0.0"/>
    <numFmt numFmtId="1060" formatCode="0.0&quot;%&quot;"/>
    <numFmt numFmtId="1061" formatCode="0.0&quot;%&quot;"/>
    <numFmt numFmtId="1062" formatCode="0.0"/>
    <numFmt numFmtId="1063" formatCode="0.0"/>
    <numFmt numFmtId="1064" formatCode="0.00"/>
    <numFmt numFmtId="1065" formatCode="@"/>
    <numFmt numFmtId="1066" formatCode="#,##0"/>
    <numFmt numFmtId="1067" formatCode="#,##0"/>
    <numFmt numFmtId="1068" formatCode="0.0"/>
    <numFmt numFmtId="1069" formatCode="0.0"/>
    <numFmt numFmtId="1070" formatCode="0.0&quot;%&quot;"/>
    <numFmt numFmtId="1071" formatCode="0.0&quot;%&quot;"/>
    <numFmt numFmtId="1072" formatCode="0.0"/>
    <numFmt numFmtId="1073" formatCode="0.0"/>
    <numFmt numFmtId="1074" formatCode="0.00"/>
    <numFmt numFmtId="1075" formatCode="@"/>
    <numFmt numFmtId="1076" formatCode="#,##0"/>
    <numFmt numFmtId="1077" formatCode="#,##0"/>
    <numFmt numFmtId="1078" formatCode="0.0"/>
    <numFmt numFmtId="1079" formatCode="0.0"/>
    <numFmt numFmtId="1080" formatCode="0.0&quot;%&quot;"/>
    <numFmt numFmtId="1081" formatCode="0.0&quot;%&quot;"/>
    <numFmt numFmtId="1082" formatCode="0.0"/>
    <numFmt numFmtId="1083" formatCode="0.0"/>
    <numFmt numFmtId="1084" formatCode="0.00"/>
    <numFmt numFmtId="1085" formatCode="@"/>
    <numFmt numFmtId="1086" formatCode="#,##0"/>
    <numFmt numFmtId="1087" formatCode="#,##0"/>
    <numFmt numFmtId="1088" formatCode="0.0"/>
    <numFmt numFmtId="1089" formatCode="0.0"/>
    <numFmt numFmtId="1090" formatCode="0.0&quot;%&quot;"/>
    <numFmt numFmtId="1091" formatCode="0.0&quot;%&quot;"/>
    <numFmt numFmtId="1092" formatCode="0.0"/>
    <numFmt numFmtId="1093" formatCode="0.0"/>
    <numFmt numFmtId="1094" formatCode="0.00"/>
    <numFmt numFmtId="1095" formatCode="@"/>
    <numFmt numFmtId="1096" formatCode="#,##0"/>
    <numFmt numFmtId="1097" formatCode="#,##0"/>
    <numFmt numFmtId="1098" formatCode="0.0"/>
    <numFmt numFmtId="1099" formatCode="0.0"/>
    <numFmt numFmtId="1100" formatCode="0.0&quot;%&quot;"/>
    <numFmt numFmtId="1101" formatCode="0.0&quot;%&quot;"/>
    <numFmt numFmtId="1102" formatCode="0.0"/>
    <numFmt numFmtId="1103" formatCode="0.0"/>
    <numFmt numFmtId="1104" formatCode="0.00"/>
    <numFmt numFmtId="1105" formatCode="@"/>
    <numFmt numFmtId="1106" formatCode="#,##0"/>
    <numFmt numFmtId="1107" formatCode="#,##0"/>
    <numFmt numFmtId="1108" formatCode="0.0"/>
    <numFmt numFmtId="1109" formatCode="0.0"/>
    <numFmt numFmtId="1110" formatCode="0.0&quot;%&quot;"/>
    <numFmt numFmtId="1111" formatCode="0.0&quot;%&quot;"/>
    <numFmt numFmtId="1112" formatCode="0.0"/>
    <numFmt numFmtId="1113" formatCode="0.0"/>
    <numFmt numFmtId="1114" formatCode="0.00"/>
    <numFmt numFmtId="1115" formatCode="@"/>
    <numFmt numFmtId="1116" formatCode="#,##0"/>
    <numFmt numFmtId="1117" formatCode="#,##0"/>
    <numFmt numFmtId="1118" formatCode="0.0"/>
    <numFmt numFmtId="1119" formatCode="0.0"/>
    <numFmt numFmtId="1120" formatCode="0.0&quot;%&quot;"/>
    <numFmt numFmtId="1121" formatCode="0.0&quot;%&quot;"/>
    <numFmt numFmtId="1122" formatCode="0.0"/>
    <numFmt numFmtId="1123" formatCode="0.0"/>
    <numFmt numFmtId="1124" formatCode="0.00"/>
    <numFmt numFmtId="1125" formatCode="@"/>
    <numFmt numFmtId="1126" formatCode="#,##0"/>
    <numFmt numFmtId="1127" formatCode="#,##0"/>
    <numFmt numFmtId="1128" formatCode="0.0"/>
    <numFmt numFmtId="1129" formatCode="0.0"/>
    <numFmt numFmtId="1130" formatCode="0.0&quot;%&quot;"/>
    <numFmt numFmtId="1131" formatCode="0.0&quot;%&quot;"/>
    <numFmt numFmtId="1132" formatCode="0.0"/>
    <numFmt numFmtId="1133" formatCode="0.0"/>
    <numFmt numFmtId="1134" formatCode="0.00"/>
    <numFmt numFmtId="1135" formatCode="@"/>
    <numFmt numFmtId="1136" formatCode="#,##0"/>
    <numFmt numFmtId="1137" formatCode="#,##0"/>
    <numFmt numFmtId="1138" formatCode="0.0"/>
    <numFmt numFmtId="1139" formatCode="0.0"/>
    <numFmt numFmtId="1140" formatCode="0.0&quot;%&quot;"/>
    <numFmt numFmtId="1141" formatCode="0.0&quot;%&quot;"/>
    <numFmt numFmtId="1142" formatCode="0.0"/>
    <numFmt numFmtId="1143" formatCode="0.0"/>
    <numFmt numFmtId="1144" formatCode="0.00"/>
    <numFmt numFmtId="1145" formatCode="@"/>
    <numFmt numFmtId="1146" formatCode="#,##0"/>
    <numFmt numFmtId="1147" formatCode="#,##0"/>
    <numFmt numFmtId="1148" formatCode="0.0"/>
    <numFmt numFmtId="1149" formatCode="0.0"/>
    <numFmt numFmtId="1150" formatCode="0.0&quot;%&quot;"/>
    <numFmt numFmtId="1151" formatCode="0.0&quot;%&quot;"/>
    <numFmt numFmtId="1152" formatCode="0.0"/>
    <numFmt numFmtId="1153" formatCode="0.0"/>
    <numFmt numFmtId="1154" formatCode="0.00"/>
    <numFmt numFmtId="1155" formatCode="@"/>
    <numFmt numFmtId="1156" formatCode="#,##0"/>
    <numFmt numFmtId="1157" formatCode="#,##0"/>
    <numFmt numFmtId="1158" formatCode="0.0"/>
    <numFmt numFmtId="1159" formatCode="0.0"/>
    <numFmt numFmtId="1160" formatCode="0.0&quot;%&quot;"/>
    <numFmt numFmtId="1161" formatCode="0.0&quot;%&quot;"/>
    <numFmt numFmtId="1162" formatCode="0.0"/>
    <numFmt numFmtId="1163" formatCode="0.0"/>
    <numFmt numFmtId="1164" formatCode="0.00"/>
    <numFmt numFmtId="1165" formatCode="@"/>
    <numFmt numFmtId="1166" formatCode="#,##0"/>
    <numFmt numFmtId="1167" formatCode="#,##0"/>
    <numFmt numFmtId="1168" formatCode="0.0"/>
    <numFmt numFmtId="1169" formatCode="0.0"/>
    <numFmt numFmtId="1170" formatCode="0.0&quot;%&quot;"/>
    <numFmt numFmtId="1171" formatCode="0.0&quot;%&quot;"/>
    <numFmt numFmtId="1172" formatCode="0.0"/>
    <numFmt numFmtId="1173" formatCode="0.0"/>
    <numFmt numFmtId="1174" formatCode="0.00"/>
    <numFmt numFmtId="1175" formatCode="@"/>
    <numFmt numFmtId="1176" formatCode="#,##0"/>
    <numFmt numFmtId="1177" formatCode="#,##0"/>
    <numFmt numFmtId="1178" formatCode="0.0"/>
    <numFmt numFmtId="1179" formatCode="0.0"/>
    <numFmt numFmtId="1180" formatCode="0.0&quot;%&quot;"/>
    <numFmt numFmtId="1181" formatCode="0.0&quot;%&quot;"/>
    <numFmt numFmtId="1182" formatCode="0.0"/>
    <numFmt numFmtId="1183" formatCode="0.0"/>
    <numFmt numFmtId="1184" formatCode="0.00"/>
    <numFmt numFmtId="1185" formatCode="@"/>
    <numFmt numFmtId="1186" formatCode="#,##0"/>
    <numFmt numFmtId="1187" formatCode="#,##0"/>
    <numFmt numFmtId="1188" formatCode="0.0"/>
    <numFmt numFmtId="1189" formatCode="0.0"/>
    <numFmt numFmtId="1190" formatCode="0.0&quot;%&quot;"/>
    <numFmt numFmtId="1191" formatCode="0.0&quot;%&quot;"/>
    <numFmt numFmtId="1192" formatCode="0.0"/>
    <numFmt numFmtId="1193" formatCode="0.0"/>
    <numFmt numFmtId="1194" formatCode="0.00"/>
    <numFmt numFmtId="1195" formatCode="@"/>
    <numFmt numFmtId="1196" formatCode="#,##0"/>
    <numFmt numFmtId="1197" formatCode="#,##0"/>
    <numFmt numFmtId="1198" formatCode="0.0"/>
    <numFmt numFmtId="1199" formatCode="0.0"/>
    <numFmt numFmtId="1200" formatCode="0.0&quot;%&quot;"/>
    <numFmt numFmtId="1201" formatCode="0.0&quot;%&quot;"/>
    <numFmt numFmtId="1202" formatCode="0.0"/>
    <numFmt numFmtId="1203" formatCode="0.0"/>
    <numFmt numFmtId="1204" formatCode="0.00"/>
    <numFmt numFmtId="1205" formatCode="@"/>
    <numFmt numFmtId="1206" formatCode="#,##0"/>
    <numFmt numFmtId="1207" formatCode="#,##0"/>
    <numFmt numFmtId="1208" formatCode="0.0"/>
    <numFmt numFmtId="1209" formatCode="0.0"/>
    <numFmt numFmtId="1210" formatCode="0.0&quot;%&quot;"/>
    <numFmt numFmtId="1211" formatCode="0.0&quot;%&quot;"/>
    <numFmt numFmtId="1212" formatCode="0.0"/>
    <numFmt numFmtId="1213" formatCode="0.0"/>
    <numFmt numFmtId="1214" formatCode="0.00"/>
    <numFmt numFmtId="1215" formatCode="@"/>
    <numFmt numFmtId="1216" formatCode="#,##0"/>
    <numFmt numFmtId="1217" formatCode="#,##0"/>
    <numFmt numFmtId="1218" formatCode="0.0"/>
    <numFmt numFmtId="1219" formatCode="0.0"/>
    <numFmt numFmtId="1220" formatCode="0.0&quot;%&quot;"/>
    <numFmt numFmtId="1221" formatCode="0.0&quot;%&quot;"/>
    <numFmt numFmtId="1222" formatCode="0.0"/>
    <numFmt numFmtId="1223" formatCode="0.0"/>
    <numFmt numFmtId="1224" formatCode="0.00"/>
    <numFmt numFmtId="1225" formatCode="@"/>
    <numFmt numFmtId="1226" formatCode="#,##0"/>
    <numFmt numFmtId="1227" formatCode="#,##0"/>
    <numFmt numFmtId="1228" formatCode="0.0"/>
    <numFmt numFmtId="1229" formatCode="0.0"/>
    <numFmt numFmtId="1230" formatCode="0.0&quot;%&quot;"/>
    <numFmt numFmtId="1231" formatCode="0.0&quot;%&quot;"/>
    <numFmt numFmtId="1232" formatCode="0.0"/>
    <numFmt numFmtId="1233" formatCode="0.0"/>
    <numFmt numFmtId="1234" formatCode="0.00"/>
    <numFmt numFmtId="1235" formatCode="@"/>
    <numFmt numFmtId="1236" formatCode="#,##0"/>
    <numFmt numFmtId="1237" formatCode="#,##0"/>
    <numFmt numFmtId="1238" formatCode="0.0"/>
    <numFmt numFmtId="1239" formatCode="0.0"/>
    <numFmt numFmtId="1240" formatCode="0.0&quot;%&quot;"/>
    <numFmt numFmtId="1241" formatCode="0.0&quot;%&quot;"/>
    <numFmt numFmtId="1242" formatCode="0.0"/>
    <numFmt numFmtId="1243" formatCode="0.0"/>
    <numFmt numFmtId="1244" formatCode="0.00"/>
    <numFmt numFmtId="1245" formatCode="@"/>
    <numFmt numFmtId="1246" formatCode="#,##0"/>
    <numFmt numFmtId="1247" formatCode="0.0&quot;%&quot;"/>
    <numFmt numFmtId="1248" formatCode="#,##0"/>
    <numFmt numFmtId="1249" formatCode="#,##0"/>
    <numFmt numFmtId="1250" formatCode="0.0&quot;%&quot;"/>
    <numFmt numFmtId="1251" formatCode="0.0"/>
    <numFmt numFmtId="1252" formatCode="0.0"/>
    <numFmt numFmtId="1253" formatCode="0.0&quot;%&quot;"/>
    <numFmt numFmtId="1254" formatCode="0.0"/>
    <numFmt numFmtId="1255" formatCode="0.0"/>
    <numFmt numFmtId="1256" formatCode="0.0&quot;%&quot;"/>
    <numFmt numFmtId="1257" formatCode="0.0"/>
    <numFmt numFmtId="1258" formatCode="0.0"/>
    <numFmt numFmtId="1259" formatCode="0.0&quot;%&quot;"/>
    <numFmt numFmtId="1260" formatCode="0.0&quot;%&quot;"/>
    <numFmt numFmtId="1261" formatCode="0.0&quot;%&quot;"/>
    <numFmt numFmtId="1262" formatCode="0.0&quot;%&quot;"/>
    <numFmt numFmtId="1263" formatCode="0.0&quot;%&quot;"/>
    <numFmt numFmtId="1264" formatCode="0.0&quot;%&quot;"/>
    <numFmt numFmtId="1265" formatCode="&quot;$&quot;#,##0"/>
    <numFmt numFmtId="1266" formatCode="0.0&quot;%&quot;"/>
    <numFmt numFmtId="1267" formatCode="#,##0"/>
    <numFmt numFmtId="1268" formatCode="#,##0"/>
    <numFmt numFmtId="1269" formatCode="#,##0"/>
    <numFmt numFmtId="1270" formatCode="0.0"/>
    <numFmt numFmtId="1271" formatCode="0.00"/>
    <numFmt numFmtId="1272" formatCode="#,##0"/>
    <numFmt numFmtId="1273" formatCode="0.0&quot;%&quot;"/>
    <numFmt numFmtId="1274" formatCode="#,##0"/>
    <numFmt numFmtId="1275" formatCode="#,##0"/>
    <numFmt numFmtId="1276" formatCode="#,##0"/>
    <numFmt numFmtId="1277" formatCode="#,##0"/>
    <numFmt numFmtId="1278" formatCode="0.0"/>
    <numFmt numFmtId="1279" formatCode="#,##0"/>
    <numFmt numFmtId="1280" formatCode="0.00"/>
    <numFmt numFmtId="1281" formatCode="0.0"/>
    <numFmt numFmtId="1282" formatCode="&quot;$&quot;#,##0"/>
    <numFmt numFmtId="1283" formatCode="0.0&quot;%&quot;"/>
    <numFmt numFmtId="1284" formatCode="0.0&quot;%&quot;"/>
    <numFmt numFmtId="1285" formatCode="0.0"/>
    <numFmt numFmtId="1286" formatCode="@"/>
    <numFmt numFmtId="1287" formatCode="#,##0"/>
    <numFmt numFmtId="1288" formatCode="0.0&quot;%&quot;"/>
    <numFmt numFmtId="1289" formatCode="#,##0"/>
    <numFmt numFmtId="1290" formatCode="#,##0"/>
    <numFmt numFmtId="1291" formatCode="0.0&quot;%&quot;"/>
    <numFmt numFmtId="1292" formatCode="0.0"/>
    <numFmt numFmtId="1293" formatCode="0.0"/>
    <numFmt numFmtId="1294" formatCode="0.0&quot;%&quot;"/>
    <numFmt numFmtId="1295" formatCode="0.0"/>
    <numFmt numFmtId="1296" formatCode="0.0"/>
    <numFmt numFmtId="1297" formatCode="0.0&quot;%&quot;"/>
    <numFmt numFmtId="1298" formatCode="0.0"/>
    <numFmt numFmtId="1299" formatCode="0.0"/>
    <numFmt numFmtId="1300" formatCode="0.0&quot;%&quot;"/>
    <numFmt numFmtId="1301" formatCode="0.0&quot;%&quot;"/>
    <numFmt numFmtId="1302" formatCode="0.0&quot;%&quot;"/>
    <numFmt numFmtId="1303" formatCode="0.0&quot;%&quot;"/>
    <numFmt numFmtId="1304" formatCode="0.0&quot;%&quot;"/>
    <numFmt numFmtId="1305" formatCode="0.0&quot;%&quot;"/>
    <numFmt numFmtId="1306" formatCode="&quot;$&quot;#,##0"/>
    <numFmt numFmtId="1307" formatCode="0.0&quot;%&quot;"/>
    <numFmt numFmtId="1308" formatCode="#,##0"/>
    <numFmt numFmtId="1309" formatCode="#,##0"/>
    <numFmt numFmtId="1310" formatCode="#,##0"/>
    <numFmt numFmtId="1311" formatCode="0.0"/>
    <numFmt numFmtId="1312" formatCode="0.00"/>
    <numFmt numFmtId="1313" formatCode="#,##0"/>
    <numFmt numFmtId="1314" formatCode="0.0&quot;%&quot;"/>
    <numFmt numFmtId="1315" formatCode="#,##0"/>
    <numFmt numFmtId="1316" formatCode="#,##0"/>
    <numFmt numFmtId="1317" formatCode="#,##0"/>
    <numFmt numFmtId="1318" formatCode="#,##0"/>
    <numFmt numFmtId="1319" formatCode="0.0"/>
    <numFmt numFmtId="1320" formatCode="#,##0"/>
    <numFmt numFmtId="1321" formatCode="0.00"/>
    <numFmt numFmtId="1322" formatCode="0.0"/>
    <numFmt numFmtId="1323" formatCode="&quot;$&quot;#,##0"/>
    <numFmt numFmtId="1324" formatCode="0.0&quot;%&quot;"/>
    <numFmt numFmtId="1325" formatCode="0.0&quot;%&quot;"/>
    <numFmt numFmtId="1326" formatCode="0.0"/>
    <numFmt numFmtId="1327" formatCode="@"/>
    <numFmt numFmtId="1328" formatCode="#,##0"/>
    <numFmt numFmtId="1329" formatCode="0.0&quot;%&quot;"/>
    <numFmt numFmtId="1330" formatCode="#,##0"/>
    <numFmt numFmtId="1331" formatCode="#,##0"/>
    <numFmt numFmtId="1332" formatCode="0.0&quot;%&quot;"/>
    <numFmt numFmtId="1333" formatCode="0.0"/>
    <numFmt numFmtId="1334" formatCode="0.0"/>
    <numFmt numFmtId="1335" formatCode="0.0&quot;%&quot;"/>
    <numFmt numFmtId="1336" formatCode="0.0"/>
    <numFmt numFmtId="1337" formatCode="0.0"/>
    <numFmt numFmtId="1338" formatCode="0.0&quot;%&quot;"/>
    <numFmt numFmtId="1339" formatCode="0.0"/>
    <numFmt numFmtId="1340" formatCode="0.0"/>
    <numFmt numFmtId="1341" formatCode="0.0&quot;%&quot;"/>
    <numFmt numFmtId="1342" formatCode="0.0&quot;%&quot;"/>
    <numFmt numFmtId="1343" formatCode="0.0&quot;%&quot;"/>
    <numFmt numFmtId="1344" formatCode="0.0&quot;%&quot;"/>
    <numFmt numFmtId="1345" formatCode="0.0&quot;%&quot;"/>
    <numFmt numFmtId="1346" formatCode="0.0&quot;%&quot;"/>
    <numFmt numFmtId="1347" formatCode="&quot;$&quot;#,##0"/>
    <numFmt numFmtId="1348" formatCode="0.0&quot;%&quot;"/>
    <numFmt numFmtId="1349" formatCode="#,##0"/>
    <numFmt numFmtId="1350" formatCode="#,##0"/>
    <numFmt numFmtId="1351" formatCode="#,##0"/>
    <numFmt numFmtId="1352" formatCode="0.0"/>
    <numFmt numFmtId="1353" formatCode="0.00"/>
    <numFmt numFmtId="1354" formatCode="#,##0"/>
    <numFmt numFmtId="1355" formatCode="0.0&quot;%&quot;"/>
    <numFmt numFmtId="1356" formatCode="#,##0"/>
    <numFmt numFmtId="1357" formatCode="#,##0"/>
    <numFmt numFmtId="1358" formatCode="#,##0"/>
    <numFmt numFmtId="1359" formatCode="#,##0"/>
    <numFmt numFmtId="1360" formatCode="0.0"/>
    <numFmt numFmtId="1361" formatCode="#,##0"/>
    <numFmt numFmtId="1362" formatCode="0.00"/>
    <numFmt numFmtId="1363" formatCode="0.0"/>
    <numFmt numFmtId="1364" formatCode="&quot;$&quot;#,##0"/>
    <numFmt numFmtId="1365" formatCode="0.0&quot;%&quot;"/>
    <numFmt numFmtId="1366" formatCode="0.0&quot;%&quot;"/>
    <numFmt numFmtId="1367" formatCode="0.0"/>
    <numFmt numFmtId="1368" formatCode="@"/>
    <numFmt numFmtId="1369" formatCode="#,##0"/>
    <numFmt numFmtId="1370" formatCode="0.0&quot;%&quot;"/>
    <numFmt numFmtId="1371" formatCode="#,##0"/>
    <numFmt numFmtId="1372" formatCode="#,##0"/>
    <numFmt numFmtId="1373" formatCode="0.0&quot;%&quot;"/>
    <numFmt numFmtId="1374" formatCode="0.0"/>
    <numFmt numFmtId="1375" formatCode="0.0"/>
    <numFmt numFmtId="1376" formatCode="0.0&quot;%&quot;"/>
    <numFmt numFmtId="1377" formatCode="0.0"/>
    <numFmt numFmtId="1378" formatCode="0.0"/>
    <numFmt numFmtId="1379" formatCode="0.0&quot;%&quot;"/>
    <numFmt numFmtId="1380" formatCode="0.0"/>
    <numFmt numFmtId="1381" formatCode="0.0"/>
    <numFmt numFmtId="1382" formatCode="0.0&quot;%&quot;"/>
    <numFmt numFmtId="1383" formatCode="0.0&quot;%&quot;"/>
    <numFmt numFmtId="1384" formatCode="0.0&quot;%&quot;"/>
    <numFmt numFmtId="1385" formatCode="0.0&quot;%&quot;"/>
    <numFmt numFmtId="1386" formatCode="0.0&quot;%&quot;"/>
    <numFmt numFmtId="1387" formatCode="0.0&quot;%&quot;"/>
    <numFmt numFmtId="1388" formatCode="&quot;$&quot;#,##0"/>
    <numFmt numFmtId="1389" formatCode="0.0&quot;%&quot;"/>
    <numFmt numFmtId="1390" formatCode="#,##0"/>
    <numFmt numFmtId="1391" formatCode="#,##0"/>
    <numFmt numFmtId="1392" formatCode="#,##0"/>
    <numFmt numFmtId="1393" formatCode="0.0"/>
    <numFmt numFmtId="1394" formatCode="0.00"/>
    <numFmt numFmtId="1395" formatCode="#,##0"/>
    <numFmt numFmtId="1396" formatCode="0.0&quot;%&quot;"/>
    <numFmt numFmtId="1397" formatCode="#,##0"/>
    <numFmt numFmtId="1398" formatCode="#,##0"/>
    <numFmt numFmtId="1399" formatCode="#,##0"/>
    <numFmt numFmtId="1400" formatCode="#,##0"/>
    <numFmt numFmtId="1401" formatCode="0.0"/>
    <numFmt numFmtId="1402" formatCode="#,##0"/>
    <numFmt numFmtId="1403" formatCode="0.00"/>
    <numFmt numFmtId="1404" formatCode="0.0"/>
    <numFmt numFmtId="1405" formatCode="&quot;$&quot;#,##0"/>
    <numFmt numFmtId="1406" formatCode="0.0&quot;%&quot;"/>
    <numFmt numFmtId="1407" formatCode="0.0&quot;%&quot;"/>
    <numFmt numFmtId="1408" formatCode="0.0"/>
    <numFmt numFmtId="1409" formatCode="@"/>
    <numFmt numFmtId="1410" formatCode="#,##0"/>
    <numFmt numFmtId="1411" formatCode="0.0&quot;%&quot;"/>
    <numFmt numFmtId="1412" formatCode="#,##0"/>
    <numFmt numFmtId="1413" formatCode="#,##0"/>
    <numFmt numFmtId="1414" formatCode="0.0&quot;%&quot;"/>
    <numFmt numFmtId="1415" formatCode="0.0"/>
    <numFmt numFmtId="1416" formatCode="0.0"/>
    <numFmt numFmtId="1417" formatCode="0.0&quot;%&quot;"/>
    <numFmt numFmtId="1418" formatCode="0.0"/>
    <numFmt numFmtId="1419" formatCode="0.0"/>
    <numFmt numFmtId="1420" formatCode="0.0&quot;%&quot;"/>
    <numFmt numFmtId="1421" formatCode="0.0"/>
    <numFmt numFmtId="1422" formatCode="0.0"/>
    <numFmt numFmtId="1423" formatCode="0.0&quot;%&quot;"/>
    <numFmt numFmtId="1424" formatCode="0.0&quot;%&quot;"/>
    <numFmt numFmtId="1425" formatCode="0.0&quot;%&quot;"/>
    <numFmt numFmtId="1426" formatCode="0.0&quot;%&quot;"/>
    <numFmt numFmtId="1427" formatCode="0.0&quot;%&quot;"/>
    <numFmt numFmtId="1428" formatCode="0.0&quot;%&quot;"/>
    <numFmt numFmtId="1429" formatCode="&quot;$&quot;#,##0"/>
    <numFmt numFmtId="1430" formatCode="0.0&quot;%&quot;"/>
    <numFmt numFmtId="1431" formatCode="#,##0"/>
    <numFmt numFmtId="1432" formatCode="#,##0"/>
    <numFmt numFmtId="1433" formatCode="#,##0"/>
    <numFmt numFmtId="1434" formatCode="0.0"/>
    <numFmt numFmtId="1435" formatCode="0.00"/>
    <numFmt numFmtId="1436" formatCode="#,##0"/>
    <numFmt numFmtId="1437" formatCode="0.0&quot;%&quot;"/>
    <numFmt numFmtId="1438" formatCode="#,##0"/>
    <numFmt numFmtId="1439" formatCode="#,##0"/>
    <numFmt numFmtId="1440" formatCode="#,##0"/>
    <numFmt numFmtId="1441" formatCode="#,##0"/>
    <numFmt numFmtId="1442" formatCode="0.0"/>
    <numFmt numFmtId="1443" formatCode="#,##0"/>
    <numFmt numFmtId="1444" formatCode="0.00"/>
    <numFmt numFmtId="1445" formatCode="0.0"/>
    <numFmt numFmtId="1446" formatCode="&quot;$&quot;#,##0"/>
    <numFmt numFmtId="1447" formatCode="0.0&quot;%&quot;"/>
    <numFmt numFmtId="1448" formatCode="0.0&quot;%&quot;"/>
    <numFmt numFmtId="1449" formatCode="0.0"/>
    <numFmt numFmtId="1450" formatCode="@"/>
    <numFmt numFmtId="1451" formatCode="#,##0"/>
    <numFmt numFmtId="1452" formatCode="0.0&quot;%&quot;"/>
    <numFmt numFmtId="1453" formatCode="#,##0"/>
    <numFmt numFmtId="1454" formatCode="#,##0"/>
    <numFmt numFmtId="1455" formatCode="0.0&quot;%&quot;"/>
    <numFmt numFmtId="1456" formatCode="0.0"/>
    <numFmt numFmtId="1457" formatCode="0.0"/>
    <numFmt numFmtId="1458" formatCode="0.0&quot;%&quot;"/>
    <numFmt numFmtId="1459" formatCode="0.0"/>
    <numFmt numFmtId="1460" formatCode="0.0"/>
    <numFmt numFmtId="1461" formatCode="0.0&quot;%&quot;"/>
    <numFmt numFmtId="1462" formatCode="0.0"/>
    <numFmt numFmtId="1463" formatCode="0.0"/>
    <numFmt numFmtId="1464" formatCode="0.0&quot;%&quot;"/>
    <numFmt numFmtId="1465" formatCode="0.0&quot;%&quot;"/>
    <numFmt numFmtId="1466" formatCode="0.0&quot;%&quot;"/>
    <numFmt numFmtId="1467" formatCode="0.0&quot;%&quot;"/>
    <numFmt numFmtId="1468" formatCode="0.0&quot;%&quot;"/>
    <numFmt numFmtId="1469" formatCode="0.0&quot;%&quot;"/>
    <numFmt numFmtId="1470" formatCode="&quot;$&quot;#,##0"/>
    <numFmt numFmtId="1471" formatCode="0.0&quot;%&quot;"/>
    <numFmt numFmtId="1472" formatCode="#,##0"/>
    <numFmt numFmtId="1473" formatCode="#,##0"/>
    <numFmt numFmtId="1474" formatCode="#,##0"/>
    <numFmt numFmtId="1475" formatCode="0.0"/>
    <numFmt numFmtId="1476" formatCode="0.00"/>
    <numFmt numFmtId="1477" formatCode="#,##0"/>
    <numFmt numFmtId="1478" formatCode="0.0&quot;%&quot;"/>
    <numFmt numFmtId="1479" formatCode="#,##0"/>
    <numFmt numFmtId="1480" formatCode="#,##0"/>
    <numFmt numFmtId="1481" formatCode="#,##0"/>
    <numFmt numFmtId="1482" formatCode="#,##0"/>
    <numFmt numFmtId="1483" formatCode="0.0"/>
    <numFmt numFmtId="1484" formatCode="#,##0"/>
    <numFmt numFmtId="1485" formatCode="0.00"/>
    <numFmt numFmtId="1486" formatCode="0.0"/>
    <numFmt numFmtId="1487" formatCode="&quot;$&quot;#,##0"/>
    <numFmt numFmtId="1488" formatCode="0.0&quot;%&quot;"/>
    <numFmt numFmtId="1489" formatCode="0.0&quot;%&quot;"/>
    <numFmt numFmtId="1490" formatCode="0.0"/>
    <numFmt numFmtId="1491" formatCode="@"/>
    <numFmt numFmtId="1492" formatCode="#,##0"/>
    <numFmt numFmtId="1493" formatCode="0.0&quot;%&quot;"/>
    <numFmt numFmtId="1494" formatCode="#,##0"/>
    <numFmt numFmtId="1495" formatCode="#,##0"/>
    <numFmt numFmtId="1496" formatCode="0.0&quot;%&quot;"/>
    <numFmt numFmtId="1497" formatCode="0.0"/>
    <numFmt numFmtId="1498" formatCode="0.0"/>
    <numFmt numFmtId="1499" formatCode="0.0&quot;%&quot;"/>
    <numFmt numFmtId="1500" formatCode="0.0"/>
    <numFmt numFmtId="1501" formatCode="0.0"/>
    <numFmt numFmtId="1502" formatCode="0.0&quot;%&quot;"/>
    <numFmt numFmtId="1503" formatCode="0.0"/>
    <numFmt numFmtId="1504" formatCode="0.0"/>
    <numFmt numFmtId="1505" formatCode="0.0&quot;%&quot;"/>
    <numFmt numFmtId="1506" formatCode="0.0&quot;%&quot;"/>
    <numFmt numFmtId="1507" formatCode="0.0&quot;%&quot;"/>
    <numFmt numFmtId="1508" formatCode="0.0&quot;%&quot;"/>
    <numFmt numFmtId="1509" formatCode="0.0&quot;%&quot;"/>
    <numFmt numFmtId="1510" formatCode="0.0&quot;%&quot;"/>
    <numFmt numFmtId="1511" formatCode="&quot;$&quot;#,##0"/>
    <numFmt numFmtId="1512" formatCode="0.0&quot;%&quot;"/>
    <numFmt numFmtId="1513" formatCode="#,##0"/>
    <numFmt numFmtId="1514" formatCode="#,##0"/>
    <numFmt numFmtId="1515" formatCode="#,##0"/>
    <numFmt numFmtId="1516" formatCode="0.0"/>
    <numFmt numFmtId="1517" formatCode="0.00"/>
    <numFmt numFmtId="1518" formatCode="#,##0"/>
    <numFmt numFmtId="1519" formatCode="0.0&quot;%&quot;"/>
    <numFmt numFmtId="1520" formatCode="#,##0"/>
    <numFmt numFmtId="1521" formatCode="#,##0"/>
    <numFmt numFmtId="1522" formatCode="#,##0"/>
    <numFmt numFmtId="1523" formatCode="#,##0"/>
    <numFmt numFmtId="1524" formatCode="0.0"/>
    <numFmt numFmtId="1525" formatCode="#,##0"/>
    <numFmt numFmtId="1526" formatCode="0.00"/>
    <numFmt numFmtId="1527" formatCode="0.0"/>
    <numFmt numFmtId="1528" formatCode="&quot;$&quot;#,##0"/>
    <numFmt numFmtId="1529" formatCode="0.0&quot;%&quot;"/>
    <numFmt numFmtId="1530" formatCode="0.0&quot;%&quot;"/>
    <numFmt numFmtId="1531" formatCode="0.0"/>
    <numFmt numFmtId="1532" formatCode="@"/>
    <numFmt numFmtId="1533" formatCode="#,##0"/>
    <numFmt numFmtId="1534" formatCode="0.0&quot;%&quot;"/>
    <numFmt numFmtId="1535" formatCode="#,##0"/>
    <numFmt numFmtId="1536" formatCode="#,##0"/>
    <numFmt numFmtId="1537" formatCode="0.0&quot;%&quot;"/>
    <numFmt numFmtId="1538" formatCode="0.0"/>
    <numFmt numFmtId="1539" formatCode="0.0"/>
    <numFmt numFmtId="1540" formatCode="0.0&quot;%&quot;"/>
    <numFmt numFmtId="1541" formatCode="0.0"/>
    <numFmt numFmtId="1542" formatCode="0.0"/>
    <numFmt numFmtId="1543" formatCode="0.0&quot;%&quot;"/>
    <numFmt numFmtId="1544" formatCode="0.0"/>
    <numFmt numFmtId="1545" formatCode="0.0"/>
    <numFmt numFmtId="1546" formatCode="0.0&quot;%&quot;"/>
    <numFmt numFmtId="1547" formatCode="0.0&quot;%&quot;"/>
    <numFmt numFmtId="1548" formatCode="0.0&quot;%&quot;"/>
    <numFmt numFmtId="1549" formatCode="0.0&quot;%&quot;"/>
    <numFmt numFmtId="1550" formatCode="0.0&quot;%&quot;"/>
    <numFmt numFmtId="1551" formatCode="0.0&quot;%&quot;"/>
    <numFmt numFmtId="1552" formatCode="&quot;$&quot;#,##0"/>
    <numFmt numFmtId="1553" formatCode="0.0&quot;%&quot;"/>
    <numFmt numFmtId="1554" formatCode="#,##0"/>
    <numFmt numFmtId="1555" formatCode="#,##0"/>
    <numFmt numFmtId="1556" formatCode="#,##0"/>
    <numFmt numFmtId="1557" formatCode="0.0"/>
    <numFmt numFmtId="1558" formatCode="0.00"/>
    <numFmt numFmtId="1559" formatCode="#,##0"/>
    <numFmt numFmtId="1560" formatCode="0.0&quot;%&quot;"/>
    <numFmt numFmtId="1561" formatCode="#,##0"/>
    <numFmt numFmtId="1562" formatCode="#,##0"/>
    <numFmt numFmtId="1563" formatCode="#,##0"/>
    <numFmt numFmtId="1564" formatCode="#,##0"/>
    <numFmt numFmtId="1565" formatCode="0.0"/>
    <numFmt numFmtId="1566" formatCode="#,##0"/>
    <numFmt numFmtId="1567" formatCode="0.00"/>
    <numFmt numFmtId="1568" formatCode="0.0"/>
    <numFmt numFmtId="1569" formatCode="&quot;$&quot;#,##0"/>
    <numFmt numFmtId="1570" formatCode="0.0&quot;%&quot;"/>
    <numFmt numFmtId="1571" formatCode="0.0&quot;%&quot;"/>
    <numFmt numFmtId="1572" formatCode="0.0"/>
    <numFmt numFmtId="1573" formatCode="@"/>
    <numFmt numFmtId="1574" formatCode="#,##0"/>
    <numFmt numFmtId="1575" formatCode="0.0&quot;%&quot;"/>
    <numFmt numFmtId="1576" formatCode="#,##0"/>
    <numFmt numFmtId="1577" formatCode="#,##0"/>
    <numFmt numFmtId="1578" formatCode="0.0&quot;%&quot;"/>
    <numFmt numFmtId="1579" formatCode="0.0"/>
    <numFmt numFmtId="1580" formatCode="0.0"/>
    <numFmt numFmtId="1581" formatCode="0.0&quot;%&quot;"/>
    <numFmt numFmtId="1582" formatCode="0.0"/>
    <numFmt numFmtId="1583" formatCode="0.0"/>
    <numFmt numFmtId="1584" formatCode="0.0&quot;%&quot;"/>
    <numFmt numFmtId="1585" formatCode="0.0"/>
    <numFmt numFmtId="1586" formatCode="0.0"/>
    <numFmt numFmtId="1587" formatCode="0.0&quot;%&quot;"/>
    <numFmt numFmtId="1588" formatCode="0.0&quot;%&quot;"/>
    <numFmt numFmtId="1589" formatCode="0.0&quot;%&quot;"/>
    <numFmt numFmtId="1590" formatCode="0.0&quot;%&quot;"/>
    <numFmt numFmtId="1591" formatCode="0.0&quot;%&quot;"/>
    <numFmt numFmtId="1592" formatCode="0.0&quot;%&quot;"/>
    <numFmt numFmtId="1593" formatCode="&quot;$&quot;#,##0"/>
    <numFmt numFmtId="1594" formatCode="0.0&quot;%&quot;"/>
    <numFmt numFmtId="1595" formatCode="#,##0"/>
    <numFmt numFmtId="1596" formatCode="#,##0"/>
    <numFmt numFmtId="1597" formatCode="#,##0"/>
    <numFmt numFmtId="1598" formatCode="0.0"/>
    <numFmt numFmtId="1599" formatCode="0.00"/>
    <numFmt numFmtId="1600" formatCode="#,##0"/>
    <numFmt numFmtId="1601" formatCode="0.0&quot;%&quot;"/>
    <numFmt numFmtId="1602" formatCode="#,##0"/>
    <numFmt numFmtId="1603" formatCode="#,##0"/>
    <numFmt numFmtId="1604" formatCode="#,##0"/>
    <numFmt numFmtId="1605" formatCode="#,##0"/>
    <numFmt numFmtId="1606" formatCode="0.0"/>
    <numFmt numFmtId="1607" formatCode="#,##0"/>
    <numFmt numFmtId="1608" formatCode="0.00"/>
    <numFmt numFmtId="1609" formatCode="0.0"/>
    <numFmt numFmtId="1610" formatCode="&quot;$&quot;#,##0"/>
    <numFmt numFmtId="1611" formatCode="0.0&quot;%&quot;"/>
    <numFmt numFmtId="1612" formatCode="0.0&quot;%&quot;"/>
    <numFmt numFmtId="1613" formatCode="0.0"/>
    <numFmt numFmtId="1614" formatCode="@"/>
    <numFmt numFmtId="1615" formatCode="#,##0"/>
    <numFmt numFmtId="1616" formatCode="0.0&quot;%&quot;"/>
    <numFmt numFmtId="1617" formatCode="#,##0"/>
    <numFmt numFmtId="1618" formatCode="#,##0"/>
    <numFmt numFmtId="1619" formatCode="0.0&quot;%&quot;"/>
    <numFmt numFmtId="1620" formatCode="0.0"/>
    <numFmt numFmtId="1621" formatCode="0.0"/>
    <numFmt numFmtId="1622" formatCode="0.0&quot;%&quot;"/>
    <numFmt numFmtId="1623" formatCode="0.0"/>
    <numFmt numFmtId="1624" formatCode="0.0"/>
    <numFmt numFmtId="1625" formatCode="0.0&quot;%&quot;"/>
    <numFmt numFmtId="1626" formatCode="0.0"/>
    <numFmt numFmtId="1627" formatCode="0.0"/>
    <numFmt numFmtId="1628" formatCode="0.0&quot;%&quot;"/>
    <numFmt numFmtId="1629" formatCode="0.0&quot;%&quot;"/>
    <numFmt numFmtId="1630" formatCode="0.0&quot;%&quot;"/>
    <numFmt numFmtId="1631" formatCode="0.0&quot;%&quot;"/>
    <numFmt numFmtId="1632" formatCode="0.0&quot;%&quot;"/>
    <numFmt numFmtId="1633" formatCode="0.0&quot;%&quot;"/>
    <numFmt numFmtId="1634" formatCode="&quot;$&quot;#,##0"/>
    <numFmt numFmtId="1635" formatCode="0.0&quot;%&quot;"/>
    <numFmt numFmtId="1636" formatCode="#,##0"/>
    <numFmt numFmtId="1637" formatCode="#,##0"/>
    <numFmt numFmtId="1638" formatCode="#,##0"/>
    <numFmt numFmtId="1639" formatCode="0.0"/>
    <numFmt numFmtId="1640" formatCode="0.00"/>
    <numFmt numFmtId="1641" formatCode="#,##0"/>
    <numFmt numFmtId="1642" formatCode="0.0&quot;%&quot;"/>
    <numFmt numFmtId="1643" formatCode="#,##0"/>
    <numFmt numFmtId="1644" formatCode="#,##0"/>
    <numFmt numFmtId="1645" formatCode="#,##0"/>
    <numFmt numFmtId="1646" formatCode="#,##0"/>
    <numFmt numFmtId="1647" formatCode="0.0"/>
    <numFmt numFmtId="1648" formatCode="#,##0"/>
    <numFmt numFmtId="1649" formatCode="0.00"/>
    <numFmt numFmtId="1650" formatCode="0.0"/>
    <numFmt numFmtId="1651" formatCode="&quot;$&quot;#,##0"/>
    <numFmt numFmtId="1652" formatCode="0.0&quot;%&quot;"/>
    <numFmt numFmtId="1653" formatCode="0.0&quot;%&quot;"/>
    <numFmt numFmtId="1654" formatCode="0.0"/>
    <numFmt numFmtId="1655" formatCode="@"/>
    <numFmt numFmtId="1656" formatCode="#,##0"/>
    <numFmt numFmtId="1657" formatCode="0.0&quot;%&quot;"/>
    <numFmt numFmtId="1658" formatCode="#,##0"/>
    <numFmt numFmtId="1659" formatCode="#,##0"/>
    <numFmt numFmtId="1660" formatCode="0.0&quot;%&quot;"/>
    <numFmt numFmtId="1661" formatCode="0.0"/>
    <numFmt numFmtId="1662" formatCode="0.0"/>
    <numFmt numFmtId="1663" formatCode="0.0&quot;%&quot;"/>
    <numFmt numFmtId="1664" formatCode="0.0"/>
    <numFmt numFmtId="1665" formatCode="0.0"/>
    <numFmt numFmtId="1666" formatCode="0.0&quot;%&quot;"/>
    <numFmt numFmtId="1667" formatCode="0.0"/>
    <numFmt numFmtId="1668" formatCode="0.0"/>
    <numFmt numFmtId="1669" formatCode="0.0&quot;%&quot;"/>
    <numFmt numFmtId="1670" formatCode="0.0&quot;%&quot;"/>
    <numFmt numFmtId="1671" formatCode="0.0&quot;%&quot;"/>
    <numFmt numFmtId="1672" formatCode="0.0&quot;%&quot;"/>
    <numFmt numFmtId="1673" formatCode="0.0&quot;%&quot;"/>
    <numFmt numFmtId="1674" formatCode="0.0&quot;%&quot;"/>
    <numFmt numFmtId="1675" formatCode="&quot;$&quot;#,##0"/>
    <numFmt numFmtId="1676" formatCode="0.0&quot;%&quot;"/>
    <numFmt numFmtId="1677" formatCode="#,##0"/>
    <numFmt numFmtId="1678" formatCode="#,##0"/>
    <numFmt numFmtId="1679" formatCode="#,##0"/>
    <numFmt numFmtId="1680" formatCode="0.0"/>
    <numFmt numFmtId="1681" formatCode="0.00"/>
    <numFmt numFmtId="1682" formatCode="#,##0"/>
    <numFmt numFmtId="1683" formatCode="0.0&quot;%&quot;"/>
    <numFmt numFmtId="1684" formatCode="#,##0"/>
    <numFmt numFmtId="1685" formatCode="#,##0"/>
    <numFmt numFmtId="1686" formatCode="#,##0"/>
    <numFmt numFmtId="1687" formatCode="#,##0"/>
    <numFmt numFmtId="1688" formatCode="0.0"/>
    <numFmt numFmtId="1689" formatCode="#,##0"/>
    <numFmt numFmtId="1690" formatCode="0.00"/>
    <numFmt numFmtId="1691" formatCode="0.0"/>
    <numFmt numFmtId="1692" formatCode="&quot;$&quot;#,##0"/>
    <numFmt numFmtId="1693" formatCode="0.0&quot;%&quot;"/>
    <numFmt numFmtId="1694" formatCode="0.0&quot;%&quot;"/>
    <numFmt numFmtId="1695" formatCode="0.0"/>
    <numFmt numFmtId="1696" formatCode="@"/>
    <numFmt numFmtId="1697" formatCode="#,##0"/>
    <numFmt numFmtId="1698" formatCode="0.0&quot;%&quot;"/>
    <numFmt numFmtId="1699" formatCode="#,##0"/>
    <numFmt numFmtId="1700" formatCode="#,##0"/>
    <numFmt numFmtId="1701" formatCode="0.0&quot;%&quot;"/>
    <numFmt numFmtId="1702" formatCode="0.0"/>
    <numFmt numFmtId="1703" formatCode="0.0"/>
    <numFmt numFmtId="1704" formatCode="0.0&quot;%&quot;"/>
    <numFmt numFmtId="1705" formatCode="0.0"/>
    <numFmt numFmtId="1706" formatCode="0.0"/>
    <numFmt numFmtId="1707" formatCode="0.0&quot;%&quot;"/>
    <numFmt numFmtId="1708" formatCode="0.0"/>
    <numFmt numFmtId="1709" formatCode="0.0"/>
    <numFmt numFmtId="1710" formatCode="0.0&quot;%&quot;"/>
    <numFmt numFmtId="1711" formatCode="0.0&quot;%&quot;"/>
    <numFmt numFmtId="1712" formatCode="0.0&quot;%&quot;"/>
    <numFmt numFmtId="1713" formatCode="0.0&quot;%&quot;"/>
    <numFmt numFmtId="1714" formatCode="0.0&quot;%&quot;"/>
    <numFmt numFmtId="1715" formatCode="0.0&quot;%&quot;"/>
    <numFmt numFmtId="1716" formatCode="&quot;$&quot;#,##0"/>
    <numFmt numFmtId="1717" formatCode="0.0&quot;%&quot;"/>
    <numFmt numFmtId="1718" formatCode="#,##0"/>
    <numFmt numFmtId="1719" formatCode="#,##0"/>
    <numFmt numFmtId="1720" formatCode="#,##0"/>
    <numFmt numFmtId="1721" formatCode="0.0"/>
    <numFmt numFmtId="1722" formatCode="0.00"/>
    <numFmt numFmtId="1723" formatCode="#,##0"/>
    <numFmt numFmtId="1724" formatCode="0.0&quot;%&quot;"/>
    <numFmt numFmtId="1725" formatCode="#,##0"/>
    <numFmt numFmtId="1726" formatCode="#,##0"/>
    <numFmt numFmtId="1727" formatCode="#,##0"/>
    <numFmt numFmtId="1728" formatCode="#,##0"/>
    <numFmt numFmtId="1729" formatCode="0.0"/>
    <numFmt numFmtId="1730" formatCode="#,##0"/>
    <numFmt numFmtId="1731" formatCode="0.00"/>
    <numFmt numFmtId="1732" formatCode="0.0"/>
    <numFmt numFmtId="1733" formatCode="&quot;$&quot;#,##0"/>
    <numFmt numFmtId="1734" formatCode="0.0&quot;%&quot;"/>
    <numFmt numFmtId="1735" formatCode="0.0&quot;%&quot;"/>
    <numFmt numFmtId="1736" formatCode="0.0"/>
    <numFmt numFmtId="1737" formatCode="@"/>
    <numFmt numFmtId="1738" formatCode="#,##0"/>
    <numFmt numFmtId="1739" formatCode="0.0&quot;%&quot;"/>
    <numFmt numFmtId="1740" formatCode="#,##0"/>
    <numFmt numFmtId="1741" formatCode="#,##0"/>
    <numFmt numFmtId="1742" formatCode="0.0&quot;%&quot;"/>
    <numFmt numFmtId="1743" formatCode="0.0"/>
    <numFmt numFmtId="1744" formatCode="0.0"/>
    <numFmt numFmtId="1745" formatCode="0.0&quot;%&quot;"/>
    <numFmt numFmtId="1746" formatCode="0.0"/>
    <numFmt numFmtId="1747" formatCode="0.0"/>
    <numFmt numFmtId="1748" formatCode="0.0&quot;%&quot;"/>
    <numFmt numFmtId="1749" formatCode="0.0"/>
    <numFmt numFmtId="1750" formatCode="0.0"/>
    <numFmt numFmtId="1751" formatCode="0.0&quot;%&quot;"/>
    <numFmt numFmtId="1752" formatCode="0.0&quot;%&quot;"/>
    <numFmt numFmtId="1753" formatCode="0.0&quot;%&quot;"/>
    <numFmt numFmtId="1754" formatCode="0.0&quot;%&quot;"/>
    <numFmt numFmtId="1755" formatCode="0.0&quot;%&quot;"/>
    <numFmt numFmtId="1756" formatCode="0.0&quot;%&quot;"/>
    <numFmt numFmtId="1757" formatCode="&quot;$&quot;#,##0"/>
    <numFmt numFmtId="1758" formatCode="0.0&quot;%&quot;"/>
    <numFmt numFmtId="1759" formatCode="#,##0"/>
    <numFmt numFmtId="1760" formatCode="#,##0"/>
    <numFmt numFmtId="1761" formatCode="#,##0"/>
    <numFmt numFmtId="1762" formatCode="0.0"/>
    <numFmt numFmtId="1763" formatCode="0.00"/>
    <numFmt numFmtId="1764" formatCode="#,##0"/>
    <numFmt numFmtId="1765" formatCode="0.0&quot;%&quot;"/>
    <numFmt numFmtId="1766" formatCode="#,##0"/>
    <numFmt numFmtId="1767" formatCode="#,##0"/>
    <numFmt numFmtId="1768" formatCode="#,##0"/>
    <numFmt numFmtId="1769" formatCode="#,##0"/>
    <numFmt numFmtId="1770" formatCode="0.0"/>
    <numFmt numFmtId="1771" formatCode="#,##0"/>
    <numFmt numFmtId="1772" formatCode="0.00"/>
    <numFmt numFmtId="1773" formatCode="0.0"/>
    <numFmt numFmtId="1774" formatCode="&quot;$&quot;#,##0"/>
    <numFmt numFmtId="1775" formatCode="0.0&quot;%&quot;"/>
    <numFmt numFmtId="1776" formatCode="0.0&quot;%&quot;"/>
    <numFmt numFmtId="1777" formatCode="0.0"/>
    <numFmt numFmtId="1778" formatCode="@"/>
    <numFmt numFmtId="1779" formatCode="#,##0"/>
    <numFmt numFmtId="1780" formatCode="0.0&quot;%&quot;"/>
    <numFmt numFmtId="1781" formatCode="#,##0"/>
    <numFmt numFmtId="1782" formatCode="#,##0"/>
    <numFmt numFmtId="1783" formatCode="0.0&quot;%&quot;"/>
    <numFmt numFmtId="1784" formatCode="0.0"/>
    <numFmt numFmtId="1785" formatCode="0.0"/>
    <numFmt numFmtId="1786" formatCode="0.0&quot;%&quot;"/>
    <numFmt numFmtId="1787" formatCode="0.0"/>
    <numFmt numFmtId="1788" formatCode="0.0"/>
    <numFmt numFmtId="1789" formatCode="0.0&quot;%&quot;"/>
    <numFmt numFmtId="1790" formatCode="0.0"/>
    <numFmt numFmtId="1791" formatCode="0.0"/>
    <numFmt numFmtId="1792" formatCode="0.0&quot;%&quot;"/>
    <numFmt numFmtId="1793" formatCode="0.0&quot;%&quot;"/>
    <numFmt numFmtId="1794" formatCode="0.0&quot;%&quot;"/>
    <numFmt numFmtId="1795" formatCode="0.0&quot;%&quot;"/>
    <numFmt numFmtId="1796" formatCode="0.0&quot;%&quot;"/>
    <numFmt numFmtId="1797" formatCode="0.0&quot;%&quot;"/>
    <numFmt numFmtId="1798" formatCode="&quot;$&quot;#,##0"/>
    <numFmt numFmtId="1799" formatCode="0.0&quot;%&quot;"/>
    <numFmt numFmtId="1800" formatCode="#,##0"/>
    <numFmt numFmtId="1801" formatCode="#,##0"/>
    <numFmt numFmtId="1802" formatCode="#,##0"/>
    <numFmt numFmtId="1803" formatCode="0.0"/>
    <numFmt numFmtId="1804" formatCode="0.00"/>
    <numFmt numFmtId="1805" formatCode="#,##0"/>
    <numFmt numFmtId="1806" formatCode="0.0&quot;%&quot;"/>
    <numFmt numFmtId="1807" formatCode="#,##0"/>
    <numFmt numFmtId="1808" formatCode="#,##0"/>
    <numFmt numFmtId="1809" formatCode="#,##0"/>
    <numFmt numFmtId="1810" formatCode="#,##0"/>
    <numFmt numFmtId="1811" formatCode="0.0"/>
    <numFmt numFmtId="1812" formatCode="#,##0"/>
    <numFmt numFmtId="1813" formatCode="0.00"/>
    <numFmt numFmtId="1814" formatCode="0.0"/>
    <numFmt numFmtId="1815" formatCode="&quot;$&quot;#,##0"/>
    <numFmt numFmtId="1816" formatCode="0.0&quot;%&quot;"/>
    <numFmt numFmtId="1817" formatCode="0.0&quot;%&quot;"/>
    <numFmt numFmtId="1818" formatCode="0.0"/>
    <numFmt numFmtId="1819" formatCode="@"/>
    <numFmt numFmtId="1820" formatCode="#,##0"/>
    <numFmt numFmtId="1821" formatCode="0.0&quot;%&quot;"/>
    <numFmt numFmtId="1822" formatCode="#,##0"/>
    <numFmt numFmtId="1823" formatCode="#,##0"/>
    <numFmt numFmtId="1824" formatCode="0.0&quot;%&quot;"/>
    <numFmt numFmtId="1825" formatCode="0.0"/>
    <numFmt numFmtId="1826" formatCode="0.0"/>
    <numFmt numFmtId="1827" formatCode="0.0&quot;%&quot;"/>
    <numFmt numFmtId="1828" formatCode="0.0"/>
    <numFmt numFmtId="1829" formatCode="0.0"/>
    <numFmt numFmtId="1830" formatCode="0.0&quot;%&quot;"/>
    <numFmt numFmtId="1831" formatCode="0.0"/>
    <numFmt numFmtId="1832" formatCode="0.0"/>
    <numFmt numFmtId="1833" formatCode="0.0&quot;%&quot;"/>
    <numFmt numFmtId="1834" formatCode="0.0&quot;%&quot;"/>
    <numFmt numFmtId="1835" formatCode="0.0&quot;%&quot;"/>
    <numFmt numFmtId="1836" formatCode="0.0&quot;%&quot;"/>
    <numFmt numFmtId="1837" formatCode="0.0&quot;%&quot;"/>
    <numFmt numFmtId="1838" formatCode="0.0&quot;%&quot;"/>
    <numFmt numFmtId="1839" formatCode="&quot;$&quot;#,##0"/>
    <numFmt numFmtId="1840" formatCode="0.0&quot;%&quot;"/>
    <numFmt numFmtId="1841" formatCode="#,##0"/>
    <numFmt numFmtId="1842" formatCode="#,##0"/>
    <numFmt numFmtId="1843" formatCode="#,##0"/>
    <numFmt numFmtId="1844" formatCode="0.0"/>
    <numFmt numFmtId="1845" formatCode="0.00"/>
    <numFmt numFmtId="1846" formatCode="#,##0"/>
    <numFmt numFmtId="1847" formatCode="0.0&quot;%&quot;"/>
    <numFmt numFmtId="1848" formatCode="#,##0"/>
    <numFmt numFmtId="1849" formatCode="#,##0"/>
    <numFmt numFmtId="1850" formatCode="#,##0"/>
    <numFmt numFmtId="1851" formatCode="#,##0"/>
    <numFmt numFmtId="1852" formatCode="0.0"/>
    <numFmt numFmtId="1853" formatCode="#,##0"/>
    <numFmt numFmtId="1854" formatCode="0.00"/>
    <numFmt numFmtId="1855" formatCode="0.0"/>
    <numFmt numFmtId="1856" formatCode="&quot;$&quot;#,##0"/>
    <numFmt numFmtId="1857" formatCode="0.0&quot;%&quot;"/>
    <numFmt numFmtId="1858" formatCode="0.0&quot;%&quot;"/>
    <numFmt numFmtId="1859" formatCode="0.0"/>
    <numFmt numFmtId="1860" formatCode="@"/>
    <numFmt numFmtId="1861" formatCode="#,##0"/>
    <numFmt numFmtId="1862" formatCode="0.0&quot;%&quot;"/>
    <numFmt numFmtId="1863" formatCode="#,##0"/>
    <numFmt numFmtId="1864" formatCode="#,##0"/>
    <numFmt numFmtId="1865" formatCode="0.0&quot;%&quot;"/>
    <numFmt numFmtId="1866" formatCode="0.0"/>
    <numFmt numFmtId="1867" formatCode="0.0"/>
    <numFmt numFmtId="1868" formatCode="0.0&quot;%&quot;"/>
    <numFmt numFmtId="1869" formatCode="0.0"/>
    <numFmt numFmtId="1870" formatCode="0.0"/>
    <numFmt numFmtId="1871" formatCode="0.0&quot;%&quot;"/>
    <numFmt numFmtId="1872" formatCode="0.0"/>
    <numFmt numFmtId="1873" formatCode="0.0"/>
    <numFmt numFmtId="1874" formatCode="0.0&quot;%&quot;"/>
    <numFmt numFmtId="1875" formatCode="0.0&quot;%&quot;"/>
    <numFmt numFmtId="1876" formatCode="0.0&quot;%&quot;"/>
    <numFmt numFmtId="1877" formatCode="0.0&quot;%&quot;"/>
    <numFmt numFmtId="1878" formatCode="0.0&quot;%&quot;"/>
    <numFmt numFmtId="1879" formatCode="0.0&quot;%&quot;"/>
    <numFmt numFmtId="1880" formatCode="&quot;$&quot;#,##0"/>
    <numFmt numFmtId="1881" formatCode="0.0&quot;%&quot;"/>
    <numFmt numFmtId="1882" formatCode="#,##0"/>
    <numFmt numFmtId="1883" formatCode="#,##0"/>
    <numFmt numFmtId="1884" formatCode="#,##0"/>
    <numFmt numFmtId="1885" formatCode="0.0"/>
    <numFmt numFmtId="1886" formatCode="0.00"/>
    <numFmt numFmtId="1887" formatCode="#,##0"/>
    <numFmt numFmtId="1888" formatCode="0.0&quot;%&quot;"/>
    <numFmt numFmtId="1889" formatCode="#,##0"/>
    <numFmt numFmtId="1890" formatCode="#,##0"/>
    <numFmt numFmtId="1891" formatCode="#,##0"/>
    <numFmt numFmtId="1892" formatCode="#,##0"/>
    <numFmt numFmtId="1893" formatCode="0.0"/>
    <numFmt numFmtId="1894" formatCode="#,##0"/>
    <numFmt numFmtId="1895" formatCode="0.00"/>
    <numFmt numFmtId="1896" formatCode="0.0"/>
    <numFmt numFmtId="1897" formatCode="&quot;$&quot;#,##0"/>
    <numFmt numFmtId="1898" formatCode="0.0&quot;%&quot;"/>
    <numFmt numFmtId="1899" formatCode="0.0&quot;%&quot;"/>
    <numFmt numFmtId="1900" formatCode="0.0"/>
    <numFmt numFmtId="1901" formatCode="@"/>
    <numFmt numFmtId="1902" formatCode="#,##0"/>
    <numFmt numFmtId="1903" formatCode="0.0&quot;%&quot;"/>
    <numFmt numFmtId="1904" formatCode="#,##0"/>
    <numFmt numFmtId="1905" formatCode="#,##0"/>
    <numFmt numFmtId="1906" formatCode="0.0&quot;%&quot;"/>
    <numFmt numFmtId="1907" formatCode="0.0"/>
    <numFmt numFmtId="1908" formatCode="0.0"/>
    <numFmt numFmtId="1909" formatCode="0.0&quot;%&quot;"/>
    <numFmt numFmtId="1910" formatCode="0.0"/>
    <numFmt numFmtId="1911" formatCode="0.0"/>
    <numFmt numFmtId="1912" formatCode="0.0&quot;%&quot;"/>
    <numFmt numFmtId="1913" formatCode="0.0"/>
    <numFmt numFmtId="1914" formatCode="0.0"/>
    <numFmt numFmtId="1915" formatCode="0.0&quot;%&quot;"/>
    <numFmt numFmtId="1916" formatCode="0.0&quot;%&quot;"/>
    <numFmt numFmtId="1917" formatCode="0.0&quot;%&quot;"/>
    <numFmt numFmtId="1918" formatCode="0.0&quot;%&quot;"/>
    <numFmt numFmtId="1919" formatCode="0.0&quot;%&quot;"/>
    <numFmt numFmtId="1920" formatCode="0.0&quot;%&quot;"/>
    <numFmt numFmtId="1921" formatCode="&quot;$&quot;#,##0"/>
    <numFmt numFmtId="1922" formatCode="0.0&quot;%&quot;"/>
    <numFmt numFmtId="1923" formatCode="#,##0"/>
    <numFmt numFmtId="1924" formatCode="#,##0"/>
    <numFmt numFmtId="1925" formatCode="#,##0"/>
    <numFmt numFmtId="1926" formatCode="0.0"/>
    <numFmt numFmtId="1927" formatCode="0.00"/>
    <numFmt numFmtId="1928" formatCode="#,##0"/>
    <numFmt numFmtId="1929" formatCode="0.0&quot;%&quot;"/>
    <numFmt numFmtId="1930" formatCode="#,##0"/>
    <numFmt numFmtId="1931" formatCode="#,##0"/>
    <numFmt numFmtId="1932" formatCode="#,##0"/>
    <numFmt numFmtId="1933" formatCode="#,##0"/>
    <numFmt numFmtId="1934" formatCode="0.0"/>
    <numFmt numFmtId="1935" formatCode="#,##0"/>
    <numFmt numFmtId="1936" formatCode="0.00"/>
    <numFmt numFmtId="1937" formatCode="0.0"/>
    <numFmt numFmtId="1938" formatCode="&quot;$&quot;#,##0"/>
    <numFmt numFmtId="1939" formatCode="0.0&quot;%&quot;"/>
    <numFmt numFmtId="1940" formatCode="0.0&quot;%&quot;"/>
    <numFmt numFmtId="1941" formatCode="0.0"/>
    <numFmt numFmtId="1942" formatCode="@"/>
    <numFmt numFmtId="1943" formatCode="#,##0"/>
    <numFmt numFmtId="1944" formatCode="0.0&quot;%&quot;"/>
    <numFmt numFmtId="1945" formatCode="#,##0"/>
    <numFmt numFmtId="1946" formatCode="#,##0"/>
    <numFmt numFmtId="1947" formatCode="0.0&quot;%&quot;"/>
    <numFmt numFmtId="1948" formatCode="0.0"/>
    <numFmt numFmtId="1949" formatCode="0.0"/>
    <numFmt numFmtId="1950" formatCode="0.0&quot;%&quot;"/>
    <numFmt numFmtId="1951" formatCode="0.0"/>
    <numFmt numFmtId="1952" formatCode="0.0"/>
    <numFmt numFmtId="1953" formatCode="0.0&quot;%&quot;"/>
    <numFmt numFmtId="1954" formatCode="0.0"/>
    <numFmt numFmtId="1955" formatCode="0.0"/>
    <numFmt numFmtId="1956" formatCode="0.0&quot;%&quot;"/>
    <numFmt numFmtId="1957" formatCode="0.0&quot;%&quot;"/>
    <numFmt numFmtId="1958" formatCode="0.0&quot;%&quot;"/>
    <numFmt numFmtId="1959" formatCode="0.0&quot;%&quot;"/>
    <numFmt numFmtId="1960" formatCode="0.0&quot;%&quot;"/>
    <numFmt numFmtId="1961" formatCode="0.0&quot;%&quot;"/>
    <numFmt numFmtId="1962" formatCode="&quot;$&quot;#,##0"/>
    <numFmt numFmtId="1963" formatCode="0.0&quot;%&quot;"/>
    <numFmt numFmtId="1964" formatCode="#,##0"/>
    <numFmt numFmtId="1965" formatCode="#,##0"/>
    <numFmt numFmtId="1966" formatCode="#,##0"/>
    <numFmt numFmtId="1967" formatCode="0.0"/>
    <numFmt numFmtId="1968" formatCode="0.00"/>
    <numFmt numFmtId="1969" formatCode="#,##0"/>
    <numFmt numFmtId="1970" formatCode="0.0&quot;%&quot;"/>
    <numFmt numFmtId="1971" formatCode="#,##0"/>
    <numFmt numFmtId="1972" formatCode="#,##0"/>
    <numFmt numFmtId="1973" formatCode="#,##0"/>
    <numFmt numFmtId="1974" formatCode="#,##0"/>
    <numFmt numFmtId="1975" formatCode="0.0"/>
    <numFmt numFmtId="1976" formatCode="#,##0"/>
    <numFmt numFmtId="1977" formatCode="0.00"/>
    <numFmt numFmtId="1978" formatCode="0.0"/>
    <numFmt numFmtId="1979" formatCode="&quot;$&quot;#,##0"/>
    <numFmt numFmtId="1980" formatCode="0.0&quot;%&quot;"/>
    <numFmt numFmtId="1981" formatCode="0.0&quot;%&quot;"/>
    <numFmt numFmtId="1982" formatCode="0.0"/>
    <numFmt numFmtId="1983" formatCode="@"/>
    <numFmt numFmtId="1984" formatCode="#,##0"/>
    <numFmt numFmtId="1985" formatCode="0.0&quot;%&quot;"/>
    <numFmt numFmtId="1986" formatCode="#,##0"/>
    <numFmt numFmtId="1987" formatCode="#,##0"/>
    <numFmt numFmtId="1988" formatCode="0.0&quot;%&quot;"/>
    <numFmt numFmtId="1989" formatCode="0.0"/>
    <numFmt numFmtId="1990" formatCode="0.0"/>
    <numFmt numFmtId="1991" formatCode="0.0&quot;%&quot;"/>
    <numFmt numFmtId="1992" formatCode="0.0"/>
    <numFmt numFmtId="1993" formatCode="0.0"/>
    <numFmt numFmtId="1994" formatCode="0.0&quot;%&quot;"/>
    <numFmt numFmtId="1995" formatCode="0.0"/>
    <numFmt numFmtId="1996" formatCode="0.0"/>
    <numFmt numFmtId="1997" formatCode="0.0&quot;%&quot;"/>
    <numFmt numFmtId="1998" formatCode="0.0&quot;%&quot;"/>
    <numFmt numFmtId="1999" formatCode="0.0&quot;%&quot;"/>
    <numFmt numFmtId="2000" formatCode="0.0&quot;%&quot;"/>
    <numFmt numFmtId="2001" formatCode="0.0&quot;%&quot;"/>
    <numFmt numFmtId="2002" formatCode="0.0&quot;%&quot;"/>
    <numFmt numFmtId="2003" formatCode="&quot;$&quot;#,##0"/>
    <numFmt numFmtId="2004" formatCode="0.0&quot;%&quot;"/>
    <numFmt numFmtId="2005" formatCode="#,##0"/>
    <numFmt numFmtId="2006" formatCode="#,##0"/>
    <numFmt numFmtId="2007" formatCode="#,##0"/>
    <numFmt numFmtId="2008" formatCode="0.0"/>
    <numFmt numFmtId="2009" formatCode="0.00"/>
    <numFmt numFmtId="2010" formatCode="#,##0"/>
    <numFmt numFmtId="2011" formatCode="0.0&quot;%&quot;"/>
    <numFmt numFmtId="2012" formatCode="#,##0"/>
    <numFmt numFmtId="2013" formatCode="#,##0"/>
    <numFmt numFmtId="2014" formatCode="#,##0"/>
    <numFmt numFmtId="2015" formatCode="#,##0"/>
    <numFmt numFmtId="2016" formatCode="0.0"/>
    <numFmt numFmtId="2017" formatCode="#,##0"/>
    <numFmt numFmtId="2018" formatCode="0.00"/>
    <numFmt numFmtId="2019" formatCode="0.0"/>
    <numFmt numFmtId="2020" formatCode="&quot;$&quot;#,##0"/>
    <numFmt numFmtId="2021" formatCode="0.0&quot;%&quot;"/>
    <numFmt numFmtId="2022" formatCode="0.0&quot;%&quot;"/>
    <numFmt numFmtId="2023" formatCode="0.0"/>
    <numFmt numFmtId="2024" formatCode="@"/>
    <numFmt numFmtId="2025" formatCode="#,##0"/>
    <numFmt numFmtId="2026" formatCode="0.0&quot;%&quot;"/>
    <numFmt numFmtId="2027" formatCode="#,##0"/>
    <numFmt numFmtId="2028" formatCode="#,##0"/>
    <numFmt numFmtId="2029" formatCode="0.0&quot;%&quot;"/>
    <numFmt numFmtId="2030" formatCode="0.0"/>
    <numFmt numFmtId="2031" formatCode="0.0"/>
    <numFmt numFmtId="2032" formatCode="0.0&quot;%&quot;"/>
    <numFmt numFmtId="2033" formatCode="0.0"/>
    <numFmt numFmtId="2034" formatCode="0.0"/>
    <numFmt numFmtId="2035" formatCode="0.0&quot;%&quot;"/>
    <numFmt numFmtId="2036" formatCode="0.0"/>
    <numFmt numFmtId="2037" formatCode="0.0"/>
    <numFmt numFmtId="2038" formatCode="0.0&quot;%&quot;"/>
    <numFmt numFmtId="2039" formatCode="0.0&quot;%&quot;"/>
    <numFmt numFmtId="2040" formatCode="0.0&quot;%&quot;"/>
    <numFmt numFmtId="2041" formatCode="0.0&quot;%&quot;"/>
    <numFmt numFmtId="2042" formatCode="0.0&quot;%&quot;"/>
    <numFmt numFmtId="2043" formatCode="0.0&quot;%&quot;"/>
    <numFmt numFmtId="2044" formatCode="&quot;$&quot;#,##0"/>
    <numFmt numFmtId="2045" formatCode="0.0&quot;%&quot;"/>
    <numFmt numFmtId="2046" formatCode="#,##0"/>
    <numFmt numFmtId="2047" formatCode="#,##0"/>
    <numFmt numFmtId="2048" formatCode="#,##0"/>
    <numFmt numFmtId="2049" formatCode="0.0"/>
    <numFmt numFmtId="2050" formatCode="0.00"/>
    <numFmt numFmtId="2051" formatCode="#,##0"/>
    <numFmt numFmtId="2052" formatCode="0.0&quot;%&quot;"/>
    <numFmt numFmtId="2053" formatCode="#,##0"/>
    <numFmt numFmtId="2054" formatCode="#,##0"/>
    <numFmt numFmtId="2055" formatCode="#,##0"/>
    <numFmt numFmtId="2056" formatCode="#,##0"/>
    <numFmt numFmtId="2057" formatCode="0.0"/>
    <numFmt numFmtId="2058" formatCode="#,##0"/>
    <numFmt numFmtId="2059" formatCode="0.00"/>
    <numFmt numFmtId="2060" formatCode="0.0"/>
    <numFmt numFmtId="2061" formatCode="&quot;$&quot;#,##0"/>
    <numFmt numFmtId="2062" formatCode="0.0&quot;%&quot;"/>
    <numFmt numFmtId="2063" formatCode="0.0&quot;%&quot;"/>
    <numFmt numFmtId="2064" formatCode="0.0"/>
    <numFmt numFmtId="2065" formatCode="@"/>
    <numFmt numFmtId="2066" formatCode="#,##0"/>
    <numFmt numFmtId="2067" formatCode="0.0&quot;%&quot;"/>
    <numFmt numFmtId="2068" formatCode="#,##0"/>
    <numFmt numFmtId="2069" formatCode="#,##0"/>
    <numFmt numFmtId="2070" formatCode="0.0&quot;%&quot;"/>
    <numFmt numFmtId="2071" formatCode="0.0"/>
    <numFmt numFmtId="2072" formatCode="0.0"/>
    <numFmt numFmtId="2073" formatCode="0.0&quot;%&quot;"/>
    <numFmt numFmtId="2074" formatCode="0.0"/>
    <numFmt numFmtId="2075" formatCode="0.0"/>
    <numFmt numFmtId="2076" formatCode="0.0&quot;%&quot;"/>
    <numFmt numFmtId="2077" formatCode="0.0"/>
    <numFmt numFmtId="2078" formatCode="0.0"/>
    <numFmt numFmtId="2079" formatCode="0.0&quot;%&quot;"/>
    <numFmt numFmtId="2080" formatCode="0.0&quot;%&quot;"/>
    <numFmt numFmtId="2081" formatCode="0.0&quot;%&quot;"/>
    <numFmt numFmtId="2082" formatCode="0.0&quot;%&quot;"/>
    <numFmt numFmtId="2083" formatCode="0.0&quot;%&quot;"/>
    <numFmt numFmtId="2084" formatCode="0.0&quot;%&quot;"/>
    <numFmt numFmtId="2085" formatCode="&quot;$&quot;#,##0"/>
    <numFmt numFmtId="2086" formatCode="0.0&quot;%&quot;"/>
    <numFmt numFmtId="2087" formatCode="#,##0"/>
    <numFmt numFmtId="2088" formatCode="#,##0"/>
    <numFmt numFmtId="2089" formatCode="#,##0"/>
    <numFmt numFmtId="2090" formatCode="0.0"/>
    <numFmt numFmtId="2091" formatCode="0.00"/>
    <numFmt numFmtId="2092" formatCode="#,##0"/>
    <numFmt numFmtId="2093" formatCode="0.0&quot;%&quot;"/>
    <numFmt numFmtId="2094" formatCode="#,##0"/>
    <numFmt numFmtId="2095" formatCode="#,##0"/>
    <numFmt numFmtId="2096" formatCode="#,##0"/>
    <numFmt numFmtId="2097" formatCode="#,##0"/>
    <numFmt numFmtId="2098" formatCode="0.0"/>
    <numFmt numFmtId="2099" formatCode="#,##0"/>
    <numFmt numFmtId="2100" formatCode="0.00"/>
    <numFmt numFmtId="2101" formatCode="0.0"/>
    <numFmt numFmtId="2102" formatCode="&quot;$&quot;#,##0"/>
    <numFmt numFmtId="2103" formatCode="0.0&quot;%&quot;"/>
    <numFmt numFmtId="2104" formatCode="0.0&quot;%&quot;"/>
    <numFmt numFmtId="2105" formatCode="0.0"/>
    <numFmt numFmtId="2106" formatCode="@"/>
    <numFmt numFmtId="2107" formatCode="#,##0"/>
    <numFmt numFmtId="2108" formatCode="0.0&quot;%&quot;"/>
    <numFmt numFmtId="2109" formatCode="#,##0"/>
    <numFmt numFmtId="2110" formatCode="#,##0"/>
    <numFmt numFmtId="2111" formatCode="0.0&quot;%&quot;"/>
    <numFmt numFmtId="2112" formatCode="0.0"/>
    <numFmt numFmtId="2113" formatCode="0.0"/>
    <numFmt numFmtId="2114" formatCode="0.0&quot;%&quot;"/>
    <numFmt numFmtId="2115" formatCode="0.0"/>
    <numFmt numFmtId="2116" formatCode="0.0"/>
    <numFmt numFmtId="2117" formatCode="0.0&quot;%&quot;"/>
    <numFmt numFmtId="2118" formatCode="0.0"/>
    <numFmt numFmtId="2119" formatCode="0.0"/>
    <numFmt numFmtId="2120" formatCode="0.0&quot;%&quot;"/>
    <numFmt numFmtId="2121" formatCode="0.0&quot;%&quot;"/>
    <numFmt numFmtId="2122" formatCode="0.0&quot;%&quot;"/>
    <numFmt numFmtId="2123" formatCode="0.0&quot;%&quot;"/>
    <numFmt numFmtId="2124" formatCode="0.0&quot;%&quot;"/>
    <numFmt numFmtId="2125" formatCode="0.0&quot;%&quot;"/>
    <numFmt numFmtId="2126" formatCode="&quot;$&quot;#,##0"/>
    <numFmt numFmtId="2127" formatCode="0.0&quot;%&quot;"/>
    <numFmt numFmtId="2128" formatCode="#,##0"/>
    <numFmt numFmtId="2129" formatCode="#,##0"/>
    <numFmt numFmtId="2130" formatCode="#,##0"/>
    <numFmt numFmtId="2131" formatCode="0.0"/>
    <numFmt numFmtId="2132" formatCode="0.00"/>
    <numFmt numFmtId="2133" formatCode="#,##0"/>
    <numFmt numFmtId="2134" formatCode="0.0&quot;%&quot;"/>
    <numFmt numFmtId="2135" formatCode="#,##0"/>
    <numFmt numFmtId="2136" formatCode="#,##0"/>
    <numFmt numFmtId="2137" formatCode="#,##0"/>
    <numFmt numFmtId="2138" formatCode="#,##0"/>
    <numFmt numFmtId="2139" formatCode="0.0"/>
    <numFmt numFmtId="2140" formatCode="#,##0"/>
    <numFmt numFmtId="2141" formatCode="0.00"/>
    <numFmt numFmtId="2142" formatCode="0.0"/>
    <numFmt numFmtId="2143" formatCode="&quot;$&quot;#,##0"/>
    <numFmt numFmtId="2144" formatCode="0.0&quot;%&quot;"/>
    <numFmt numFmtId="2145" formatCode="0.0&quot;%&quot;"/>
    <numFmt numFmtId="2146" formatCode="0.0"/>
    <numFmt numFmtId="2147" formatCode="@"/>
    <numFmt numFmtId="2148" formatCode="#,##0"/>
    <numFmt numFmtId="2149" formatCode="0.0&quot;%&quot;"/>
    <numFmt numFmtId="2150" formatCode="#,##0"/>
    <numFmt numFmtId="2151" formatCode="#,##0"/>
    <numFmt numFmtId="2152" formatCode="0.0&quot;%&quot;"/>
    <numFmt numFmtId="2153" formatCode="0.0"/>
    <numFmt numFmtId="2154" formatCode="0.0"/>
    <numFmt numFmtId="2155" formatCode="0.0&quot;%&quot;"/>
    <numFmt numFmtId="2156" formatCode="0.0"/>
    <numFmt numFmtId="2157" formatCode="0.0"/>
    <numFmt numFmtId="2158" formatCode="0.0&quot;%&quot;"/>
    <numFmt numFmtId="2159" formatCode="0.0"/>
    <numFmt numFmtId="2160" formatCode="0.0"/>
    <numFmt numFmtId="2161" formatCode="0.0&quot;%&quot;"/>
    <numFmt numFmtId="2162" formatCode="0.0&quot;%&quot;"/>
    <numFmt numFmtId="2163" formatCode="0.0&quot;%&quot;"/>
    <numFmt numFmtId="2164" formatCode="0.0&quot;%&quot;"/>
    <numFmt numFmtId="2165" formatCode="0.0&quot;%&quot;"/>
    <numFmt numFmtId="2166" formatCode="0.0&quot;%&quot;"/>
    <numFmt numFmtId="2167" formatCode="&quot;$&quot;#,##0"/>
    <numFmt numFmtId="2168" formatCode="0.0&quot;%&quot;"/>
    <numFmt numFmtId="2169" formatCode="#,##0"/>
    <numFmt numFmtId="2170" formatCode="#,##0"/>
    <numFmt numFmtId="2171" formatCode="#,##0"/>
    <numFmt numFmtId="2172" formatCode="0.0"/>
    <numFmt numFmtId="2173" formatCode="0.00"/>
    <numFmt numFmtId="2174" formatCode="#,##0"/>
    <numFmt numFmtId="2175" formatCode="0.0&quot;%&quot;"/>
    <numFmt numFmtId="2176" formatCode="#,##0"/>
    <numFmt numFmtId="2177" formatCode="#,##0"/>
    <numFmt numFmtId="2178" formatCode="#,##0"/>
    <numFmt numFmtId="2179" formatCode="#,##0"/>
    <numFmt numFmtId="2180" formatCode="0.0"/>
    <numFmt numFmtId="2181" formatCode="#,##0"/>
    <numFmt numFmtId="2182" formatCode="0.00"/>
    <numFmt numFmtId="2183" formatCode="0.0"/>
    <numFmt numFmtId="2184" formatCode="&quot;$&quot;#,##0"/>
    <numFmt numFmtId="2185" formatCode="0.0&quot;%&quot;"/>
    <numFmt numFmtId="2186" formatCode="0.0&quot;%&quot;"/>
    <numFmt numFmtId="2187" formatCode="0.0"/>
    <numFmt numFmtId="2188" formatCode="@"/>
    <numFmt numFmtId="2189" formatCode="#,##0"/>
    <numFmt numFmtId="2190" formatCode="0.0&quot;%&quot;"/>
    <numFmt numFmtId="2191" formatCode="#,##0"/>
    <numFmt numFmtId="2192" formatCode="#,##0"/>
    <numFmt numFmtId="2193" formatCode="0.0&quot;%&quot;"/>
    <numFmt numFmtId="2194" formatCode="0.0"/>
    <numFmt numFmtId="2195" formatCode="0.0"/>
    <numFmt numFmtId="2196" formatCode="0.0&quot;%&quot;"/>
    <numFmt numFmtId="2197" formatCode="0.0"/>
    <numFmt numFmtId="2198" formatCode="0.0"/>
    <numFmt numFmtId="2199" formatCode="0.0&quot;%&quot;"/>
    <numFmt numFmtId="2200" formatCode="0.0"/>
    <numFmt numFmtId="2201" formatCode="0.0"/>
    <numFmt numFmtId="2202" formatCode="0.0&quot;%&quot;"/>
    <numFmt numFmtId="2203" formatCode="0.0&quot;%&quot;"/>
    <numFmt numFmtId="2204" formatCode="0.0&quot;%&quot;"/>
    <numFmt numFmtId="2205" formatCode="0.0&quot;%&quot;"/>
    <numFmt numFmtId="2206" formatCode="0.0&quot;%&quot;"/>
    <numFmt numFmtId="2207" formatCode="0.0&quot;%&quot;"/>
    <numFmt numFmtId="2208" formatCode="&quot;$&quot;#,##0"/>
    <numFmt numFmtId="2209" formatCode="0.0&quot;%&quot;"/>
    <numFmt numFmtId="2210" formatCode="#,##0"/>
    <numFmt numFmtId="2211" formatCode="#,##0"/>
    <numFmt numFmtId="2212" formatCode="#,##0"/>
    <numFmt numFmtId="2213" formatCode="0.0"/>
    <numFmt numFmtId="2214" formatCode="0.00"/>
    <numFmt numFmtId="2215" formatCode="#,##0"/>
    <numFmt numFmtId="2216" formatCode="0.0&quot;%&quot;"/>
    <numFmt numFmtId="2217" formatCode="#,##0"/>
    <numFmt numFmtId="2218" formatCode="#,##0"/>
    <numFmt numFmtId="2219" formatCode="#,##0"/>
    <numFmt numFmtId="2220" formatCode="#,##0"/>
    <numFmt numFmtId="2221" formatCode="0.0"/>
    <numFmt numFmtId="2222" formatCode="#,##0"/>
    <numFmt numFmtId="2223" formatCode="0.00"/>
    <numFmt numFmtId="2224" formatCode="0.0"/>
    <numFmt numFmtId="2225" formatCode="&quot;$&quot;#,##0"/>
    <numFmt numFmtId="2226" formatCode="0.0&quot;%&quot;"/>
    <numFmt numFmtId="2227" formatCode="0.0&quot;%&quot;"/>
    <numFmt numFmtId="2228" formatCode="0.0"/>
    <numFmt numFmtId="2229" formatCode="@"/>
    <numFmt numFmtId="2230" formatCode="#,##0"/>
    <numFmt numFmtId="2231" formatCode="0.0&quot;%&quot;"/>
    <numFmt numFmtId="2232" formatCode="#,##0"/>
    <numFmt numFmtId="2233" formatCode="#,##0"/>
    <numFmt numFmtId="2234" formatCode="0.0&quot;%&quot;"/>
    <numFmt numFmtId="2235" formatCode="0.0"/>
    <numFmt numFmtId="2236" formatCode="0.0"/>
    <numFmt numFmtId="2237" formatCode="0.0&quot;%&quot;"/>
    <numFmt numFmtId="2238" formatCode="0.0"/>
    <numFmt numFmtId="2239" formatCode="0.0"/>
    <numFmt numFmtId="2240" formatCode="0.0&quot;%&quot;"/>
    <numFmt numFmtId="2241" formatCode="0.0"/>
    <numFmt numFmtId="2242" formatCode="0.0"/>
    <numFmt numFmtId="2243" formatCode="0.0&quot;%&quot;"/>
    <numFmt numFmtId="2244" formatCode="0.0&quot;%&quot;"/>
    <numFmt numFmtId="2245" formatCode="0.0&quot;%&quot;"/>
    <numFmt numFmtId="2246" formatCode="0.0&quot;%&quot;"/>
    <numFmt numFmtId="2247" formatCode="0.0&quot;%&quot;"/>
    <numFmt numFmtId="2248" formatCode="0.0&quot;%&quot;"/>
    <numFmt numFmtId="2249" formatCode="&quot;$&quot;#,##0"/>
    <numFmt numFmtId="2250" formatCode="0.0&quot;%&quot;"/>
    <numFmt numFmtId="2251" formatCode="#,##0"/>
    <numFmt numFmtId="2252" formatCode="#,##0"/>
    <numFmt numFmtId="2253" formatCode="#,##0"/>
    <numFmt numFmtId="2254" formatCode="0.0"/>
    <numFmt numFmtId="2255" formatCode="0.00"/>
    <numFmt numFmtId="2256" formatCode="#,##0"/>
    <numFmt numFmtId="2257" formatCode="0.0&quot;%&quot;"/>
    <numFmt numFmtId="2258" formatCode="#,##0"/>
    <numFmt numFmtId="2259" formatCode="#,##0"/>
    <numFmt numFmtId="2260" formatCode="#,##0"/>
    <numFmt numFmtId="2261" formatCode="#,##0"/>
    <numFmt numFmtId="2262" formatCode="0.0"/>
    <numFmt numFmtId="2263" formatCode="#,##0"/>
    <numFmt numFmtId="2264" formatCode="0.00"/>
    <numFmt numFmtId="2265" formatCode="0.0"/>
    <numFmt numFmtId="2266" formatCode="&quot;$&quot;#,##0"/>
    <numFmt numFmtId="2267" formatCode="0.0&quot;%&quot;"/>
    <numFmt numFmtId="2268" formatCode="0.0&quot;%&quot;"/>
    <numFmt numFmtId="2269" formatCode="0.0"/>
    <numFmt numFmtId="2270" formatCode="@"/>
    <numFmt numFmtId="2271" formatCode="#,##0"/>
    <numFmt numFmtId="2272" formatCode="0.0&quot;%&quot;"/>
    <numFmt numFmtId="2273" formatCode="#,##0"/>
    <numFmt numFmtId="2274" formatCode="#,##0"/>
    <numFmt numFmtId="2275" formatCode="0.0&quot;%&quot;"/>
    <numFmt numFmtId="2276" formatCode="0.0"/>
    <numFmt numFmtId="2277" formatCode="0.0"/>
    <numFmt numFmtId="2278" formatCode="0.0&quot;%&quot;"/>
    <numFmt numFmtId="2279" formatCode="0.0"/>
    <numFmt numFmtId="2280" formatCode="0.0"/>
    <numFmt numFmtId="2281" formatCode="0.0&quot;%&quot;"/>
    <numFmt numFmtId="2282" formatCode="0.0"/>
    <numFmt numFmtId="2283" formatCode="0.0"/>
    <numFmt numFmtId="2284" formatCode="0.0&quot;%&quot;"/>
    <numFmt numFmtId="2285" formatCode="0.0&quot;%&quot;"/>
    <numFmt numFmtId="2286" formatCode="0.0&quot;%&quot;"/>
    <numFmt numFmtId="2287" formatCode="0.0&quot;%&quot;"/>
    <numFmt numFmtId="2288" formatCode="0.0&quot;%&quot;"/>
    <numFmt numFmtId="2289" formatCode="0.0&quot;%&quot;"/>
    <numFmt numFmtId="2290" formatCode="&quot;$&quot;#,##0"/>
    <numFmt numFmtId="2291" formatCode="0.0&quot;%&quot;"/>
    <numFmt numFmtId="2292" formatCode="#,##0"/>
    <numFmt numFmtId="2293" formatCode="#,##0"/>
    <numFmt numFmtId="2294" formatCode="#,##0"/>
    <numFmt numFmtId="2295" formatCode="0.0"/>
    <numFmt numFmtId="2296" formatCode="0.00"/>
    <numFmt numFmtId="2297" formatCode="#,##0"/>
    <numFmt numFmtId="2298" formatCode="0.0&quot;%&quot;"/>
    <numFmt numFmtId="2299" formatCode="#,##0"/>
    <numFmt numFmtId="2300" formatCode="#,##0"/>
    <numFmt numFmtId="2301" formatCode="#,##0"/>
    <numFmt numFmtId="2302" formatCode="#,##0"/>
    <numFmt numFmtId="2303" formatCode="0.0"/>
    <numFmt numFmtId="2304" formatCode="#,##0"/>
    <numFmt numFmtId="2305" formatCode="0.00"/>
    <numFmt numFmtId="2306" formatCode="0.0"/>
    <numFmt numFmtId="2307" formatCode="&quot;$&quot;#,##0"/>
    <numFmt numFmtId="2308" formatCode="0.0&quot;%&quot;"/>
    <numFmt numFmtId="2309" formatCode="0.0&quot;%&quot;"/>
    <numFmt numFmtId="2310" formatCode="0.0"/>
    <numFmt numFmtId="2311" formatCode="@"/>
    <numFmt numFmtId="2312" formatCode="#,##0"/>
    <numFmt numFmtId="2313" formatCode="0.0&quot;%&quot;"/>
    <numFmt numFmtId="2314" formatCode="#,##0"/>
    <numFmt numFmtId="2315" formatCode="#,##0"/>
    <numFmt numFmtId="2316" formatCode="0.0&quot;%&quot;"/>
    <numFmt numFmtId="2317" formatCode="0.0"/>
    <numFmt numFmtId="2318" formatCode="0.0"/>
    <numFmt numFmtId="2319" formatCode="0.0&quot;%&quot;"/>
    <numFmt numFmtId="2320" formatCode="0.0"/>
    <numFmt numFmtId="2321" formatCode="0.0"/>
    <numFmt numFmtId="2322" formatCode="0.0&quot;%&quot;"/>
    <numFmt numFmtId="2323" formatCode="0.0"/>
    <numFmt numFmtId="2324" formatCode="0.0"/>
    <numFmt numFmtId="2325" formatCode="0.0&quot;%&quot;"/>
    <numFmt numFmtId="2326" formatCode="0.0&quot;%&quot;"/>
    <numFmt numFmtId="2327" formatCode="0.0&quot;%&quot;"/>
    <numFmt numFmtId="2328" formatCode="0.0&quot;%&quot;"/>
    <numFmt numFmtId="2329" formatCode="0.0&quot;%&quot;"/>
    <numFmt numFmtId="2330" formatCode="0.0&quot;%&quot;"/>
    <numFmt numFmtId="2331" formatCode="&quot;$&quot;#,##0"/>
    <numFmt numFmtId="2332" formatCode="0.0&quot;%&quot;"/>
    <numFmt numFmtId="2333" formatCode="#,##0"/>
    <numFmt numFmtId="2334" formatCode="#,##0"/>
    <numFmt numFmtId="2335" formatCode="#,##0"/>
    <numFmt numFmtId="2336" formatCode="0.0"/>
    <numFmt numFmtId="2337" formatCode="0.00"/>
    <numFmt numFmtId="2338" formatCode="#,##0"/>
    <numFmt numFmtId="2339" formatCode="0.0&quot;%&quot;"/>
    <numFmt numFmtId="2340" formatCode="#,##0"/>
    <numFmt numFmtId="2341" formatCode="#,##0"/>
    <numFmt numFmtId="2342" formatCode="#,##0"/>
    <numFmt numFmtId="2343" formatCode="#,##0"/>
    <numFmt numFmtId="2344" formatCode="0.0"/>
    <numFmt numFmtId="2345" formatCode="#,##0"/>
    <numFmt numFmtId="2346" formatCode="0.00"/>
    <numFmt numFmtId="2347" formatCode="0.0"/>
    <numFmt numFmtId="2348" formatCode="&quot;$&quot;#,##0"/>
    <numFmt numFmtId="2349" formatCode="0.0&quot;%&quot;"/>
    <numFmt numFmtId="2350" formatCode="0.0&quot;%&quot;"/>
    <numFmt numFmtId="2351" formatCode="0.0"/>
    <numFmt numFmtId="2352" formatCode="@"/>
    <numFmt numFmtId="2353" formatCode="#,##0"/>
    <numFmt numFmtId="2354" formatCode="0.0&quot;%&quot;"/>
    <numFmt numFmtId="2355" formatCode="#,##0"/>
    <numFmt numFmtId="2356" formatCode="#,##0"/>
    <numFmt numFmtId="2357" formatCode="0.0&quot;%&quot;"/>
    <numFmt numFmtId="2358" formatCode="0.0"/>
    <numFmt numFmtId="2359" formatCode="0.0"/>
    <numFmt numFmtId="2360" formatCode="0.0&quot;%&quot;"/>
    <numFmt numFmtId="2361" formatCode="0.0"/>
    <numFmt numFmtId="2362" formatCode="0.0"/>
    <numFmt numFmtId="2363" formatCode="0.0&quot;%&quot;"/>
    <numFmt numFmtId="2364" formatCode="0.0"/>
    <numFmt numFmtId="2365" formatCode="0.0"/>
    <numFmt numFmtId="2366" formatCode="0.0&quot;%&quot;"/>
    <numFmt numFmtId="2367" formatCode="0.0&quot;%&quot;"/>
    <numFmt numFmtId="2368" formatCode="0.0&quot;%&quot;"/>
    <numFmt numFmtId="2369" formatCode="0.0&quot;%&quot;"/>
    <numFmt numFmtId="2370" formatCode="0.0&quot;%&quot;"/>
    <numFmt numFmtId="2371" formatCode="0.0&quot;%&quot;"/>
    <numFmt numFmtId="2372" formatCode="&quot;$&quot;#,##0"/>
    <numFmt numFmtId="2373" formatCode="0.0&quot;%&quot;"/>
    <numFmt numFmtId="2374" formatCode="#,##0"/>
    <numFmt numFmtId="2375" formatCode="#,##0"/>
    <numFmt numFmtId="2376" formatCode="#,##0"/>
    <numFmt numFmtId="2377" formatCode="0.0"/>
    <numFmt numFmtId="2378" formatCode="0.00"/>
    <numFmt numFmtId="2379" formatCode="#,##0"/>
    <numFmt numFmtId="2380" formatCode="0.0&quot;%&quot;"/>
    <numFmt numFmtId="2381" formatCode="#,##0"/>
    <numFmt numFmtId="2382" formatCode="#,##0"/>
    <numFmt numFmtId="2383" formatCode="#,##0"/>
    <numFmt numFmtId="2384" formatCode="#,##0"/>
    <numFmt numFmtId="2385" formatCode="0.0"/>
    <numFmt numFmtId="2386" formatCode="#,##0"/>
    <numFmt numFmtId="2387" formatCode="0.00"/>
    <numFmt numFmtId="2388" formatCode="0.0"/>
    <numFmt numFmtId="2389" formatCode="&quot;$&quot;#,##0"/>
    <numFmt numFmtId="2390" formatCode="0.0&quot;%&quot;"/>
    <numFmt numFmtId="2391" formatCode="0.0&quot;%&quot;"/>
    <numFmt numFmtId="2392" formatCode="0.0"/>
    <numFmt numFmtId="2393" formatCode="@"/>
    <numFmt numFmtId="2394" formatCode="#,##0"/>
    <numFmt numFmtId="2395" formatCode="0.0&quot;%&quot;"/>
    <numFmt numFmtId="2396" formatCode="#,##0"/>
    <numFmt numFmtId="2397" formatCode="#,##0"/>
    <numFmt numFmtId="2398" formatCode="0.0&quot;%&quot;"/>
    <numFmt numFmtId="2399" formatCode="0.0"/>
    <numFmt numFmtId="2400" formatCode="0.0"/>
    <numFmt numFmtId="2401" formatCode="0.0&quot;%&quot;"/>
    <numFmt numFmtId="2402" formatCode="0.0"/>
    <numFmt numFmtId="2403" formatCode="0.0"/>
    <numFmt numFmtId="2404" formatCode="0.0&quot;%&quot;"/>
    <numFmt numFmtId="2405" formatCode="0.0"/>
    <numFmt numFmtId="2406" formatCode="0.0"/>
    <numFmt numFmtId="2407" formatCode="0.0&quot;%&quot;"/>
    <numFmt numFmtId="2408" formatCode="0.0&quot;%&quot;"/>
    <numFmt numFmtId="2409" formatCode="0.0&quot;%&quot;"/>
    <numFmt numFmtId="2410" formatCode="0.0&quot;%&quot;"/>
    <numFmt numFmtId="2411" formatCode="0.0&quot;%&quot;"/>
    <numFmt numFmtId="2412" formatCode="0.0&quot;%&quot;"/>
    <numFmt numFmtId="2413" formatCode="&quot;$&quot;#,##0"/>
    <numFmt numFmtId="2414" formatCode="0.0&quot;%&quot;"/>
    <numFmt numFmtId="2415" formatCode="#,##0"/>
    <numFmt numFmtId="2416" formatCode="#,##0"/>
    <numFmt numFmtId="2417" formatCode="#,##0"/>
    <numFmt numFmtId="2418" formatCode="0.0"/>
    <numFmt numFmtId="2419" formatCode="0.00"/>
    <numFmt numFmtId="2420" formatCode="#,##0"/>
    <numFmt numFmtId="2421" formatCode="0.0&quot;%&quot;"/>
    <numFmt numFmtId="2422" formatCode="#,##0"/>
    <numFmt numFmtId="2423" formatCode="#,##0"/>
    <numFmt numFmtId="2424" formatCode="#,##0"/>
    <numFmt numFmtId="2425" formatCode="#,##0"/>
    <numFmt numFmtId="2426" formatCode="0.0"/>
    <numFmt numFmtId="2427" formatCode="#,##0"/>
    <numFmt numFmtId="2428" formatCode="0.00"/>
    <numFmt numFmtId="2429" formatCode="0.0"/>
    <numFmt numFmtId="2430" formatCode="&quot;$&quot;#,##0"/>
    <numFmt numFmtId="2431" formatCode="0.0&quot;%&quot;"/>
    <numFmt numFmtId="2432" formatCode="0.0&quot;%&quot;"/>
    <numFmt numFmtId="2433" formatCode="0.0"/>
    <numFmt numFmtId="2434" formatCode="@"/>
    <numFmt numFmtId="2435" formatCode="#,##0"/>
    <numFmt numFmtId="2436" formatCode="0.0&quot;%&quot;"/>
    <numFmt numFmtId="2437" formatCode="#,##0"/>
    <numFmt numFmtId="2438" formatCode="#,##0"/>
    <numFmt numFmtId="2439" formatCode="0.0&quot;%&quot;"/>
    <numFmt numFmtId="2440" formatCode="0.0"/>
    <numFmt numFmtId="2441" formatCode="0.0"/>
    <numFmt numFmtId="2442" formatCode="0.0&quot;%&quot;"/>
    <numFmt numFmtId="2443" formatCode="0.0"/>
    <numFmt numFmtId="2444" formatCode="0.0"/>
    <numFmt numFmtId="2445" formatCode="0.0&quot;%&quot;"/>
    <numFmt numFmtId="2446" formatCode="0.0"/>
    <numFmt numFmtId="2447" formatCode="0.0"/>
    <numFmt numFmtId="2448" formatCode="0.0&quot;%&quot;"/>
    <numFmt numFmtId="2449" formatCode="0.0&quot;%&quot;"/>
    <numFmt numFmtId="2450" formatCode="0.0&quot;%&quot;"/>
    <numFmt numFmtId="2451" formatCode="0.0&quot;%&quot;"/>
    <numFmt numFmtId="2452" formatCode="0.0&quot;%&quot;"/>
    <numFmt numFmtId="2453" formatCode="0.0&quot;%&quot;"/>
    <numFmt numFmtId="2454" formatCode="&quot;$&quot;#,##0"/>
    <numFmt numFmtId="2455" formatCode="0.0&quot;%&quot;"/>
    <numFmt numFmtId="2456" formatCode="#,##0"/>
    <numFmt numFmtId="2457" formatCode="#,##0"/>
    <numFmt numFmtId="2458" formatCode="#,##0"/>
    <numFmt numFmtId="2459" formatCode="0.0"/>
    <numFmt numFmtId="2460" formatCode="0.00"/>
    <numFmt numFmtId="2461" formatCode="#,##0"/>
    <numFmt numFmtId="2462" formatCode="0.0&quot;%&quot;"/>
    <numFmt numFmtId="2463" formatCode="#,##0"/>
    <numFmt numFmtId="2464" formatCode="#,##0"/>
    <numFmt numFmtId="2465" formatCode="#,##0"/>
    <numFmt numFmtId="2466" formatCode="#,##0"/>
    <numFmt numFmtId="2467" formatCode="0.0"/>
    <numFmt numFmtId="2468" formatCode="#,##0"/>
    <numFmt numFmtId="2469" formatCode="0.00"/>
    <numFmt numFmtId="2470" formatCode="0.0"/>
    <numFmt numFmtId="2471" formatCode="&quot;$&quot;#,##0"/>
    <numFmt numFmtId="2472" formatCode="0.0&quot;%&quot;"/>
    <numFmt numFmtId="2473" formatCode="0.0&quot;%&quot;"/>
    <numFmt numFmtId="2474" formatCode="0.0"/>
    <numFmt numFmtId="2475" formatCode="@"/>
    <numFmt numFmtId="2476" formatCode="#,##0"/>
    <numFmt numFmtId="2477" formatCode="0.0&quot;%&quot;"/>
    <numFmt numFmtId="2478" formatCode="#,##0"/>
    <numFmt numFmtId="2479" formatCode="#,##0"/>
    <numFmt numFmtId="2480" formatCode="0.0&quot;%&quot;"/>
    <numFmt numFmtId="2481" formatCode="0.0"/>
    <numFmt numFmtId="2482" formatCode="0.0"/>
    <numFmt numFmtId="2483" formatCode="0.0&quot;%&quot;"/>
    <numFmt numFmtId="2484" formatCode="0.0"/>
    <numFmt numFmtId="2485" formatCode="0.0"/>
    <numFmt numFmtId="2486" formatCode="0.0&quot;%&quot;"/>
    <numFmt numFmtId="2487" formatCode="0.0"/>
    <numFmt numFmtId="2488" formatCode="0.0"/>
    <numFmt numFmtId="2489" formatCode="0.0&quot;%&quot;"/>
    <numFmt numFmtId="2490" formatCode="0.0&quot;%&quot;"/>
    <numFmt numFmtId="2491" formatCode="0.0&quot;%&quot;"/>
    <numFmt numFmtId="2492" formatCode="0.0&quot;%&quot;"/>
    <numFmt numFmtId="2493" formatCode="0.0&quot;%&quot;"/>
    <numFmt numFmtId="2494" formatCode="0.0&quot;%&quot;"/>
    <numFmt numFmtId="2495" formatCode="&quot;$&quot;#,##0"/>
    <numFmt numFmtId="2496" formatCode="0.0&quot;%&quot;"/>
    <numFmt numFmtId="2497" formatCode="#,##0"/>
    <numFmt numFmtId="2498" formatCode="#,##0"/>
    <numFmt numFmtId="2499" formatCode="#,##0"/>
    <numFmt numFmtId="2500" formatCode="0.0"/>
    <numFmt numFmtId="2501" formatCode="0.00"/>
    <numFmt numFmtId="2502" formatCode="#,##0"/>
    <numFmt numFmtId="2503" formatCode="0.0&quot;%&quot;"/>
    <numFmt numFmtId="2504" formatCode="#,##0"/>
    <numFmt numFmtId="2505" formatCode="#,##0"/>
    <numFmt numFmtId="2506" formatCode="#,##0"/>
    <numFmt numFmtId="2507" formatCode="#,##0"/>
    <numFmt numFmtId="2508" formatCode="0.0"/>
    <numFmt numFmtId="2509" formatCode="#,##0"/>
    <numFmt numFmtId="2510" formatCode="0.00"/>
    <numFmt numFmtId="2511" formatCode="0.0"/>
    <numFmt numFmtId="2512" formatCode="&quot;$&quot;#,##0"/>
    <numFmt numFmtId="2513" formatCode="0.0&quot;%&quot;"/>
    <numFmt numFmtId="2514" formatCode="0.0&quot;%&quot;"/>
    <numFmt numFmtId="2515" formatCode="0.0"/>
    <numFmt numFmtId="2516" formatCode="@"/>
    <numFmt numFmtId="2517" formatCode="#,##0"/>
    <numFmt numFmtId="2518" formatCode="0.0&quot;%&quot;"/>
    <numFmt numFmtId="2519" formatCode="#,##0"/>
    <numFmt numFmtId="2520" formatCode="#,##0"/>
    <numFmt numFmtId="2521" formatCode="0.0&quot;%&quot;"/>
    <numFmt numFmtId="2522" formatCode="0.0"/>
    <numFmt numFmtId="2523" formatCode="0.0"/>
    <numFmt numFmtId="2524" formatCode="0.0&quot;%&quot;"/>
    <numFmt numFmtId="2525" formatCode="0.0"/>
    <numFmt numFmtId="2526" formatCode="0.0"/>
    <numFmt numFmtId="2527" formatCode="0.0&quot;%&quot;"/>
    <numFmt numFmtId="2528" formatCode="0.0"/>
    <numFmt numFmtId="2529" formatCode="0.0"/>
    <numFmt numFmtId="2530" formatCode="0.0&quot;%&quot;"/>
    <numFmt numFmtId="2531" formatCode="0.0&quot;%&quot;"/>
    <numFmt numFmtId="2532" formatCode="0.0&quot;%&quot;"/>
    <numFmt numFmtId="2533" formatCode="0.0&quot;%&quot;"/>
    <numFmt numFmtId="2534" formatCode="0.0&quot;%&quot;"/>
    <numFmt numFmtId="2535" formatCode="0.0&quot;%&quot;"/>
    <numFmt numFmtId="2536" formatCode="&quot;$&quot;#,##0"/>
    <numFmt numFmtId="2537" formatCode="0.0&quot;%&quot;"/>
    <numFmt numFmtId="2538" formatCode="#,##0"/>
    <numFmt numFmtId="2539" formatCode="#,##0"/>
    <numFmt numFmtId="2540" formatCode="#,##0"/>
    <numFmt numFmtId="2541" formatCode="0.0"/>
    <numFmt numFmtId="2542" formatCode="0.00"/>
    <numFmt numFmtId="2543" formatCode="#,##0"/>
    <numFmt numFmtId="2544" formatCode="0.0&quot;%&quot;"/>
    <numFmt numFmtId="2545" formatCode="#,##0"/>
    <numFmt numFmtId="2546" formatCode="#,##0"/>
    <numFmt numFmtId="2547" formatCode="#,##0"/>
    <numFmt numFmtId="2548" formatCode="#,##0"/>
    <numFmt numFmtId="2549" formatCode="0.0"/>
    <numFmt numFmtId="2550" formatCode="#,##0"/>
    <numFmt numFmtId="2551" formatCode="0.00"/>
    <numFmt numFmtId="2552" formatCode="0.0"/>
    <numFmt numFmtId="2553" formatCode="&quot;$&quot;#,##0"/>
    <numFmt numFmtId="2554" formatCode="0.0&quot;%&quot;"/>
    <numFmt numFmtId="2555" formatCode="0.0&quot;%&quot;"/>
    <numFmt numFmtId="2556" formatCode="0.0"/>
    <numFmt numFmtId="2557" formatCode="@"/>
    <numFmt numFmtId="2558" formatCode="#,##0"/>
    <numFmt numFmtId="2559" formatCode="0.0&quot;%&quot;"/>
    <numFmt numFmtId="2560" formatCode="#,##0"/>
    <numFmt numFmtId="2561" formatCode="#,##0"/>
    <numFmt numFmtId="2562" formatCode="0.0&quot;%&quot;"/>
    <numFmt numFmtId="2563" formatCode="0.0"/>
    <numFmt numFmtId="2564" formatCode="0.0"/>
    <numFmt numFmtId="2565" formatCode="0.0&quot;%&quot;"/>
    <numFmt numFmtId="2566" formatCode="0.0"/>
    <numFmt numFmtId="2567" formatCode="0.0"/>
    <numFmt numFmtId="2568" formatCode="0.0&quot;%&quot;"/>
    <numFmt numFmtId="2569" formatCode="0.0"/>
    <numFmt numFmtId="2570" formatCode="0.0"/>
    <numFmt numFmtId="2571" formatCode="0.0&quot;%&quot;"/>
    <numFmt numFmtId="2572" formatCode="0.0&quot;%&quot;"/>
    <numFmt numFmtId="2573" formatCode="0.0&quot;%&quot;"/>
    <numFmt numFmtId="2574" formatCode="0.0&quot;%&quot;"/>
    <numFmt numFmtId="2575" formatCode="0.0&quot;%&quot;"/>
    <numFmt numFmtId="2576" formatCode="0.0&quot;%&quot;"/>
    <numFmt numFmtId="2577" formatCode="&quot;$&quot;#,##0"/>
    <numFmt numFmtId="2578" formatCode="0.0&quot;%&quot;"/>
    <numFmt numFmtId="2579" formatCode="#,##0"/>
    <numFmt numFmtId="2580" formatCode="#,##0"/>
    <numFmt numFmtId="2581" formatCode="#,##0"/>
    <numFmt numFmtId="2582" formatCode="0.0"/>
    <numFmt numFmtId="2583" formatCode="0.00"/>
    <numFmt numFmtId="2584" formatCode="#,##0"/>
    <numFmt numFmtId="2585" formatCode="0.0&quot;%&quot;"/>
    <numFmt numFmtId="2586" formatCode="#,##0"/>
    <numFmt numFmtId="2587" formatCode="#,##0"/>
    <numFmt numFmtId="2588" formatCode="#,##0"/>
    <numFmt numFmtId="2589" formatCode="#,##0"/>
    <numFmt numFmtId="2590" formatCode="0.0"/>
    <numFmt numFmtId="2591" formatCode="#,##0"/>
    <numFmt numFmtId="2592" formatCode="0.00"/>
    <numFmt numFmtId="2593" formatCode="0.0"/>
    <numFmt numFmtId="2594" formatCode="&quot;$&quot;#,##0"/>
    <numFmt numFmtId="2595" formatCode="0.0&quot;%&quot;"/>
    <numFmt numFmtId="2596" formatCode="0.0&quot;%&quot;"/>
    <numFmt numFmtId="2597" formatCode="0.0"/>
    <numFmt numFmtId="2598" formatCode="@"/>
    <numFmt numFmtId="2599" formatCode="#,##0"/>
    <numFmt numFmtId="2600" formatCode="0.0&quot;%&quot;"/>
    <numFmt numFmtId="2601" formatCode="#,##0"/>
    <numFmt numFmtId="2602" formatCode="#,##0"/>
    <numFmt numFmtId="2603" formatCode="0.0&quot;%&quot;"/>
    <numFmt numFmtId="2604" formatCode="0.0"/>
    <numFmt numFmtId="2605" formatCode="0.0"/>
    <numFmt numFmtId="2606" formatCode="0.0&quot;%&quot;"/>
    <numFmt numFmtId="2607" formatCode="0.0"/>
    <numFmt numFmtId="2608" formatCode="0.0"/>
    <numFmt numFmtId="2609" formatCode="0.0&quot;%&quot;"/>
    <numFmt numFmtId="2610" formatCode="0.0"/>
    <numFmt numFmtId="2611" formatCode="0.0"/>
    <numFmt numFmtId="2612" formatCode="0.0&quot;%&quot;"/>
    <numFmt numFmtId="2613" formatCode="0.0&quot;%&quot;"/>
    <numFmt numFmtId="2614" formatCode="0.0&quot;%&quot;"/>
    <numFmt numFmtId="2615" formatCode="0.0&quot;%&quot;"/>
    <numFmt numFmtId="2616" formatCode="0.0&quot;%&quot;"/>
    <numFmt numFmtId="2617" formatCode="0.0&quot;%&quot;"/>
    <numFmt numFmtId="2618" formatCode="&quot;$&quot;#,##0"/>
    <numFmt numFmtId="2619" formatCode="0.0&quot;%&quot;"/>
    <numFmt numFmtId="2620" formatCode="#,##0"/>
    <numFmt numFmtId="2621" formatCode="#,##0"/>
    <numFmt numFmtId="2622" formatCode="#,##0"/>
    <numFmt numFmtId="2623" formatCode="0.0"/>
    <numFmt numFmtId="2624" formatCode="0.00"/>
    <numFmt numFmtId="2625" formatCode="#,##0"/>
    <numFmt numFmtId="2626" formatCode="0.0&quot;%&quot;"/>
    <numFmt numFmtId="2627" formatCode="#,##0"/>
    <numFmt numFmtId="2628" formatCode="#,##0"/>
    <numFmt numFmtId="2629" formatCode="#,##0"/>
    <numFmt numFmtId="2630" formatCode="#,##0"/>
    <numFmt numFmtId="2631" formatCode="0.0"/>
    <numFmt numFmtId="2632" formatCode="#,##0"/>
    <numFmt numFmtId="2633" formatCode="0.00"/>
    <numFmt numFmtId="2634" formatCode="0.0"/>
    <numFmt numFmtId="2635" formatCode="&quot;$&quot;#,##0"/>
    <numFmt numFmtId="2636" formatCode="0.0&quot;%&quot;"/>
    <numFmt numFmtId="2637" formatCode="0.0&quot;%&quot;"/>
    <numFmt numFmtId="2638" formatCode="0.0"/>
    <numFmt numFmtId="2639" formatCode="@"/>
    <numFmt numFmtId="2640" formatCode="#,##0"/>
    <numFmt numFmtId="2641" formatCode="0.0&quot;%&quot;"/>
    <numFmt numFmtId="2642" formatCode="#,##0"/>
    <numFmt numFmtId="2643" formatCode="#,##0"/>
    <numFmt numFmtId="2644" formatCode="0.0&quot;%&quot;"/>
    <numFmt numFmtId="2645" formatCode="0.0"/>
    <numFmt numFmtId="2646" formatCode="0.0"/>
    <numFmt numFmtId="2647" formatCode="0.0&quot;%&quot;"/>
    <numFmt numFmtId="2648" formatCode="0.0"/>
    <numFmt numFmtId="2649" formatCode="0.0"/>
    <numFmt numFmtId="2650" formatCode="0.0&quot;%&quot;"/>
    <numFmt numFmtId="2651" formatCode="0.0"/>
    <numFmt numFmtId="2652" formatCode="0.0"/>
    <numFmt numFmtId="2653" formatCode="0.0&quot;%&quot;"/>
    <numFmt numFmtId="2654" formatCode="0.0&quot;%&quot;"/>
    <numFmt numFmtId="2655" formatCode="0.0&quot;%&quot;"/>
    <numFmt numFmtId="2656" formatCode="0.0&quot;%&quot;"/>
    <numFmt numFmtId="2657" formatCode="0.0&quot;%&quot;"/>
    <numFmt numFmtId="2658" formatCode="0.0&quot;%&quot;"/>
    <numFmt numFmtId="2659" formatCode="&quot;$&quot;#,##0"/>
    <numFmt numFmtId="2660" formatCode="0.0&quot;%&quot;"/>
    <numFmt numFmtId="2661" formatCode="#,##0"/>
    <numFmt numFmtId="2662" formatCode="#,##0"/>
    <numFmt numFmtId="2663" formatCode="#,##0"/>
    <numFmt numFmtId="2664" formatCode="0.0"/>
    <numFmt numFmtId="2665" formatCode="0.00"/>
    <numFmt numFmtId="2666" formatCode="#,##0"/>
    <numFmt numFmtId="2667" formatCode="0.0&quot;%&quot;"/>
    <numFmt numFmtId="2668" formatCode="#,##0"/>
    <numFmt numFmtId="2669" formatCode="#,##0"/>
    <numFmt numFmtId="2670" formatCode="#,##0"/>
    <numFmt numFmtId="2671" formatCode="#,##0"/>
    <numFmt numFmtId="2672" formatCode="0.0"/>
    <numFmt numFmtId="2673" formatCode="#,##0"/>
    <numFmt numFmtId="2674" formatCode="0.00"/>
    <numFmt numFmtId="2675" formatCode="0.0"/>
    <numFmt numFmtId="2676" formatCode="&quot;$&quot;#,##0"/>
    <numFmt numFmtId="2677" formatCode="0.0&quot;%&quot;"/>
    <numFmt numFmtId="2678" formatCode="0.0&quot;%&quot;"/>
    <numFmt numFmtId="2679" formatCode="0.0"/>
    <numFmt numFmtId="2680" formatCode="@"/>
    <numFmt numFmtId="2681" formatCode="#,##0"/>
    <numFmt numFmtId="2682" formatCode="0.0&quot;%&quot;"/>
    <numFmt numFmtId="2683" formatCode="#,##0"/>
    <numFmt numFmtId="2684" formatCode="#,##0"/>
    <numFmt numFmtId="2685" formatCode="0.0&quot;%&quot;"/>
    <numFmt numFmtId="2686" formatCode="0.0"/>
    <numFmt numFmtId="2687" formatCode="0.0"/>
    <numFmt numFmtId="2688" formatCode="0.0&quot;%&quot;"/>
    <numFmt numFmtId="2689" formatCode="0.0"/>
    <numFmt numFmtId="2690" formatCode="0.0"/>
    <numFmt numFmtId="2691" formatCode="0.0&quot;%&quot;"/>
    <numFmt numFmtId="2692" formatCode="0.0"/>
    <numFmt numFmtId="2693" formatCode="0.0"/>
    <numFmt numFmtId="2694" formatCode="0.0&quot;%&quot;"/>
    <numFmt numFmtId="2695" formatCode="0.0&quot;%&quot;"/>
    <numFmt numFmtId="2696" formatCode="0.0&quot;%&quot;"/>
    <numFmt numFmtId="2697" formatCode="0.0&quot;%&quot;"/>
    <numFmt numFmtId="2698" formatCode="0.0&quot;%&quot;"/>
    <numFmt numFmtId="2699" formatCode="0.0&quot;%&quot;"/>
    <numFmt numFmtId="2700" formatCode="&quot;$&quot;#,##0"/>
    <numFmt numFmtId="2701" formatCode="0.0&quot;%&quot;"/>
    <numFmt numFmtId="2702" formatCode="#,##0"/>
    <numFmt numFmtId="2703" formatCode="#,##0"/>
    <numFmt numFmtId="2704" formatCode="#,##0"/>
    <numFmt numFmtId="2705" formatCode="0.0"/>
    <numFmt numFmtId="2706" formatCode="0.00"/>
    <numFmt numFmtId="2707" formatCode="#,##0"/>
    <numFmt numFmtId="2708" formatCode="0.0&quot;%&quot;"/>
    <numFmt numFmtId="2709" formatCode="#,##0"/>
    <numFmt numFmtId="2710" formatCode="#,##0"/>
    <numFmt numFmtId="2711" formatCode="#,##0"/>
    <numFmt numFmtId="2712" formatCode="#,##0"/>
    <numFmt numFmtId="2713" formatCode="0.0"/>
    <numFmt numFmtId="2714" formatCode="#,##0"/>
    <numFmt numFmtId="2715" formatCode="0.00"/>
    <numFmt numFmtId="2716" formatCode="0.0"/>
    <numFmt numFmtId="2717" formatCode="&quot;$&quot;#,##0"/>
    <numFmt numFmtId="2718" formatCode="0.0&quot;%&quot;"/>
    <numFmt numFmtId="2719" formatCode="0.0&quot;%&quot;"/>
    <numFmt numFmtId="2720" formatCode="0.0"/>
    <numFmt numFmtId="2721" formatCode="@"/>
    <numFmt numFmtId="2722" formatCode="#,##0"/>
    <numFmt numFmtId="2723" formatCode="0.0&quot;%&quot;"/>
    <numFmt numFmtId="2724" formatCode="#,##0"/>
    <numFmt numFmtId="2725" formatCode="#,##0"/>
    <numFmt numFmtId="2726" formatCode="0.0&quot;%&quot;"/>
    <numFmt numFmtId="2727" formatCode="0.0"/>
    <numFmt numFmtId="2728" formatCode="0.0"/>
    <numFmt numFmtId="2729" formatCode="0.0&quot;%&quot;"/>
    <numFmt numFmtId="2730" formatCode="0.0"/>
    <numFmt numFmtId="2731" formatCode="0.0"/>
    <numFmt numFmtId="2732" formatCode="0.0&quot;%&quot;"/>
    <numFmt numFmtId="2733" formatCode="0.0"/>
    <numFmt numFmtId="2734" formatCode="0.0"/>
    <numFmt numFmtId="2735" formatCode="0.0&quot;%&quot;"/>
    <numFmt numFmtId="2736" formatCode="0.0&quot;%&quot;"/>
    <numFmt numFmtId="2737" formatCode="0.0&quot;%&quot;"/>
    <numFmt numFmtId="2738" formatCode="0.0&quot;%&quot;"/>
    <numFmt numFmtId="2739" formatCode="0.0&quot;%&quot;"/>
    <numFmt numFmtId="2740" formatCode="0.0&quot;%&quot;"/>
    <numFmt numFmtId="2741" formatCode="&quot;$&quot;#,##0"/>
    <numFmt numFmtId="2742" formatCode="0.0&quot;%&quot;"/>
    <numFmt numFmtId="2743" formatCode="#,##0"/>
    <numFmt numFmtId="2744" formatCode="#,##0"/>
    <numFmt numFmtId="2745" formatCode="#,##0"/>
    <numFmt numFmtId="2746" formatCode="0.0"/>
    <numFmt numFmtId="2747" formatCode="0.00"/>
    <numFmt numFmtId="2748" formatCode="#,##0"/>
    <numFmt numFmtId="2749" formatCode="0.0&quot;%&quot;"/>
    <numFmt numFmtId="2750" formatCode="#,##0"/>
    <numFmt numFmtId="2751" formatCode="#,##0"/>
    <numFmt numFmtId="2752" formatCode="#,##0"/>
    <numFmt numFmtId="2753" formatCode="#,##0"/>
    <numFmt numFmtId="2754" formatCode="0.0"/>
    <numFmt numFmtId="2755" formatCode="#,##0"/>
    <numFmt numFmtId="2756" formatCode="0.00"/>
    <numFmt numFmtId="2757" formatCode="0.0"/>
    <numFmt numFmtId="2758" formatCode="&quot;$&quot;#,##0"/>
    <numFmt numFmtId="2759" formatCode="0.0&quot;%&quot;"/>
    <numFmt numFmtId="2760" formatCode="0.0&quot;%&quot;"/>
    <numFmt numFmtId="2761" formatCode="0.0"/>
    <numFmt numFmtId="2762" formatCode="@"/>
    <numFmt numFmtId="2763" formatCode="#,##0"/>
    <numFmt numFmtId="2764" formatCode="0.0&quot;%&quot;"/>
    <numFmt numFmtId="2765" formatCode="#,##0"/>
    <numFmt numFmtId="2766" formatCode="#,##0"/>
    <numFmt numFmtId="2767" formatCode="0.0&quot;%&quot;"/>
    <numFmt numFmtId="2768" formatCode="0.0"/>
    <numFmt numFmtId="2769" formatCode="0.0"/>
    <numFmt numFmtId="2770" formatCode="0.0&quot;%&quot;"/>
    <numFmt numFmtId="2771" formatCode="0.0"/>
    <numFmt numFmtId="2772" formatCode="0.0"/>
    <numFmt numFmtId="2773" formatCode="0.0&quot;%&quot;"/>
    <numFmt numFmtId="2774" formatCode="0.0"/>
    <numFmt numFmtId="2775" formatCode="0.0"/>
    <numFmt numFmtId="2776" formatCode="0.0&quot;%&quot;"/>
    <numFmt numFmtId="2777" formatCode="0.0&quot;%&quot;"/>
    <numFmt numFmtId="2778" formatCode="0.0&quot;%&quot;"/>
    <numFmt numFmtId="2779" formatCode="0.0&quot;%&quot;"/>
    <numFmt numFmtId="2780" formatCode="0.0&quot;%&quot;"/>
    <numFmt numFmtId="2781" formatCode="0.0&quot;%&quot;"/>
    <numFmt numFmtId="2782" formatCode="&quot;$&quot;#,##0"/>
    <numFmt numFmtId="2783" formatCode="0.0&quot;%&quot;"/>
    <numFmt numFmtId="2784" formatCode="#,##0"/>
    <numFmt numFmtId="2785" formatCode="#,##0"/>
    <numFmt numFmtId="2786" formatCode="#,##0"/>
    <numFmt numFmtId="2787" formatCode="0.0"/>
    <numFmt numFmtId="2788" formatCode="0.00"/>
    <numFmt numFmtId="2789" formatCode="#,##0"/>
    <numFmt numFmtId="2790" formatCode="0.0&quot;%&quot;"/>
    <numFmt numFmtId="2791" formatCode="#,##0"/>
    <numFmt numFmtId="2792" formatCode="#,##0"/>
    <numFmt numFmtId="2793" formatCode="#,##0"/>
    <numFmt numFmtId="2794" formatCode="#,##0"/>
    <numFmt numFmtId="2795" formatCode="0.0"/>
    <numFmt numFmtId="2796" formatCode="#,##0"/>
    <numFmt numFmtId="2797" formatCode="0.00"/>
    <numFmt numFmtId="2798" formatCode="0.0"/>
    <numFmt numFmtId="2799" formatCode="&quot;$&quot;#,##0"/>
    <numFmt numFmtId="2800" formatCode="0.0&quot;%&quot;"/>
    <numFmt numFmtId="2801" formatCode="0.0&quot;%&quot;"/>
    <numFmt numFmtId="2802" formatCode="0.0"/>
    <numFmt numFmtId="2803" formatCode="@"/>
    <numFmt numFmtId="2804" formatCode="#,##0"/>
    <numFmt numFmtId="2805" formatCode="0.0&quot;%&quot;"/>
    <numFmt numFmtId="2806" formatCode="#,##0"/>
    <numFmt numFmtId="2807" formatCode="#,##0"/>
    <numFmt numFmtId="2808" formatCode="0.0&quot;%&quot;"/>
    <numFmt numFmtId="2809" formatCode="0.0"/>
    <numFmt numFmtId="2810" formatCode="0.0"/>
    <numFmt numFmtId="2811" formatCode="0.0&quot;%&quot;"/>
    <numFmt numFmtId="2812" formatCode="0.0"/>
    <numFmt numFmtId="2813" formatCode="0.0"/>
    <numFmt numFmtId="2814" formatCode="0.0&quot;%&quot;"/>
    <numFmt numFmtId="2815" formatCode="0.0"/>
    <numFmt numFmtId="2816" formatCode="0.0"/>
    <numFmt numFmtId="2817" formatCode="0.0&quot;%&quot;"/>
    <numFmt numFmtId="2818" formatCode="0.0&quot;%&quot;"/>
    <numFmt numFmtId="2819" formatCode="0.0&quot;%&quot;"/>
    <numFmt numFmtId="2820" formatCode="0.0&quot;%&quot;"/>
    <numFmt numFmtId="2821" formatCode="0.0&quot;%&quot;"/>
    <numFmt numFmtId="2822" formatCode="0.0&quot;%&quot;"/>
    <numFmt numFmtId="2823" formatCode="&quot;$&quot;#,##0"/>
    <numFmt numFmtId="2824" formatCode="0.0&quot;%&quot;"/>
    <numFmt numFmtId="2825" formatCode="#,##0"/>
    <numFmt numFmtId="2826" formatCode="#,##0"/>
    <numFmt numFmtId="2827" formatCode="#,##0"/>
    <numFmt numFmtId="2828" formatCode="0.0"/>
    <numFmt numFmtId="2829" formatCode="0.00"/>
    <numFmt numFmtId="2830" formatCode="#,##0"/>
    <numFmt numFmtId="2831" formatCode="0.0&quot;%&quot;"/>
    <numFmt numFmtId="2832" formatCode="#,##0"/>
    <numFmt numFmtId="2833" formatCode="#,##0"/>
    <numFmt numFmtId="2834" formatCode="#,##0"/>
    <numFmt numFmtId="2835" formatCode="#,##0"/>
    <numFmt numFmtId="2836" formatCode="0.0"/>
    <numFmt numFmtId="2837" formatCode="#,##0"/>
    <numFmt numFmtId="2838" formatCode="0.00"/>
    <numFmt numFmtId="2839" formatCode="0.0"/>
    <numFmt numFmtId="2840" formatCode="&quot;$&quot;#,##0"/>
    <numFmt numFmtId="2841" formatCode="0.0&quot;%&quot;"/>
    <numFmt numFmtId="2842" formatCode="0.0&quot;%&quot;"/>
    <numFmt numFmtId="2843" formatCode="0.0"/>
    <numFmt numFmtId="2844" formatCode="@"/>
    <numFmt numFmtId="2845" formatCode="#,##0"/>
    <numFmt numFmtId="2846" formatCode="0.0&quot;%&quot;"/>
    <numFmt numFmtId="2847" formatCode="#,##0"/>
    <numFmt numFmtId="2848" formatCode="#,##0"/>
    <numFmt numFmtId="2849" formatCode="0.0&quot;%&quot;"/>
    <numFmt numFmtId="2850" formatCode="0.0"/>
    <numFmt numFmtId="2851" formatCode="0.0"/>
    <numFmt numFmtId="2852" formatCode="0.0&quot;%&quot;"/>
    <numFmt numFmtId="2853" formatCode="0.0"/>
    <numFmt numFmtId="2854" formatCode="0.0"/>
    <numFmt numFmtId="2855" formatCode="0.0&quot;%&quot;"/>
    <numFmt numFmtId="2856" formatCode="0.0"/>
    <numFmt numFmtId="2857" formatCode="0.0"/>
    <numFmt numFmtId="2858" formatCode="0.0&quot;%&quot;"/>
    <numFmt numFmtId="2859" formatCode="0.0&quot;%&quot;"/>
    <numFmt numFmtId="2860" formatCode="0.0&quot;%&quot;"/>
    <numFmt numFmtId="2861" formatCode="0.0&quot;%&quot;"/>
    <numFmt numFmtId="2862" formatCode="0.0&quot;%&quot;"/>
    <numFmt numFmtId="2863" formatCode="0.0&quot;%&quot;"/>
    <numFmt numFmtId="2864" formatCode="&quot;$&quot;#,##0"/>
    <numFmt numFmtId="2865" formatCode="0.0&quot;%&quot;"/>
    <numFmt numFmtId="2866" formatCode="#,##0"/>
    <numFmt numFmtId="2867" formatCode="#,##0"/>
    <numFmt numFmtId="2868" formatCode="#,##0"/>
    <numFmt numFmtId="2869" formatCode="0.0"/>
    <numFmt numFmtId="2870" formatCode="0.00"/>
    <numFmt numFmtId="2871" formatCode="#,##0"/>
    <numFmt numFmtId="2872" formatCode="0.0&quot;%&quot;"/>
    <numFmt numFmtId="2873" formatCode="#,##0"/>
    <numFmt numFmtId="2874" formatCode="#,##0"/>
    <numFmt numFmtId="2875" formatCode="#,##0"/>
    <numFmt numFmtId="2876" formatCode="#,##0"/>
    <numFmt numFmtId="2877" formatCode="0.0"/>
    <numFmt numFmtId="2878" formatCode="#,##0"/>
    <numFmt numFmtId="2879" formatCode="0.00"/>
    <numFmt numFmtId="2880" formatCode="0.0"/>
    <numFmt numFmtId="2881" formatCode="&quot;$&quot;#,##0"/>
    <numFmt numFmtId="2882" formatCode="0.0&quot;%&quot;"/>
    <numFmt numFmtId="2883" formatCode="0.0&quot;%&quot;"/>
    <numFmt numFmtId="2884" formatCode="0.0"/>
    <numFmt numFmtId="2885" formatCode="@"/>
    <numFmt numFmtId="2886" formatCode="#,##0"/>
    <numFmt numFmtId="2887" formatCode="0.0&quot;%&quot;"/>
    <numFmt numFmtId="2888" formatCode="#,##0"/>
    <numFmt numFmtId="2889" formatCode="#,##0"/>
    <numFmt numFmtId="2890" formatCode="0.0&quot;%&quot;"/>
    <numFmt numFmtId="2891" formatCode="0.0"/>
    <numFmt numFmtId="2892" formatCode="0.0"/>
    <numFmt numFmtId="2893" formatCode="0.0&quot;%&quot;"/>
    <numFmt numFmtId="2894" formatCode="0.0"/>
    <numFmt numFmtId="2895" formatCode="0.0"/>
    <numFmt numFmtId="2896" formatCode="0.0&quot;%&quot;"/>
    <numFmt numFmtId="2897" formatCode="0.0"/>
    <numFmt numFmtId="2898" formatCode="0.0"/>
    <numFmt numFmtId="2899" formatCode="0.0&quot;%&quot;"/>
    <numFmt numFmtId="2900" formatCode="0.0&quot;%&quot;"/>
    <numFmt numFmtId="2901" formatCode="0.0&quot;%&quot;"/>
    <numFmt numFmtId="2902" formatCode="0.0&quot;%&quot;"/>
    <numFmt numFmtId="2903" formatCode="0.0&quot;%&quot;"/>
    <numFmt numFmtId="2904" formatCode="0.0&quot;%&quot;"/>
    <numFmt numFmtId="2905" formatCode="&quot;$&quot;#,##0"/>
    <numFmt numFmtId="2906" formatCode="0.0&quot;%&quot;"/>
    <numFmt numFmtId="2907" formatCode="#,##0"/>
    <numFmt numFmtId="2908" formatCode="#,##0"/>
    <numFmt numFmtId="2909" formatCode="#,##0"/>
    <numFmt numFmtId="2910" formatCode="0.0"/>
    <numFmt numFmtId="2911" formatCode="0.00"/>
    <numFmt numFmtId="2912" formatCode="#,##0"/>
    <numFmt numFmtId="2913" formatCode="0.0&quot;%&quot;"/>
    <numFmt numFmtId="2914" formatCode="#,##0"/>
    <numFmt numFmtId="2915" formatCode="#,##0"/>
    <numFmt numFmtId="2916" formatCode="#,##0"/>
    <numFmt numFmtId="2917" formatCode="#,##0"/>
    <numFmt numFmtId="2918" formatCode="0.0"/>
    <numFmt numFmtId="2919" formatCode="#,##0"/>
    <numFmt numFmtId="2920" formatCode="0.00"/>
    <numFmt numFmtId="2921" formatCode="0.0"/>
    <numFmt numFmtId="2922" formatCode="&quot;$&quot;#,##0"/>
    <numFmt numFmtId="2923" formatCode="0.0&quot;%&quot;"/>
    <numFmt numFmtId="2924" formatCode="0.0&quot;%&quot;"/>
    <numFmt numFmtId="2925" formatCode="0.0"/>
    <numFmt numFmtId="2926" formatCode="@"/>
    <numFmt numFmtId="2927" formatCode="#,##0"/>
    <numFmt numFmtId="2928" formatCode="0.0&quot;%&quot;"/>
    <numFmt numFmtId="2929" formatCode="#,##0"/>
    <numFmt numFmtId="2930" formatCode="#,##0"/>
    <numFmt numFmtId="2931" formatCode="0.0&quot;%&quot;"/>
    <numFmt numFmtId="2932" formatCode="0.0"/>
    <numFmt numFmtId="2933" formatCode="0.0"/>
    <numFmt numFmtId="2934" formatCode="0.0&quot;%&quot;"/>
    <numFmt numFmtId="2935" formatCode="0.0"/>
    <numFmt numFmtId="2936" formatCode="0.0"/>
    <numFmt numFmtId="2937" formatCode="0.0&quot;%&quot;"/>
    <numFmt numFmtId="2938" formatCode="0.0"/>
    <numFmt numFmtId="2939" formatCode="0.0"/>
    <numFmt numFmtId="2940" formatCode="0.0&quot;%&quot;"/>
    <numFmt numFmtId="2941" formatCode="0.0&quot;%&quot;"/>
    <numFmt numFmtId="2942" formatCode="0.0&quot;%&quot;"/>
    <numFmt numFmtId="2943" formatCode="0.0&quot;%&quot;"/>
    <numFmt numFmtId="2944" formatCode="0.0&quot;%&quot;"/>
    <numFmt numFmtId="2945" formatCode="0.0&quot;%&quot;"/>
    <numFmt numFmtId="2946" formatCode="&quot;$&quot;#,##0"/>
    <numFmt numFmtId="2947" formatCode="0.0&quot;%&quot;"/>
    <numFmt numFmtId="2948" formatCode="#,##0"/>
    <numFmt numFmtId="2949" formatCode="#,##0"/>
    <numFmt numFmtId="2950" formatCode="#,##0"/>
    <numFmt numFmtId="2951" formatCode="0.0"/>
    <numFmt numFmtId="2952" formatCode="0.00"/>
    <numFmt numFmtId="2953" formatCode="#,##0"/>
    <numFmt numFmtId="2954" formatCode="0.0&quot;%&quot;"/>
    <numFmt numFmtId="2955" formatCode="#,##0"/>
    <numFmt numFmtId="2956" formatCode="#,##0"/>
    <numFmt numFmtId="2957" formatCode="#,##0"/>
    <numFmt numFmtId="2958" formatCode="#,##0"/>
    <numFmt numFmtId="2959" formatCode="0.0"/>
    <numFmt numFmtId="2960" formatCode="#,##0"/>
    <numFmt numFmtId="2961" formatCode="0.00"/>
    <numFmt numFmtId="2962" formatCode="0.0"/>
    <numFmt numFmtId="2963" formatCode="&quot;$&quot;#,##0"/>
    <numFmt numFmtId="2964" formatCode="0.0&quot;%&quot;"/>
    <numFmt numFmtId="2965" formatCode="0.0&quot;%&quot;"/>
    <numFmt numFmtId="2966" formatCode="0.0"/>
    <numFmt numFmtId="2967" formatCode="@"/>
    <numFmt numFmtId="2968" formatCode="#,##0"/>
    <numFmt numFmtId="2969" formatCode="0.0&quot;%&quot;"/>
    <numFmt numFmtId="2970" formatCode="#,##0"/>
    <numFmt numFmtId="2971" formatCode="#,##0"/>
    <numFmt numFmtId="2972" formatCode="0.0&quot;%&quot;"/>
    <numFmt numFmtId="2973" formatCode="0.0"/>
    <numFmt numFmtId="2974" formatCode="0.0"/>
    <numFmt numFmtId="2975" formatCode="0.0&quot;%&quot;"/>
    <numFmt numFmtId="2976" formatCode="0.0"/>
    <numFmt numFmtId="2977" formatCode="0.0"/>
    <numFmt numFmtId="2978" formatCode="0.0&quot;%&quot;"/>
    <numFmt numFmtId="2979" formatCode="0.0"/>
    <numFmt numFmtId="2980" formatCode="0.0"/>
    <numFmt numFmtId="2981" formatCode="0.0&quot;%&quot;"/>
    <numFmt numFmtId="2982" formatCode="0.0&quot;%&quot;"/>
    <numFmt numFmtId="2983" formatCode="0.0&quot;%&quot;"/>
    <numFmt numFmtId="2984" formatCode="0.0&quot;%&quot;"/>
    <numFmt numFmtId="2985" formatCode="0.0&quot;%&quot;"/>
    <numFmt numFmtId="2986" formatCode="0.0&quot;%&quot;"/>
    <numFmt numFmtId="2987" formatCode="&quot;$&quot;#,##0"/>
    <numFmt numFmtId="2988" formatCode="0.0&quot;%&quot;"/>
    <numFmt numFmtId="2989" formatCode="#,##0"/>
    <numFmt numFmtId="2990" formatCode="#,##0"/>
    <numFmt numFmtId="2991" formatCode="#,##0"/>
    <numFmt numFmtId="2992" formatCode="0.0"/>
    <numFmt numFmtId="2993" formatCode="0.00"/>
    <numFmt numFmtId="2994" formatCode="#,##0"/>
    <numFmt numFmtId="2995" formatCode="0.0&quot;%&quot;"/>
    <numFmt numFmtId="2996" formatCode="#,##0"/>
    <numFmt numFmtId="2997" formatCode="#,##0"/>
    <numFmt numFmtId="2998" formatCode="#,##0"/>
    <numFmt numFmtId="2999" formatCode="#,##0"/>
    <numFmt numFmtId="3000" formatCode="0.0"/>
    <numFmt numFmtId="3001" formatCode="#,##0"/>
    <numFmt numFmtId="3002" formatCode="0.00"/>
    <numFmt numFmtId="3003" formatCode="0.0"/>
    <numFmt numFmtId="3004" formatCode="&quot;$&quot;#,##0"/>
    <numFmt numFmtId="3005" formatCode="0.0&quot;%&quot;"/>
    <numFmt numFmtId="3006" formatCode="0.0&quot;%&quot;"/>
    <numFmt numFmtId="3007" formatCode="0.0"/>
    <numFmt numFmtId="3008" formatCode="@"/>
    <numFmt numFmtId="3009" formatCode="#,##0"/>
    <numFmt numFmtId="3010" formatCode="0.0&quot;%&quot;"/>
    <numFmt numFmtId="3011" formatCode="#,##0"/>
    <numFmt numFmtId="3012" formatCode="#,##0"/>
    <numFmt numFmtId="3013" formatCode="0.0&quot;%&quot;"/>
    <numFmt numFmtId="3014" formatCode="0.0"/>
    <numFmt numFmtId="3015" formatCode="0.0"/>
    <numFmt numFmtId="3016" formatCode="0.0&quot;%&quot;"/>
    <numFmt numFmtId="3017" formatCode="0.0"/>
    <numFmt numFmtId="3018" formatCode="0.0"/>
    <numFmt numFmtId="3019" formatCode="0.0&quot;%&quot;"/>
    <numFmt numFmtId="3020" formatCode="0.0"/>
    <numFmt numFmtId="3021" formatCode="0.0"/>
    <numFmt numFmtId="3022" formatCode="0.0&quot;%&quot;"/>
    <numFmt numFmtId="3023" formatCode="0.0&quot;%&quot;"/>
    <numFmt numFmtId="3024" formatCode="0.0&quot;%&quot;"/>
    <numFmt numFmtId="3025" formatCode="0.0&quot;%&quot;"/>
    <numFmt numFmtId="3026" formatCode="0.0&quot;%&quot;"/>
    <numFmt numFmtId="3027" formatCode="0.0&quot;%&quot;"/>
    <numFmt numFmtId="3028" formatCode="&quot;$&quot;#,##0"/>
    <numFmt numFmtId="3029" formatCode="0.0&quot;%&quot;"/>
    <numFmt numFmtId="3030" formatCode="#,##0"/>
    <numFmt numFmtId="3031" formatCode="#,##0"/>
    <numFmt numFmtId="3032" formatCode="#,##0"/>
    <numFmt numFmtId="3033" formatCode="0.0"/>
    <numFmt numFmtId="3034" formatCode="0.00"/>
    <numFmt numFmtId="3035" formatCode="#,##0"/>
    <numFmt numFmtId="3036" formatCode="0.0&quot;%&quot;"/>
    <numFmt numFmtId="3037" formatCode="#,##0"/>
    <numFmt numFmtId="3038" formatCode="#,##0"/>
    <numFmt numFmtId="3039" formatCode="#,##0"/>
    <numFmt numFmtId="3040" formatCode="#,##0"/>
    <numFmt numFmtId="3041" formatCode="0.0"/>
    <numFmt numFmtId="3042" formatCode="#,##0"/>
    <numFmt numFmtId="3043" formatCode="0.00"/>
    <numFmt numFmtId="3044" formatCode="0.0"/>
    <numFmt numFmtId="3045" formatCode="&quot;$&quot;#,##0"/>
    <numFmt numFmtId="3046" formatCode="0.0&quot;%&quot;"/>
    <numFmt numFmtId="3047" formatCode="0.0&quot;%&quot;"/>
    <numFmt numFmtId="3048" formatCode="0.0"/>
    <numFmt numFmtId="3049" formatCode="@"/>
    <numFmt numFmtId="3050" formatCode="#,##0"/>
    <numFmt numFmtId="3051" formatCode="0.0&quot;%&quot;"/>
    <numFmt numFmtId="3052" formatCode="#,##0"/>
    <numFmt numFmtId="3053" formatCode="#,##0"/>
    <numFmt numFmtId="3054" formatCode="0.0&quot;%&quot;"/>
    <numFmt numFmtId="3055" formatCode="0.0"/>
    <numFmt numFmtId="3056" formatCode="0.0"/>
    <numFmt numFmtId="3057" formatCode="0.0&quot;%&quot;"/>
    <numFmt numFmtId="3058" formatCode="0.0"/>
    <numFmt numFmtId="3059" formatCode="0.0"/>
    <numFmt numFmtId="3060" formatCode="0.0&quot;%&quot;"/>
    <numFmt numFmtId="3061" formatCode="0.0"/>
    <numFmt numFmtId="3062" formatCode="0.0"/>
    <numFmt numFmtId="3063" formatCode="0.0&quot;%&quot;"/>
    <numFmt numFmtId="3064" formatCode="0.0&quot;%&quot;"/>
    <numFmt numFmtId="3065" formatCode="0.0&quot;%&quot;"/>
    <numFmt numFmtId="3066" formatCode="0.0&quot;%&quot;"/>
    <numFmt numFmtId="3067" formatCode="0.0&quot;%&quot;"/>
    <numFmt numFmtId="3068" formatCode="0.0&quot;%&quot;"/>
    <numFmt numFmtId="3069" formatCode="&quot;$&quot;#,##0"/>
    <numFmt numFmtId="3070" formatCode="0.0&quot;%&quot;"/>
    <numFmt numFmtId="3071" formatCode="#,##0"/>
    <numFmt numFmtId="3072" formatCode="#,##0"/>
    <numFmt numFmtId="3073" formatCode="#,##0"/>
    <numFmt numFmtId="3074" formatCode="0.0"/>
    <numFmt numFmtId="3075" formatCode="0.00"/>
    <numFmt numFmtId="3076" formatCode="#,##0"/>
    <numFmt numFmtId="3077" formatCode="0.0&quot;%&quot;"/>
    <numFmt numFmtId="3078" formatCode="#,##0"/>
    <numFmt numFmtId="3079" formatCode="#,##0"/>
    <numFmt numFmtId="3080" formatCode="#,##0"/>
    <numFmt numFmtId="3081" formatCode="#,##0"/>
    <numFmt numFmtId="3082" formatCode="0.0"/>
    <numFmt numFmtId="3083" formatCode="#,##0"/>
    <numFmt numFmtId="3084" formatCode="0.00"/>
    <numFmt numFmtId="3085" formatCode="0.0"/>
    <numFmt numFmtId="3086" formatCode="&quot;$&quot;#,##0"/>
    <numFmt numFmtId="3087" formatCode="0.0&quot;%&quot;"/>
    <numFmt numFmtId="3088" formatCode="0.0&quot;%&quot;"/>
    <numFmt numFmtId="3089" formatCode="0.0"/>
    <numFmt numFmtId="3090" formatCode="@"/>
    <numFmt numFmtId="3091" formatCode="#,##0"/>
    <numFmt numFmtId="3092" formatCode="0.0&quot;%&quot;"/>
    <numFmt numFmtId="3093" formatCode="#,##0"/>
    <numFmt numFmtId="3094" formatCode="#,##0"/>
    <numFmt numFmtId="3095" formatCode="0.0&quot;%&quot;"/>
    <numFmt numFmtId="3096" formatCode="0.0"/>
    <numFmt numFmtId="3097" formatCode="0.0"/>
    <numFmt numFmtId="3098" formatCode="0.0&quot;%&quot;"/>
    <numFmt numFmtId="3099" formatCode="0.0"/>
    <numFmt numFmtId="3100" formatCode="0.0"/>
    <numFmt numFmtId="3101" formatCode="0.0&quot;%&quot;"/>
    <numFmt numFmtId="3102" formatCode="0.0"/>
    <numFmt numFmtId="3103" formatCode="0.0"/>
    <numFmt numFmtId="3104" formatCode="0.0&quot;%&quot;"/>
    <numFmt numFmtId="3105" formatCode="0.0&quot;%&quot;"/>
    <numFmt numFmtId="3106" formatCode="0.0&quot;%&quot;"/>
    <numFmt numFmtId="3107" formatCode="0.0&quot;%&quot;"/>
    <numFmt numFmtId="3108" formatCode="0.0&quot;%&quot;"/>
    <numFmt numFmtId="3109" formatCode="0.0&quot;%&quot;"/>
    <numFmt numFmtId="3110" formatCode="&quot;$&quot;#,##0"/>
    <numFmt numFmtId="3111" formatCode="0.0&quot;%&quot;"/>
    <numFmt numFmtId="3112" formatCode="#,##0"/>
    <numFmt numFmtId="3113" formatCode="#,##0"/>
    <numFmt numFmtId="3114" formatCode="#,##0"/>
    <numFmt numFmtId="3115" formatCode="0.0"/>
    <numFmt numFmtId="3116" formatCode="0.00"/>
    <numFmt numFmtId="3117" formatCode="#,##0"/>
    <numFmt numFmtId="3118" formatCode="0.0&quot;%&quot;"/>
    <numFmt numFmtId="3119" formatCode="#,##0"/>
    <numFmt numFmtId="3120" formatCode="#,##0"/>
    <numFmt numFmtId="3121" formatCode="#,##0"/>
    <numFmt numFmtId="3122" formatCode="#,##0"/>
    <numFmt numFmtId="3123" formatCode="0.0"/>
    <numFmt numFmtId="3124" formatCode="#,##0"/>
    <numFmt numFmtId="3125" formatCode="0.00"/>
    <numFmt numFmtId="3126" formatCode="0.0"/>
    <numFmt numFmtId="3127" formatCode="&quot;$&quot;#,##0"/>
    <numFmt numFmtId="3128" formatCode="0.0&quot;%&quot;"/>
    <numFmt numFmtId="3129" formatCode="0.0&quot;%&quot;"/>
    <numFmt numFmtId="3130" formatCode="0.0"/>
    <numFmt numFmtId="3131" formatCode="@"/>
    <numFmt numFmtId="3132" formatCode="#,##0"/>
    <numFmt numFmtId="3133" formatCode="0.0&quot;%&quot;"/>
    <numFmt numFmtId="3134" formatCode="#,##0"/>
    <numFmt numFmtId="3135" formatCode="#,##0"/>
    <numFmt numFmtId="3136" formatCode="0.0&quot;%&quot;"/>
    <numFmt numFmtId="3137" formatCode="0.0"/>
    <numFmt numFmtId="3138" formatCode="0.0"/>
    <numFmt numFmtId="3139" formatCode="0.0&quot;%&quot;"/>
    <numFmt numFmtId="3140" formatCode="0.0"/>
    <numFmt numFmtId="3141" formatCode="0.0"/>
    <numFmt numFmtId="3142" formatCode="0.0&quot;%&quot;"/>
    <numFmt numFmtId="3143" formatCode="0.0"/>
    <numFmt numFmtId="3144" formatCode="0.0"/>
    <numFmt numFmtId="3145" formatCode="0.0&quot;%&quot;"/>
    <numFmt numFmtId="3146" formatCode="0.0&quot;%&quot;"/>
    <numFmt numFmtId="3147" formatCode="0.0&quot;%&quot;"/>
    <numFmt numFmtId="3148" formatCode="0.0&quot;%&quot;"/>
    <numFmt numFmtId="3149" formatCode="0.0&quot;%&quot;"/>
    <numFmt numFmtId="3150" formatCode="0.0&quot;%&quot;"/>
    <numFmt numFmtId="3151" formatCode="&quot;$&quot;#,##0"/>
    <numFmt numFmtId="3152" formatCode="0.0&quot;%&quot;"/>
    <numFmt numFmtId="3153" formatCode="#,##0"/>
    <numFmt numFmtId="3154" formatCode="#,##0"/>
    <numFmt numFmtId="3155" formatCode="#,##0"/>
    <numFmt numFmtId="3156" formatCode="0.0"/>
    <numFmt numFmtId="3157" formatCode="0.00"/>
    <numFmt numFmtId="3158" formatCode="#,##0"/>
    <numFmt numFmtId="3159" formatCode="0.0&quot;%&quot;"/>
    <numFmt numFmtId="3160" formatCode="#,##0"/>
    <numFmt numFmtId="3161" formatCode="#,##0"/>
    <numFmt numFmtId="3162" formatCode="#,##0"/>
    <numFmt numFmtId="3163" formatCode="#,##0"/>
    <numFmt numFmtId="3164" formatCode="0.0"/>
    <numFmt numFmtId="3165" formatCode="#,##0"/>
    <numFmt numFmtId="3166" formatCode="0.00"/>
    <numFmt numFmtId="3167" formatCode="0.0"/>
    <numFmt numFmtId="3168" formatCode="&quot;$&quot;#,##0"/>
    <numFmt numFmtId="3169" formatCode="0.0&quot;%&quot;"/>
    <numFmt numFmtId="3170" formatCode="0.0&quot;%&quot;"/>
    <numFmt numFmtId="3171" formatCode="0.0"/>
    <numFmt numFmtId="3172" formatCode="@"/>
    <numFmt numFmtId="3173" formatCode="#,##0"/>
    <numFmt numFmtId="3174" formatCode="0.0&quot;%&quot;"/>
    <numFmt numFmtId="3175" formatCode="#,##0"/>
    <numFmt numFmtId="3176" formatCode="#,##0"/>
    <numFmt numFmtId="3177" formatCode="0.0&quot;%&quot;"/>
    <numFmt numFmtId="3178" formatCode="0.0"/>
    <numFmt numFmtId="3179" formatCode="0.0"/>
    <numFmt numFmtId="3180" formatCode="0.0&quot;%&quot;"/>
    <numFmt numFmtId="3181" formatCode="0.0"/>
    <numFmt numFmtId="3182" formatCode="0.0"/>
    <numFmt numFmtId="3183" formatCode="0.0&quot;%&quot;"/>
    <numFmt numFmtId="3184" formatCode="0.0"/>
    <numFmt numFmtId="3185" formatCode="0.0"/>
    <numFmt numFmtId="3186" formatCode="0.0&quot;%&quot;"/>
    <numFmt numFmtId="3187" formatCode="0.0&quot;%&quot;"/>
    <numFmt numFmtId="3188" formatCode="0.0&quot;%&quot;"/>
    <numFmt numFmtId="3189" formatCode="0.0&quot;%&quot;"/>
    <numFmt numFmtId="3190" formatCode="0.0&quot;%&quot;"/>
    <numFmt numFmtId="3191" formatCode="0.0&quot;%&quot;"/>
    <numFmt numFmtId="3192" formatCode="&quot;$&quot;#,##0"/>
    <numFmt numFmtId="3193" formatCode="0.0&quot;%&quot;"/>
    <numFmt numFmtId="3194" formatCode="#,##0"/>
    <numFmt numFmtId="3195" formatCode="#,##0"/>
    <numFmt numFmtId="3196" formatCode="#,##0"/>
    <numFmt numFmtId="3197" formatCode="0.0"/>
    <numFmt numFmtId="3198" formatCode="0.00"/>
    <numFmt numFmtId="3199" formatCode="#,##0"/>
    <numFmt numFmtId="3200" formatCode="0.0&quot;%&quot;"/>
    <numFmt numFmtId="3201" formatCode="#,##0"/>
    <numFmt numFmtId="3202" formatCode="#,##0"/>
    <numFmt numFmtId="3203" formatCode="#,##0"/>
    <numFmt numFmtId="3204" formatCode="#,##0"/>
    <numFmt numFmtId="3205" formatCode="0.0"/>
    <numFmt numFmtId="3206" formatCode="#,##0"/>
    <numFmt numFmtId="3207" formatCode="0.00"/>
    <numFmt numFmtId="3208" formatCode="0.0"/>
    <numFmt numFmtId="3209" formatCode="&quot;$&quot;#,##0"/>
    <numFmt numFmtId="3210" formatCode="0.0&quot;%&quot;"/>
    <numFmt numFmtId="3211" formatCode="0.0&quot;%&quot;"/>
    <numFmt numFmtId="3212" formatCode="0.0"/>
    <numFmt numFmtId="3213" formatCode="@"/>
    <numFmt numFmtId="3214" formatCode="#,##0"/>
    <numFmt numFmtId="3215" formatCode="0.0&quot;%&quot;"/>
    <numFmt numFmtId="3216" formatCode="#,##0"/>
    <numFmt numFmtId="3217" formatCode="#,##0"/>
    <numFmt numFmtId="3218" formatCode="0.0&quot;%&quot;"/>
    <numFmt numFmtId="3219" formatCode="0.0"/>
    <numFmt numFmtId="3220" formatCode="0.0"/>
    <numFmt numFmtId="3221" formatCode="0.0&quot;%&quot;"/>
    <numFmt numFmtId="3222" formatCode="0.0"/>
    <numFmt numFmtId="3223" formatCode="0.0"/>
    <numFmt numFmtId="3224" formatCode="0.0&quot;%&quot;"/>
    <numFmt numFmtId="3225" formatCode="0.0"/>
    <numFmt numFmtId="3226" formatCode="0.0"/>
    <numFmt numFmtId="3227" formatCode="0.0&quot;%&quot;"/>
    <numFmt numFmtId="3228" formatCode="0.0&quot;%&quot;"/>
    <numFmt numFmtId="3229" formatCode="0.0&quot;%&quot;"/>
    <numFmt numFmtId="3230" formatCode="0.0&quot;%&quot;"/>
    <numFmt numFmtId="3231" formatCode="0.0&quot;%&quot;"/>
    <numFmt numFmtId="3232" formatCode="0.0&quot;%&quot;"/>
    <numFmt numFmtId="3233" formatCode="&quot;$&quot;#,##0"/>
    <numFmt numFmtId="3234" formatCode="0.0&quot;%&quot;"/>
    <numFmt numFmtId="3235" formatCode="#,##0"/>
    <numFmt numFmtId="3236" formatCode="#,##0"/>
    <numFmt numFmtId="3237" formatCode="#,##0"/>
    <numFmt numFmtId="3238" formatCode="0.0"/>
    <numFmt numFmtId="3239" formatCode="0.00"/>
    <numFmt numFmtId="3240" formatCode="#,##0"/>
    <numFmt numFmtId="3241" formatCode="0.0&quot;%&quot;"/>
    <numFmt numFmtId="3242" formatCode="#,##0"/>
    <numFmt numFmtId="3243" formatCode="#,##0"/>
    <numFmt numFmtId="3244" formatCode="#,##0"/>
    <numFmt numFmtId="3245" formatCode="#,##0"/>
    <numFmt numFmtId="3246" formatCode="0.0"/>
    <numFmt numFmtId="3247" formatCode="#,##0"/>
    <numFmt numFmtId="3248" formatCode="0.00"/>
    <numFmt numFmtId="3249" formatCode="0.0"/>
    <numFmt numFmtId="3250" formatCode="&quot;$&quot;#,##0"/>
    <numFmt numFmtId="3251" formatCode="0.0&quot;%&quot;"/>
    <numFmt numFmtId="3252" formatCode="0.0&quot;%&quot;"/>
    <numFmt numFmtId="3253" formatCode="0.0"/>
    <numFmt numFmtId="3254" formatCode="@"/>
    <numFmt numFmtId="3255" formatCode="#,##0"/>
    <numFmt numFmtId="3256" formatCode="0.0&quot;%&quot;"/>
    <numFmt numFmtId="3257" formatCode="#,##0"/>
    <numFmt numFmtId="3258" formatCode="#,##0"/>
    <numFmt numFmtId="3259" formatCode="0.0&quot;%&quot;"/>
    <numFmt numFmtId="3260" formatCode="0.0"/>
    <numFmt numFmtId="3261" formatCode="0.0"/>
    <numFmt numFmtId="3262" formatCode="0.0&quot;%&quot;"/>
    <numFmt numFmtId="3263" formatCode="0.0"/>
    <numFmt numFmtId="3264" formatCode="0.0"/>
    <numFmt numFmtId="3265" formatCode="0.0&quot;%&quot;"/>
    <numFmt numFmtId="3266" formatCode="0.0"/>
    <numFmt numFmtId="3267" formatCode="0.0"/>
    <numFmt numFmtId="3268" formatCode="0.0&quot;%&quot;"/>
    <numFmt numFmtId="3269" formatCode="0.0&quot;%&quot;"/>
    <numFmt numFmtId="3270" formatCode="0.0&quot;%&quot;"/>
    <numFmt numFmtId="3271" formatCode="0.0&quot;%&quot;"/>
    <numFmt numFmtId="3272" formatCode="0.0&quot;%&quot;"/>
    <numFmt numFmtId="3273" formatCode="0.0&quot;%&quot;"/>
    <numFmt numFmtId="3274" formatCode="&quot;$&quot;#,##0"/>
    <numFmt numFmtId="3275" formatCode="0.0&quot;%&quot;"/>
    <numFmt numFmtId="3276" formatCode="#,##0"/>
    <numFmt numFmtId="3277" formatCode="#,##0"/>
    <numFmt numFmtId="3278" formatCode="#,##0"/>
    <numFmt numFmtId="3279" formatCode="0.0"/>
    <numFmt numFmtId="3280" formatCode="0.00"/>
    <numFmt numFmtId="3281" formatCode="#,##0"/>
    <numFmt numFmtId="3282" formatCode="0.0&quot;%&quot;"/>
    <numFmt numFmtId="3283" formatCode="#,##0"/>
    <numFmt numFmtId="3284" formatCode="#,##0"/>
    <numFmt numFmtId="3285" formatCode="#,##0"/>
    <numFmt numFmtId="3286" formatCode="#,##0"/>
    <numFmt numFmtId="3287" formatCode="0.0"/>
    <numFmt numFmtId="3288" formatCode="#,##0"/>
    <numFmt numFmtId="3289" formatCode="0.00"/>
    <numFmt numFmtId="3290" formatCode="0.0"/>
    <numFmt numFmtId="3291" formatCode="&quot;$&quot;#,##0"/>
    <numFmt numFmtId="3292" formatCode="0.0&quot;%&quot;"/>
    <numFmt numFmtId="3293" formatCode="0.0&quot;%&quot;"/>
    <numFmt numFmtId="3294" formatCode="0.0"/>
    <numFmt numFmtId="3295" formatCode="@"/>
    <numFmt numFmtId="3296" formatCode="#,##0"/>
    <numFmt numFmtId="3297" formatCode="0.0&quot;%&quot;"/>
    <numFmt numFmtId="3298" formatCode="#,##0"/>
    <numFmt numFmtId="3299" formatCode="#,##0"/>
    <numFmt numFmtId="3300" formatCode="0.0&quot;%&quot;"/>
    <numFmt numFmtId="3301" formatCode="0.0"/>
    <numFmt numFmtId="3302" formatCode="0.0"/>
    <numFmt numFmtId="3303" formatCode="0.0&quot;%&quot;"/>
    <numFmt numFmtId="3304" formatCode="0.0"/>
    <numFmt numFmtId="3305" formatCode="0.0"/>
    <numFmt numFmtId="3306" formatCode="0.0&quot;%&quot;"/>
    <numFmt numFmtId="3307" formatCode="0.0"/>
    <numFmt numFmtId="3308" formatCode="0.0"/>
    <numFmt numFmtId="3309" formatCode="0.0&quot;%&quot;"/>
    <numFmt numFmtId="3310" formatCode="0.0&quot;%&quot;"/>
    <numFmt numFmtId="3311" formatCode="0.0&quot;%&quot;"/>
    <numFmt numFmtId="3312" formatCode="0.0&quot;%&quot;"/>
    <numFmt numFmtId="3313" formatCode="0.0&quot;%&quot;"/>
    <numFmt numFmtId="3314" formatCode="0.0&quot;%&quot;"/>
    <numFmt numFmtId="3315" formatCode="&quot;$&quot;#,##0"/>
    <numFmt numFmtId="3316" formatCode="0.0&quot;%&quot;"/>
    <numFmt numFmtId="3317" formatCode="#,##0"/>
    <numFmt numFmtId="3318" formatCode="#,##0"/>
    <numFmt numFmtId="3319" formatCode="#,##0"/>
    <numFmt numFmtId="3320" formatCode="0.0"/>
    <numFmt numFmtId="3321" formatCode="0.00"/>
    <numFmt numFmtId="3322" formatCode="#,##0"/>
    <numFmt numFmtId="3323" formatCode="0.0&quot;%&quot;"/>
    <numFmt numFmtId="3324" formatCode="#,##0"/>
    <numFmt numFmtId="3325" formatCode="#,##0"/>
    <numFmt numFmtId="3326" formatCode="#,##0"/>
    <numFmt numFmtId="3327" formatCode="#,##0"/>
    <numFmt numFmtId="3328" formatCode="0.0"/>
    <numFmt numFmtId="3329" formatCode="#,##0"/>
    <numFmt numFmtId="3330" formatCode="0.00"/>
    <numFmt numFmtId="3331" formatCode="0.0"/>
    <numFmt numFmtId="3332" formatCode="&quot;$&quot;#,##0"/>
    <numFmt numFmtId="3333" formatCode="0.0&quot;%&quot;"/>
    <numFmt numFmtId="3334" formatCode="0.0&quot;%&quot;"/>
    <numFmt numFmtId="3335" formatCode="0.0"/>
    <numFmt numFmtId="3336" formatCode="@"/>
    <numFmt numFmtId="3337" formatCode="#,##0"/>
    <numFmt numFmtId="3338" formatCode="0.0&quot;%&quot;"/>
    <numFmt numFmtId="3339" formatCode="#,##0"/>
    <numFmt numFmtId="3340" formatCode="#,##0"/>
    <numFmt numFmtId="3341" formatCode="0.0&quot;%&quot;"/>
    <numFmt numFmtId="3342" formatCode="0.0"/>
    <numFmt numFmtId="3343" formatCode="0.0"/>
    <numFmt numFmtId="3344" formatCode="0.0&quot;%&quot;"/>
    <numFmt numFmtId="3345" formatCode="0.0"/>
    <numFmt numFmtId="3346" formatCode="0.0"/>
    <numFmt numFmtId="3347" formatCode="0.0&quot;%&quot;"/>
    <numFmt numFmtId="3348" formatCode="0.0"/>
    <numFmt numFmtId="3349" formatCode="0.0"/>
    <numFmt numFmtId="3350" formatCode="0.0&quot;%&quot;"/>
    <numFmt numFmtId="3351" formatCode="0.0&quot;%&quot;"/>
    <numFmt numFmtId="3352" formatCode="0.0&quot;%&quot;"/>
    <numFmt numFmtId="3353" formatCode="0.0&quot;%&quot;"/>
    <numFmt numFmtId="3354" formatCode="0.0&quot;%&quot;"/>
    <numFmt numFmtId="3355" formatCode="0.0&quot;%&quot;"/>
    <numFmt numFmtId="3356" formatCode="&quot;$&quot;#,##0"/>
    <numFmt numFmtId="3357" formatCode="0.0&quot;%&quot;"/>
    <numFmt numFmtId="3358" formatCode="#,##0"/>
    <numFmt numFmtId="3359" formatCode="#,##0"/>
    <numFmt numFmtId="3360" formatCode="#,##0"/>
    <numFmt numFmtId="3361" formatCode="0.0"/>
    <numFmt numFmtId="3362" formatCode="0.00"/>
    <numFmt numFmtId="3363" formatCode="#,##0"/>
    <numFmt numFmtId="3364" formatCode="0.0&quot;%&quot;"/>
    <numFmt numFmtId="3365" formatCode="#,##0"/>
    <numFmt numFmtId="3366" formatCode="#,##0"/>
    <numFmt numFmtId="3367" formatCode="#,##0"/>
    <numFmt numFmtId="3368" formatCode="#,##0"/>
    <numFmt numFmtId="3369" formatCode="0.0"/>
    <numFmt numFmtId="3370" formatCode="#,##0"/>
    <numFmt numFmtId="3371" formatCode="0.00"/>
    <numFmt numFmtId="3372" formatCode="0.0"/>
    <numFmt numFmtId="3373" formatCode="&quot;$&quot;#,##0"/>
    <numFmt numFmtId="3374" formatCode="0.0&quot;%&quot;"/>
    <numFmt numFmtId="3375" formatCode="0.0&quot;%&quot;"/>
    <numFmt numFmtId="3376" formatCode="0.0"/>
    <numFmt numFmtId="3377" formatCode="@"/>
    <numFmt numFmtId="3378" formatCode="#,##0"/>
    <numFmt numFmtId="3379" formatCode="0.0&quot;%&quot;"/>
    <numFmt numFmtId="3380" formatCode="#,##0"/>
    <numFmt numFmtId="3381" formatCode="#,##0"/>
    <numFmt numFmtId="3382" formatCode="0.0&quot;%&quot;"/>
    <numFmt numFmtId="3383" formatCode="0.0"/>
    <numFmt numFmtId="3384" formatCode="0.0"/>
    <numFmt numFmtId="3385" formatCode="0.0&quot;%&quot;"/>
    <numFmt numFmtId="3386" formatCode="0.0"/>
    <numFmt numFmtId="3387" formatCode="0.0"/>
    <numFmt numFmtId="3388" formatCode="0.0&quot;%&quot;"/>
    <numFmt numFmtId="3389" formatCode="0.0"/>
    <numFmt numFmtId="3390" formatCode="0.0"/>
    <numFmt numFmtId="3391" formatCode="0.0&quot;%&quot;"/>
    <numFmt numFmtId="3392" formatCode="0.0&quot;%&quot;"/>
    <numFmt numFmtId="3393" formatCode="0.0&quot;%&quot;"/>
    <numFmt numFmtId="3394" formatCode="0.0&quot;%&quot;"/>
    <numFmt numFmtId="3395" formatCode="0.0&quot;%&quot;"/>
    <numFmt numFmtId="3396" formatCode="0.0&quot;%&quot;"/>
    <numFmt numFmtId="3397" formatCode="&quot;$&quot;#,##0"/>
    <numFmt numFmtId="3398" formatCode="0.0&quot;%&quot;"/>
    <numFmt numFmtId="3399" formatCode="#,##0"/>
    <numFmt numFmtId="3400" formatCode="#,##0"/>
    <numFmt numFmtId="3401" formatCode="#,##0"/>
    <numFmt numFmtId="3402" formatCode="0.0"/>
    <numFmt numFmtId="3403" formatCode="0.00"/>
    <numFmt numFmtId="3404" formatCode="#,##0"/>
    <numFmt numFmtId="3405" formatCode="0.0&quot;%&quot;"/>
    <numFmt numFmtId="3406" formatCode="#,##0"/>
    <numFmt numFmtId="3407" formatCode="#,##0"/>
    <numFmt numFmtId="3408" formatCode="#,##0"/>
    <numFmt numFmtId="3409" formatCode="#,##0"/>
    <numFmt numFmtId="3410" formatCode="0.0"/>
    <numFmt numFmtId="3411" formatCode="#,##0"/>
    <numFmt numFmtId="3412" formatCode="0.00"/>
    <numFmt numFmtId="3413" formatCode="0.0"/>
    <numFmt numFmtId="3414" formatCode="&quot;$&quot;#,##0"/>
    <numFmt numFmtId="3415" formatCode="0.0&quot;%&quot;"/>
    <numFmt numFmtId="3416" formatCode="0.0&quot;%&quot;"/>
    <numFmt numFmtId="3417" formatCode="0.0"/>
    <numFmt numFmtId="3418" formatCode="@"/>
    <numFmt numFmtId="3419" formatCode="#,##0"/>
    <numFmt numFmtId="3420" formatCode="0.0&quot;%&quot;"/>
    <numFmt numFmtId="3421" formatCode="#,##0"/>
    <numFmt numFmtId="3422" formatCode="#,##0"/>
    <numFmt numFmtId="3423" formatCode="0.0&quot;%&quot;"/>
    <numFmt numFmtId="3424" formatCode="0.0"/>
    <numFmt numFmtId="3425" formatCode="0.0"/>
    <numFmt numFmtId="3426" formatCode="0.0&quot;%&quot;"/>
    <numFmt numFmtId="3427" formatCode="0.0"/>
    <numFmt numFmtId="3428" formatCode="0.0"/>
    <numFmt numFmtId="3429" formatCode="0.0&quot;%&quot;"/>
    <numFmt numFmtId="3430" formatCode="0.0"/>
    <numFmt numFmtId="3431" formatCode="0.0"/>
    <numFmt numFmtId="3432" formatCode="0.0&quot;%&quot;"/>
    <numFmt numFmtId="3433" formatCode="0.0&quot;%&quot;"/>
    <numFmt numFmtId="3434" formatCode="0.0&quot;%&quot;"/>
    <numFmt numFmtId="3435" formatCode="0.0&quot;%&quot;"/>
    <numFmt numFmtId="3436" formatCode="0.0&quot;%&quot;"/>
    <numFmt numFmtId="3437" formatCode="0.0&quot;%&quot;"/>
    <numFmt numFmtId="3438" formatCode="&quot;$&quot;#,##0"/>
    <numFmt numFmtId="3439" formatCode="0.0&quot;%&quot;"/>
    <numFmt numFmtId="3440" formatCode="#,##0"/>
    <numFmt numFmtId="3441" formatCode="#,##0"/>
    <numFmt numFmtId="3442" formatCode="#,##0"/>
    <numFmt numFmtId="3443" formatCode="0.0"/>
    <numFmt numFmtId="3444" formatCode="0.00"/>
    <numFmt numFmtId="3445" formatCode="#,##0"/>
    <numFmt numFmtId="3446" formatCode="0.0&quot;%&quot;"/>
    <numFmt numFmtId="3447" formatCode="#,##0"/>
    <numFmt numFmtId="3448" formatCode="#,##0"/>
    <numFmt numFmtId="3449" formatCode="#,##0"/>
    <numFmt numFmtId="3450" formatCode="#,##0"/>
    <numFmt numFmtId="3451" formatCode="0.0"/>
    <numFmt numFmtId="3452" formatCode="#,##0"/>
    <numFmt numFmtId="3453" formatCode="0.00"/>
    <numFmt numFmtId="3454" formatCode="0.0"/>
    <numFmt numFmtId="3455" formatCode="&quot;$&quot;#,##0"/>
    <numFmt numFmtId="3456" formatCode="0.0&quot;%&quot;"/>
    <numFmt numFmtId="3457" formatCode="0.0&quot;%&quot;"/>
    <numFmt numFmtId="3458" formatCode="0.0"/>
    <numFmt numFmtId="3459" formatCode="@"/>
    <numFmt numFmtId="3460" formatCode="#,##0"/>
    <numFmt numFmtId="3461" formatCode="0.0&quot;%&quot;"/>
    <numFmt numFmtId="3462" formatCode="#,##0"/>
    <numFmt numFmtId="3463" formatCode="#,##0"/>
    <numFmt numFmtId="3464" formatCode="0.0&quot;%&quot;"/>
    <numFmt numFmtId="3465" formatCode="0.0"/>
    <numFmt numFmtId="3466" formatCode="0.0"/>
    <numFmt numFmtId="3467" formatCode="0.0&quot;%&quot;"/>
    <numFmt numFmtId="3468" formatCode="0.0"/>
    <numFmt numFmtId="3469" formatCode="0.0"/>
    <numFmt numFmtId="3470" formatCode="0.0&quot;%&quot;"/>
    <numFmt numFmtId="3471" formatCode="0.0"/>
    <numFmt numFmtId="3472" formatCode="0.0"/>
    <numFmt numFmtId="3473" formatCode="0.0&quot;%&quot;"/>
    <numFmt numFmtId="3474" formatCode="0.0&quot;%&quot;"/>
    <numFmt numFmtId="3475" formatCode="0.0&quot;%&quot;"/>
    <numFmt numFmtId="3476" formatCode="0.0&quot;%&quot;"/>
    <numFmt numFmtId="3477" formatCode="0.0&quot;%&quot;"/>
    <numFmt numFmtId="3478" formatCode="0.0&quot;%&quot;"/>
    <numFmt numFmtId="3479" formatCode="&quot;$&quot;#,##0"/>
    <numFmt numFmtId="3480" formatCode="0.0&quot;%&quot;"/>
    <numFmt numFmtId="3481" formatCode="#,##0"/>
    <numFmt numFmtId="3482" formatCode="#,##0"/>
    <numFmt numFmtId="3483" formatCode="#,##0"/>
    <numFmt numFmtId="3484" formatCode="0.0"/>
    <numFmt numFmtId="3485" formatCode="0.00"/>
    <numFmt numFmtId="3486" formatCode="#,##0"/>
    <numFmt numFmtId="3487" formatCode="0.0&quot;%&quot;"/>
    <numFmt numFmtId="3488" formatCode="#,##0"/>
    <numFmt numFmtId="3489" formatCode="#,##0"/>
    <numFmt numFmtId="3490" formatCode="#,##0"/>
    <numFmt numFmtId="3491" formatCode="#,##0"/>
    <numFmt numFmtId="3492" formatCode="0.0"/>
    <numFmt numFmtId="3493" formatCode="#,##0"/>
    <numFmt numFmtId="3494" formatCode="0.00"/>
    <numFmt numFmtId="3495" formatCode="0.0"/>
    <numFmt numFmtId="3496" formatCode="&quot;$&quot;#,##0"/>
    <numFmt numFmtId="3497" formatCode="0.0&quot;%&quot;"/>
    <numFmt numFmtId="3498" formatCode="0.0&quot;%&quot;"/>
    <numFmt numFmtId="3499" formatCode="0.0"/>
    <numFmt numFmtId="3500" formatCode="@"/>
    <numFmt numFmtId="3501" formatCode="#,##0"/>
    <numFmt numFmtId="3502" formatCode="0.0&quot;%&quot;"/>
    <numFmt numFmtId="3503" formatCode="#,##0"/>
    <numFmt numFmtId="3504" formatCode="#,##0"/>
    <numFmt numFmtId="3505" formatCode="0.0&quot;%&quot;"/>
    <numFmt numFmtId="3506" formatCode="0.0"/>
    <numFmt numFmtId="3507" formatCode="0.0"/>
    <numFmt numFmtId="3508" formatCode="0.0&quot;%&quot;"/>
    <numFmt numFmtId="3509" formatCode="0.0"/>
    <numFmt numFmtId="3510" formatCode="0.0"/>
    <numFmt numFmtId="3511" formatCode="0.0&quot;%&quot;"/>
    <numFmt numFmtId="3512" formatCode="0.0"/>
    <numFmt numFmtId="3513" formatCode="0.0"/>
    <numFmt numFmtId="3514" formatCode="0.0&quot;%&quot;"/>
    <numFmt numFmtId="3515" formatCode="0.0&quot;%&quot;"/>
    <numFmt numFmtId="3516" formatCode="0.0&quot;%&quot;"/>
    <numFmt numFmtId="3517" formatCode="0.0&quot;%&quot;"/>
    <numFmt numFmtId="3518" formatCode="0.0&quot;%&quot;"/>
    <numFmt numFmtId="3519" formatCode="0.0&quot;%&quot;"/>
    <numFmt numFmtId="3520" formatCode="&quot;$&quot;#,##0"/>
    <numFmt numFmtId="3521" formatCode="0.0&quot;%&quot;"/>
    <numFmt numFmtId="3522" formatCode="#,##0"/>
    <numFmt numFmtId="3523" formatCode="#,##0"/>
    <numFmt numFmtId="3524" formatCode="#,##0"/>
    <numFmt numFmtId="3525" formatCode="0.0"/>
    <numFmt numFmtId="3526" formatCode="0.00"/>
    <numFmt numFmtId="3527" formatCode="#,##0"/>
    <numFmt numFmtId="3528" formatCode="0.0&quot;%&quot;"/>
    <numFmt numFmtId="3529" formatCode="#,##0"/>
    <numFmt numFmtId="3530" formatCode="#,##0"/>
    <numFmt numFmtId="3531" formatCode="#,##0"/>
    <numFmt numFmtId="3532" formatCode="#,##0"/>
    <numFmt numFmtId="3533" formatCode="0.0"/>
    <numFmt numFmtId="3534" formatCode="#,##0"/>
    <numFmt numFmtId="3535" formatCode="0.00"/>
    <numFmt numFmtId="3536" formatCode="0.0"/>
    <numFmt numFmtId="3537" formatCode="&quot;$&quot;#,##0"/>
    <numFmt numFmtId="3538" formatCode="0.0&quot;%&quot;"/>
    <numFmt numFmtId="3539" formatCode="0.0&quot;%&quot;"/>
    <numFmt numFmtId="3540" formatCode="0.0"/>
    <numFmt numFmtId="3541" formatCode="@"/>
    <numFmt numFmtId="3542" formatCode="#,##0"/>
    <numFmt numFmtId="3543" formatCode="0.0&quot;%&quot;"/>
    <numFmt numFmtId="3544" formatCode="#,##0"/>
    <numFmt numFmtId="3545" formatCode="#,##0"/>
    <numFmt numFmtId="3546" formatCode="0.0&quot;%&quot;"/>
    <numFmt numFmtId="3547" formatCode="0.0"/>
    <numFmt numFmtId="3548" formatCode="0.0"/>
    <numFmt numFmtId="3549" formatCode="0.0&quot;%&quot;"/>
    <numFmt numFmtId="3550" formatCode="0.0"/>
    <numFmt numFmtId="3551" formatCode="0.0"/>
    <numFmt numFmtId="3552" formatCode="0.0&quot;%&quot;"/>
    <numFmt numFmtId="3553" formatCode="0.0"/>
    <numFmt numFmtId="3554" formatCode="0.0"/>
    <numFmt numFmtId="3555" formatCode="0.0&quot;%&quot;"/>
    <numFmt numFmtId="3556" formatCode="0.0&quot;%&quot;"/>
    <numFmt numFmtId="3557" formatCode="0.0&quot;%&quot;"/>
    <numFmt numFmtId="3558" formatCode="0.0&quot;%&quot;"/>
    <numFmt numFmtId="3559" formatCode="0.0&quot;%&quot;"/>
    <numFmt numFmtId="3560" formatCode="0.0&quot;%&quot;"/>
    <numFmt numFmtId="3561" formatCode="&quot;$&quot;#,##0"/>
    <numFmt numFmtId="3562" formatCode="0.0&quot;%&quot;"/>
    <numFmt numFmtId="3563" formatCode="#,##0"/>
    <numFmt numFmtId="3564" formatCode="#,##0"/>
    <numFmt numFmtId="3565" formatCode="#,##0"/>
    <numFmt numFmtId="3566" formatCode="0.0"/>
    <numFmt numFmtId="3567" formatCode="0.00"/>
    <numFmt numFmtId="3568" formatCode="#,##0"/>
    <numFmt numFmtId="3569" formatCode="0.0&quot;%&quot;"/>
    <numFmt numFmtId="3570" formatCode="#,##0"/>
    <numFmt numFmtId="3571" formatCode="#,##0"/>
    <numFmt numFmtId="3572" formatCode="#,##0"/>
    <numFmt numFmtId="3573" formatCode="#,##0"/>
    <numFmt numFmtId="3574" formatCode="0.0"/>
    <numFmt numFmtId="3575" formatCode="#,##0"/>
    <numFmt numFmtId="3576" formatCode="0.00"/>
    <numFmt numFmtId="3577" formatCode="0.0"/>
    <numFmt numFmtId="3578" formatCode="&quot;$&quot;#,##0"/>
    <numFmt numFmtId="3579" formatCode="0.0&quot;%&quot;"/>
    <numFmt numFmtId="3580" formatCode="0.0&quot;%&quot;"/>
    <numFmt numFmtId="3581" formatCode="0.0"/>
    <numFmt numFmtId="3582" formatCode="@"/>
    <numFmt numFmtId="3583" formatCode="#,##0"/>
    <numFmt numFmtId="3584" formatCode="0.0&quot;%&quot;"/>
    <numFmt numFmtId="3585" formatCode="#,##0"/>
    <numFmt numFmtId="3586" formatCode="#,##0"/>
    <numFmt numFmtId="3587" formatCode="0.0&quot;%&quot;"/>
    <numFmt numFmtId="3588" formatCode="0.0"/>
    <numFmt numFmtId="3589" formatCode="0.0"/>
    <numFmt numFmtId="3590" formatCode="0.0&quot;%&quot;"/>
    <numFmt numFmtId="3591" formatCode="0.0"/>
    <numFmt numFmtId="3592" formatCode="0.0"/>
    <numFmt numFmtId="3593" formatCode="0.0&quot;%&quot;"/>
    <numFmt numFmtId="3594" formatCode="0.0"/>
    <numFmt numFmtId="3595" formatCode="0.0"/>
    <numFmt numFmtId="3596" formatCode="0.0&quot;%&quot;"/>
    <numFmt numFmtId="3597" formatCode="0.0&quot;%&quot;"/>
    <numFmt numFmtId="3598" formatCode="0.0&quot;%&quot;"/>
    <numFmt numFmtId="3599" formatCode="0.0&quot;%&quot;"/>
    <numFmt numFmtId="3600" formatCode="0.0&quot;%&quot;"/>
    <numFmt numFmtId="3601" formatCode="0.0&quot;%&quot;"/>
    <numFmt numFmtId="3602" formatCode="&quot;$&quot;#,##0"/>
    <numFmt numFmtId="3603" formatCode="0.0&quot;%&quot;"/>
    <numFmt numFmtId="3604" formatCode="#,##0"/>
    <numFmt numFmtId="3605" formatCode="#,##0"/>
    <numFmt numFmtId="3606" formatCode="#,##0"/>
    <numFmt numFmtId="3607" formatCode="0.0"/>
    <numFmt numFmtId="3608" formatCode="0.00"/>
    <numFmt numFmtId="3609" formatCode="#,##0"/>
    <numFmt numFmtId="3610" formatCode="0.0&quot;%&quot;"/>
    <numFmt numFmtId="3611" formatCode="#,##0"/>
    <numFmt numFmtId="3612" formatCode="#,##0"/>
    <numFmt numFmtId="3613" formatCode="#,##0"/>
    <numFmt numFmtId="3614" formatCode="#,##0"/>
    <numFmt numFmtId="3615" formatCode="0.0"/>
    <numFmt numFmtId="3616" formatCode="#,##0"/>
    <numFmt numFmtId="3617" formatCode="0.00"/>
    <numFmt numFmtId="3618" formatCode="0.0"/>
    <numFmt numFmtId="3619" formatCode="&quot;$&quot;#,##0"/>
    <numFmt numFmtId="3620" formatCode="0.0&quot;%&quot;"/>
    <numFmt numFmtId="3621" formatCode="0.0&quot;%&quot;"/>
    <numFmt numFmtId="3622" formatCode="0.0"/>
    <numFmt numFmtId="3623" formatCode="@"/>
    <numFmt numFmtId="3624" formatCode="#,##0"/>
    <numFmt numFmtId="3625" formatCode="0.0&quot;%&quot;"/>
    <numFmt numFmtId="3626" formatCode="#,##0"/>
    <numFmt numFmtId="3627" formatCode="#,##0"/>
    <numFmt numFmtId="3628" formatCode="0.0&quot;%&quot;"/>
    <numFmt numFmtId="3629" formatCode="0.0"/>
    <numFmt numFmtId="3630" formatCode="0.0"/>
    <numFmt numFmtId="3631" formatCode="0.0&quot;%&quot;"/>
    <numFmt numFmtId="3632" formatCode="0.0"/>
    <numFmt numFmtId="3633" formatCode="0.0"/>
    <numFmt numFmtId="3634" formatCode="0.0&quot;%&quot;"/>
    <numFmt numFmtId="3635" formatCode="0.0"/>
    <numFmt numFmtId="3636" formatCode="0.0"/>
    <numFmt numFmtId="3637" formatCode="0.0&quot;%&quot;"/>
    <numFmt numFmtId="3638" formatCode="0.0&quot;%&quot;"/>
    <numFmt numFmtId="3639" formatCode="0.0&quot;%&quot;"/>
    <numFmt numFmtId="3640" formatCode="0.0&quot;%&quot;"/>
    <numFmt numFmtId="3641" formatCode="0.0&quot;%&quot;"/>
    <numFmt numFmtId="3642" formatCode="0.0&quot;%&quot;"/>
    <numFmt numFmtId="3643" formatCode="&quot;$&quot;#,##0"/>
    <numFmt numFmtId="3644" formatCode="0.0&quot;%&quot;"/>
    <numFmt numFmtId="3645" formatCode="#,##0"/>
    <numFmt numFmtId="3646" formatCode="#,##0"/>
    <numFmt numFmtId="3647" formatCode="#,##0"/>
    <numFmt numFmtId="3648" formatCode="0.0"/>
    <numFmt numFmtId="3649" formatCode="0.00"/>
    <numFmt numFmtId="3650" formatCode="#,##0"/>
    <numFmt numFmtId="3651" formatCode="0.0&quot;%&quot;"/>
    <numFmt numFmtId="3652" formatCode="#,##0"/>
    <numFmt numFmtId="3653" formatCode="#,##0"/>
    <numFmt numFmtId="3654" formatCode="#,##0"/>
    <numFmt numFmtId="3655" formatCode="#,##0"/>
    <numFmt numFmtId="3656" formatCode="0.0"/>
    <numFmt numFmtId="3657" formatCode="#,##0"/>
    <numFmt numFmtId="3658" formatCode="0.00"/>
    <numFmt numFmtId="3659" formatCode="0.0"/>
    <numFmt numFmtId="3660" formatCode="&quot;$&quot;#,##0"/>
    <numFmt numFmtId="3661" formatCode="0.0&quot;%&quot;"/>
    <numFmt numFmtId="3662" formatCode="0.0&quot;%&quot;"/>
    <numFmt numFmtId="3663" formatCode="0.0"/>
    <numFmt numFmtId="3664" formatCode="@"/>
    <numFmt numFmtId="3665" formatCode="#,##0"/>
    <numFmt numFmtId="3666" formatCode="0.0&quot;%&quot;"/>
    <numFmt numFmtId="3667" formatCode="#,##0"/>
    <numFmt numFmtId="3668" formatCode="#,##0"/>
    <numFmt numFmtId="3669" formatCode="0.0&quot;%&quot;"/>
    <numFmt numFmtId="3670" formatCode="0.0"/>
    <numFmt numFmtId="3671" formatCode="0.0"/>
    <numFmt numFmtId="3672" formatCode="0.0&quot;%&quot;"/>
    <numFmt numFmtId="3673" formatCode="0.0"/>
    <numFmt numFmtId="3674" formatCode="0.0"/>
    <numFmt numFmtId="3675" formatCode="0.0&quot;%&quot;"/>
    <numFmt numFmtId="3676" formatCode="0.0"/>
    <numFmt numFmtId="3677" formatCode="0.0"/>
    <numFmt numFmtId="3678" formatCode="0.0&quot;%&quot;"/>
    <numFmt numFmtId="3679" formatCode="0.0&quot;%&quot;"/>
    <numFmt numFmtId="3680" formatCode="0.0&quot;%&quot;"/>
    <numFmt numFmtId="3681" formatCode="0.0&quot;%&quot;"/>
    <numFmt numFmtId="3682" formatCode="0.0&quot;%&quot;"/>
    <numFmt numFmtId="3683" formatCode="0.0&quot;%&quot;"/>
    <numFmt numFmtId="3684" formatCode="&quot;$&quot;#,##0"/>
    <numFmt numFmtId="3685" formatCode="0.0&quot;%&quot;"/>
    <numFmt numFmtId="3686" formatCode="#,##0"/>
    <numFmt numFmtId="3687" formatCode="#,##0"/>
    <numFmt numFmtId="3688" formatCode="#,##0"/>
    <numFmt numFmtId="3689" formatCode="0.0"/>
    <numFmt numFmtId="3690" formatCode="0.00"/>
    <numFmt numFmtId="3691" formatCode="#,##0"/>
    <numFmt numFmtId="3692" formatCode="0.0&quot;%&quot;"/>
    <numFmt numFmtId="3693" formatCode="#,##0"/>
    <numFmt numFmtId="3694" formatCode="#,##0"/>
    <numFmt numFmtId="3695" formatCode="#,##0"/>
    <numFmt numFmtId="3696" formatCode="#,##0"/>
    <numFmt numFmtId="3697" formatCode="0.0"/>
    <numFmt numFmtId="3698" formatCode="#,##0"/>
    <numFmt numFmtId="3699" formatCode="0.00"/>
    <numFmt numFmtId="3700" formatCode="0.0"/>
    <numFmt numFmtId="3701" formatCode="&quot;$&quot;#,##0"/>
    <numFmt numFmtId="3702" formatCode="0.0&quot;%&quot;"/>
    <numFmt numFmtId="3703" formatCode="0.0&quot;%&quot;"/>
    <numFmt numFmtId="3704" formatCode="0.0"/>
    <numFmt numFmtId="3705" formatCode="@"/>
    <numFmt numFmtId="3706" formatCode="#,##0"/>
    <numFmt numFmtId="3707" formatCode="0.0&quot;%&quot;"/>
    <numFmt numFmtId="3708" formatCode="#,##0"/>
    <numFmt numFmtId="3709" formatCode="#,##0"/>
    <numFmt numFmtId="3710" formatCode="0.0&quot;%&quot;"/>
    <numFmt numFmtId="3711" formatCode="0.0"/>
    <numFmt numFmtId="3712" formatCode="0.0"/>
    <numFmt numFmtId="3713" formatCode="0.0&quot;%&quot;"/>
    <numFmt numFmtId="3714" formatCode="0.0"/>
    <numFmt numFmtId="3715" formatCode="0.0"/>
    <numFmt numFmtId="3716" formatCode="0.0&quot;%&quot;"/>
    <numFmt numFmtId="3717" formatCode="0.0"/>
    <numFmt numFmtId="3718" formatCode="0.0"/>
    <numFmt numFmtId="3719" formatCode="0.0&quot;%&quot;"/>
    <numFmt numFmtId="3720" formatCode="0.0&quot;%&quot;"/>
    <numFmt numFmtId="3721" formatCode="0.0&quot;%&quot;"/>
    <numFmt numFmtId="3722" formatCode="0.0&quot;%&quot;"/>
    <numFmt numFmtId="3723" formatCode="0.0&quot;%&quot;"/>
    <numFmt numFmtId="3724" formatCode="0.0&quot;%&quot;"/>
    <numFmt numFmtId="3725" formatCode="&quot;$&quot;#,##0"/>
    <numFmt numFmtId="3726" formatCode="0.0&quot;%&quot;"/>
    <numFmt numFmtId="3727" formatCode="#,##0"/>
    <numFmt numFmtId="3728" formatCode="#,##0"/>
    <numFmt numFmtId="3729" formatCode="#,##0"/>
    <numFmt numFmtId="3730" formatCode="0.0"/>
    <numFmt numFmtId="3731" formatCode="0.00"/>
    <numFmt numFmtId="3732" formatCode="#,##0"/>
    <numFmt numFmtId="3733" formatCode="0.0&quot;%&quot;"/>
    <numFmt numFmtId="3734" formatCode="#,##0"/>
    <numFmt numFmtId="3735" formatCode="#,##0"/>
    <numFmt numFmtId="3736" formatCode="#,##0"/>
    <numFmt numFmtId="3737" formatCode="#,##0"/>
    <numFmt numFmtId="3738" formatCode="0.0"/>
    <numFmt numFmtId="3739" formatCode="#,##0"/>
    <numFmt numFmtId="3740" formatCode="0.00"/>
    <numFmt numFmtId="3741" formatCode="0.0"/>
    <numFmt numFmtId="3742" formatCode="&quot;$&quot;#,##0"/>
    <numFmt numFmtId="3743" formatCode="0.0&quot;%&quot;"/>
    <numFmt numFmtId="3744" formatCode="0.0&quot;%&quot;"/>
    <numFmt numFmtId="3745" formatCode="0.0"/>
    <numFmt numFmtId="3746" formatCode="@"/>
    <numFmt numFmtId="3747" formatCode="#,##0"/>
    <numFmt numFmtId="3748" formatCode="0.0&quot;%&quot;"/>
    <numFmt numFmtId="3749" formatCode="#,##0"/>
    <numFmt numFmtId="3750" formatCode="#,##0"/>
    <numFmt numFmtId="3751" formatCode="0.0&quot;%&quot;"/>
    <numFmt numFmtId="3752" formatCode="0.0"/>
    <numFmt numFmtId="3753" formatCode="0.0"/>
    <numFmt numFmtId="3754" formatCode="0.0&quot;%&quot;"/>
    <numFmt numFmtId="3755" formatCode="0.0"/>
    <numFmt numFmtId="3756" formatCode="0.0"/>
    <numFmt numFmtId="3757" formatCode="0.0&quot;%&quot;"/>
    <numFmt numFmtId="3758" formatCode="0.0"/>
    <numFmt numFmtId="3759" formatCode="0.0"/>
    <numFmt numFmtId="3760" formatCode="0.0&quot;%&quot;"/>
    <numFmt numFmtId="3761" formatCode="0.0&quot;%&quot;"/>
    <numFmt numFmtId="3762" formatCode="0.0&quot;%&quot;"/>
    <numFmt numFmtId="3763" formatCode="0.0&quot;%&quot;"/>
    <numFmt numFmtId="3764" formatCode="0.0&quot;%&quot;"/>
    <numFmt numFmtId="3765" formatCode="0.0&quot;%&quot;"/>
    <numFmt numFmtId="3766" formatCode="&quot;$&quot;#,##0"/>
    <numFmt numFmtId="3767" formatCode="0.0&quot;%&quot;"/>
    <numFmt numFmtId="3768" formatCode="#,##0"/>
    <numFmt numFmtId="3769" formatCode="#,##0"/>
    <numFmt numFmtId="3770" formatCode="#,##0"/>
    <numFmt numFmtId="3771" formatCode="0.0"/>
    <numFmt numFmtId="3772" formatCode="0.00"/>
    <numFmt numFmtId="3773" formatCode="#,##0"/>
    <numFmt numFmtId="3774" formatCode="0.0&quot;%&quot;"/>
    <numFmt numFmtId="3775" formatCode="#,##0"/>
    <numFmt numFmtId="3776" formatCode="#,##0"/>
    <numFmt numFmtId="3777" formatCode="#,##0"/>
    <numFmt numFmtId="3778" formatCode="#,##0"/>
    <numFmt numFmtId="3779" formatCode="0.0"/>
    <numFmt numFmtId="3780" formatCode="#,##0"/>
    <numFmt numFmtId="3781" formatCode="0.00"/>
    <numFmt numFmtId="3782" formatCode="0.0"/>
    <numFmt numFmtId="3783" formatCode="&quot;$&quot;#,##0"/>
    <numFmt numFmtId="3784" formatCode="0.0&quot;%&quot;"/>
    <numFmt numFmtId="3785" formatCode="0.0&quot;%&quot;"/>
    <numFmt numFmtId="3786" formatCode="0.0"/>
    <numFmt numFmtId="3787" formatCode="@"/>
    <numFmt numFmtId="3788" formatCode="#,##0"/>
    <numFmt numFmtId="3789" formatCode="0.0&quot;%&quot;"/>
    <numFmt numFmtId="3790" formatCode="#,##0"/>
    <numFmt numFmtId="3791" formatCode="#,##0"/>
    <numFmt numFmtId="3792" formatCode="0.0&quot;%&quot;"/>
    <numFmt numFmtId="3793" formatCode="0.0"/>
    <numFmt numFmtId="3794" formatCode="0.0"/>
    <numFmt numFmtId="3795" formatCode="0.0&quot;%&quot;"/>
    <numFmt numFmtId="3796" formatCode="0.0"/>
    <numFmt numFmtId="3797" formatCode="0.0"/>
    <numFmt numFmtId="3798" formatCode="0.0&quot;%&quot;"/>
    <numFmt numFmtId="3799" formatCode="0.0"/>
    <numFmt numFmtId="3800" formatCode="0.0"/>
    <numFmt numFmtId="3801" formatCode="0.0&quot;%&quot;"/>
    <numFmt numFmtId="3802" formatCode="0.0&quot;%&quot;"/>
    <numFmt numFmtId="3803" formatCode="0.0&quot;%&quot;"/>
    <numFmt numFmtId="3804" formatCode="0.0&quot;%&quot;"/>
    <numFmt numFmtId="3805" formatCode="0.0&quot;%&quot;"/>
    <numFmt numFmtId="3806" formatCode="0.0&quot;%&quot;"/>
    <numFmt numFmtId="3807" formatCode="&quot;$&quot;#,##0"/>
    <numFmt numFmtId="3808" formatCode="0.0&quot;%&quot;"/>
    <numFmt numFmtId="3809" formatCode="#,##0"/>
    <numFmt numFmtId="3810" formatCode="#,##0"/>
    <numFmt numFmtId="3811" formatCode="#,##0"/>
    <numFmt numFmtId="3812" formatCode="0.0"/>
    <numFmt numFmtId="3813" formatCode="0.00"/>
    <numFmt numFmtId="3814" formatCode="#,##0"/>
    <numFmt numFmtId="3815" formatCode="0.0&quot;%&quot;"/>
    <numFmt numFmtId="3816" formatCode="#,##0"/>
    <numFmt numFmtId="3817" formatCode="#,##0"/>
    <numFmt numFmtId="3818" formatCode="#,##0"/>
    <numFmt numFmtId="3819" formatCode="#,##0"/>
    <numFmt numFmtId="3820" formatCode="0.0"/>
    <numFmt numFmtId="3821" formatCode="#,##0"/>
    <numFmt numFmtId="3822" formatCode="0.00"/>
    <numFmt numFmtId="3823" formatCode="0.0"/>
    <numFmt numFmtId="3824" formatCode="&quot;$&quot;#,##0"/>
    <numFmt numFmtId="3825" formatCode="0.0&quot;%&quot;"/>
    <numFmt numFmtId="3826" formatCode="0.0&quot;%&quot;"/>
    <numFmt numFmtId="3827" formatCode="0.0"/>
    <numFmt numFmtId="3828" formatCode="@"/>
    <numFmt numFmtId="3829" formatCode="#,##0"/>
    <numFmt numFmtId="3830" formatCode="0.0&quot;%&quot;"/>
    <numFmt numFmtId="3831" formatCode="#,##0"/>
    <numFmt numFmtId="3832" formatCode="#,##0"/>
    <numFmt numFmtId="3833" formatCode="0.0&quot;%&quot;"/>
    <numFmt numFmtId="3834" formatCode="0.0"/>
    <numFmt numFmtId="3835" formatCode="0.0"/>
    <numFmt numFmtId="3836" formatCode="0.0&quot;%&quot;"/>
    <numFmt numFmtId="3837" formatCode="0.0"/>
    <numFmt numFmtId="3838" formatCode="0.0"/>
    <numFmt numFmtId="3839" formatCode="0.0&quot;%&quot;"/>
    <numFmt numFmtId="3840" formatCode="0.0"/>
    <numFmt numFmtId="3841" formatCode="0.0"/>
    <numFmt numFmtId="3842" formatCode="0.0&quot;%&quot;"/>
    <numFmt numFmtId="3843" formatCode="0.0&quot;%&quot;"/>
    <numFmt numFmtId="3844" formatCode="0.0&quot;%&quot;"/>
    <numFmt numFmtId="3845" formatCode="0.0&quot;%&quot;"/>
    <numFmt numFmtId="3846" formatCode="0.0&quot;%&quot;"/>
    <numFmt numFmtId="3847" formatCode="0.0&quot;%&quot;"/>
    <numFmt numFmtId="3848" formatCode="&quot;$&quot;#,##0"/>
    <numFmt numFmtId="3849" formatCode="0.0&quot;%&quot;"/>
    <numFmt numFmtId="3850" formatCode="#,##0"/>
    <numFmt numFmtId="3851" formatCode="#,##0"/>
    <numFmt numFmtId="3852" formatCode="#,##0"/>
    <numFmt numFmtId="3853" formatCode="0.0"/>
    <numFmt numFmtId="3854" formatCode="0.00"/>
    <numFmt numFmtId="3855" formatCode="#,##0"/>
    <numFmt numFmtId="3856" formatCode="0.0&quot;%&quot;"/>
    <numFmt numFmtId="3857" formatCode="#,##0"/>
    <numFmt numFmtId="3858" formatCode="#,##0"/>
    <numFmt numFmtId="3859" formatCode="#,##0"/>
    <numFmt numFmtId="3860" formatCode="#,##0"/>
    <numFmt numFmtId="3861" formatCode="0.0"/>
    <numFmt numFmtId="3862" formatCode="#,##0"/>
    <numFmt numFmtId="3863" formatCode="0.00"/>
    <numFmt numFmtId="3864" formatCode="0.0"/>
    <numFmt numFmtId="3865" formatCode="&quot;$&quot;#,##0"/>
    <numFmt numFmtId="3866" formatCode="0.0&quot;%&quot;"/>
    <numFmt numFmtId="3867" formatCode="0.0&quot;%&quot;"/>
    <numFmt numFmtId="3868" formatCode="0.0"/>
    <numFmt numFmtId="3869" formatCode="@"/>
    <numFmt numFmtId="3870" formatCode="#,##0"/>
    <numFmt numFmtId="3871" formatCode="0.0&quot;%&quot;"/>
    <numFmt numFmtId="3872" formatCode="#,##0"/>
    <numFmt numFmtId="3873" formatCode="#,##0"/>
    <numFmt numFmtId="3874" formatCode="0.0&quot;%&quot;"/>
    <numFmt numFmtId="3875" formatCode="0.0"/>
    <numFmt numFmtId="3876" formatCode="0.0"/>
    <numFmt numFmtId="3877" formatCode="0.0&quot;%&quot;"/>
    <numFmt numFmtId="3878" formatCode="0.0"/>
    <numFmt numFmtId="3879" formatCode="0.0"/>
    <numFmt numFmtId="3880" formatCode="0.0&quot;%&quot;"/>
    <numFmt numFmtId="3881" formatCode="0.0"/>
    <numFmt numFmtId="3882" formatCode="0.0"/>
    <numFmt numFmtId="3883" formatCode="0.0&quot;%&quot;"/>
    <numFmt numFmtId="3884" formatCode="0.0&quot;%&quot;"/>
    <numFmt numFmtId="3885" formatCode="0.0&quot;%&quot;"/>
    <numFmt numFmtId="3886" formatCode="0.0&quot;%&quot;"/>
    <numFmt numFmtId="3887" formatCode="0.0&quot;%&quot;"/>
    <numFmt numFmtId="3888" formatCode="0.0&quot;%&quot;"/>
    <numFmt numFmtId="3889" formatCode="&quot;$&quot;#,##0"/>
    <numFmt numFmtId="3890" formatCode="0.0&quot;%&quot;"/>
    <numFmt numFmtId="3891" formatCode="#,##0"/>
    <numFmt numFmtId="3892" formatCode="#,##0"/>
    <numFmt numFmtId="3893" formatCode="#,##0"/>
    <numFmt numFmtId="3894" formatCode="0.0"/>
    <numFmt numFmtId="3895" formatCode="0.00"/>
    <numFmt numFmtId="3896" formatCode="#,##0"/>
    <numFmt numFmtId="3897" formatCode="0.0&quot;%&quot;"/>
    <numFmt numFmtId="3898" formatCode="#,##0"/>
    <numFmt numFmtId="3899" formatCode="#,##0"/>
    <numFmt numFmtId="3900" formatCode="#,##0"/>
    <numFmt numFmtId="3901" formatCode="#,##0"/>
    <numFmt numFmtId="3902" formatCode="0.0"/>
    <numFmt numFmtId="3903" formatCode="#,##0"/>
    <numFmt numFmtId="3904" formatCode="0.00"/>
    <numFmt numFmtId="3905" formatCode="0.0"/>
    <numFmt numFmtId="3906" formatCode="&quot;$&quot;#,##0"/>
    <numFmt numFmtId="3907" formatCode="0.0&quot;%&quot;"/>
    <numFmt numFmtId="3908" formatCode="0.0&quot;%&quot;"/>
    <numFmt numFmtId="3909" formatCode="0.0"/>
    <numFmt numFmtId="3910" formatCode="@"/>
    <numFmt numFmtId="3911" formatCode="#,##0"/>
    <numFmt numFmtId="3912" formatCode="0.0&quot;%&quot;"/>
    <numFmt numFmtId="3913" formatCode="#,##0"/>
    <numFmt numFmtId="3914" formatCode="#,##0"/>
    <numFmt numFmtId="3915" formatCode="0.0&quot;%&quot;"/>
    <numFmt numFmtId="3916" formatCode="0.0"/>
    <numFmt numFmtId="3917" formatCode="0.0"/>
    <numFmt numFmtId="3918" formatCode="0.0&quot;%&quot;"/>
    <numFmt numFmtId="3919" formatCode="0.0"/>
    <numFmt numFmtId="3920" formatCode="0.0"/>
    <numFmt numFmtId="3921" formatCode="0.0&quot;%&quot;"/>
    <numFmt numFmtId="3922" formatCode="0.0"/>
    <numFmt numFmtId="3923" formatCode="0.0"/>
    <numFmt numFmtId="3924" formatCode="0.0&quot;%&quot;"/>
    <numFmt numFmtId="3925" formatCode="0.0&quot;%&quot;"/>
    <numFmt numFmtId="3926" formatCode="0.0&quot;%&quot;"/>
    <numFmt numFmtId="3927" formatCode="0.0&quot;%&quot;"/>
    <numFmt numFmtId="3928" formatCode="0.0&quot;%&quot;"/>
    <numFmt numFmtId="3929" formatCode="0.0&quot;%&quot;"/>
    <numFmt numFmtId="3930" formatCode="&quot;$&quot;#,##0"/>
    <numFmt numFmtId="3931" formatCode="0.0&quot;%&quot;"/>
    <numFmt numFmtId="3932" formatCode="#,##0"/>
    <numFmt numFmtId="3933" formatCode="#,##0"/>
    <numFmt numFmtId="3934" formatCode="#,##0"/>
    <numFmt numFmtId="3935" formatCode="0.0"/>
    <numFmt numFmtId="3936" formatCode="0.00"/>
    <numFmt numFmtId="3937" formatCode="#,##0"/>
    <numFmt numFmtId="3938" formatCode="0.0&quot;%&quot;"/>
    <numFmt numFmtId="3939" formatCode="#,##0"/>
    <numFmt numFmtId="3940" formatCode="#,##0"/>
    <numFmt numFmtId="3941" formatCode="#,##0"/>
    <numFmt numFmtId="3942" formatCode="#,##0"/>
    <numFmt numFmtId="3943" formatCode="0.0"/>
    <numFmt numFmtId="3944" formatCode="#,##0"/>
    <numFmt numFmtId="3945" formatCode="0.00"/>
    <numFmt numFmtId="3946" formatCode="0.0"/>
    <numFmt numFmtId="3947" formatCode="&quot;$&quot;#,##0"/>
    <numFmt numFmtId="3948" formatCode="0.0&quot;%&quot;"/>
    <numFmt numFmtId="3949" formatCode="0.0&quot;%&quot;"/>
    <numFmt numFmtId="3950" formatCode="0.0"/>
    <numFmt numFmtId="3951" formatCode="@"/>
    <numFmt numFmtId="3952" formatCode="#,##0"/>
    <numFmt numFmtId="3953" formatCode="0.0&quot;%&quot;"/>
    <numFmt numFmtId="3954" formatCode="#,##0"/>
    <numFmt numFmtId="3955" formatCode="#,##0"/>
    <numFmt numFmtId="3956" formatCode="0.0&quot;%&quot;"/>
    <numFmt numFmtId="3957" formatCode="0.0"/>
    <numFmt numFmtId="3958" formatCode="0.0"/>
    <numFmt numFmtId="3959" formatCode="0.0&quot;%&quot;"/>
    <numFmt numFmtId="3960" formatCode="0.0"/>
    <numFmt numFmtId="3961" formatCode="0.0"/>
    <numFmt numFmtId="3962" formatCode="0.0&quot;%&quot;"/>
    <numFmt numFmtId="3963" formatCode="0.0"/>
    <numFmt numFmtId="3964" formatCode="0.0"/>
    <numFmt numFmtId="3965" formatCode="0.0&quot;%&quot;"/>
    <numFmt numFmtId="3966" formatCode="0.0&quot;%&quot;"/>
    <numFmt numFmtId="3967" formatCode="0.0&quot;%&quot;"/>
    <numFmt numFmtId="3968" formatCode="0.0&quot;%&quot;"/>
    <numFmt numFmtId="3969" formatCode="0.0&quot;%&quot;"/>
    <numFmt numFmtId="3970" formatCode="0.0&quot;%&quot;"/>
    <numFmt numFmtId="3971" formatCode="&quot;$&quot;#,##0"/>
    <numFmt numFmtId="3972" formatCode="0.0&quot;%&quot;"/>
    <numFmt numFmtId="3973" formatCode="#,##0"/>
    <numFmt numFmtId="3974" formatCode="#,##0"/>
    <numFmt numFmtId="3975" formatCode="#,##0"/>
    <numFmt numFmtId="3976" formatCode="0.0"/>
    <numFmt numFmtId="3977" formatCode="0.00"/>
    <numFmt numFmtId="3978" formatCode="#,##0"/>
    <numFmt numFmtId="3979" formatCode="0.0&quot;%&quot;"/>
    <numFmt numFmtId="3980" formatCode="#,##0"/>
    <numFmt numFmtId="3981" formatCode="#,##0"/>
    <numFmt numFmtId="3982" formatCode="#,##0"/>
    <numFmt numFmtId="3983" formatCode="#,##0"/>
    <numFmt numFmtId="3984" formatCode="0.0"/>
    <numFmt numFmtId="3985" formatCode="#,##0"/>
    <numFmt numFmtId="3986" formatCode="0.00"/>
    <numFmt numFmtId="3987" formatCode="0.0"/>
    <numFmt numFmtId="3988" formatCode="&quot;$&quot;#,##0"/>
    <numFmt numFmtId="3989" formatCode="0.0&quot;%&quot;"/>
    <numFmt numFmtId="3990" formatCode="0.0&quot;%&quot;"/>
    <numFmt numFmtId="3991" formatCode="0.0"/>
    <numFmt numFmtId="3992" formatCode="@"/>
    <numFmt numFmtId="3993" formatCode="#,##0"/>
    <numFmt numFmtId="3994" formatCode="0.0&quot;%&quot;"/>
    <numFmt numFmtId="3995" formatCode="#,##0"/>
    <numFmt numFmtId="3996" formatCode="#,##0"/>
    <numFmt numFmtId="3997" formatCode="0.0&quot;%&quot;"/>
    <numFmt numFmtId="3998" formatCode="0.0"/>
    <numFmt numFmtId="3999" formatCode="0.0"/>
    <numFmt numFmtId="4000" formatCode="0.0&quot;%&quot;"/>
    <numFmt numFmtId="4001" formatCode="0.0"/>
    <numFmt numFmtId="4002" formatCode="0.0"/>
    <numFmt numFmtId="4003" formatCode="0.0&quot;%&quot;"/>
    <numFmt numFmtId="4004" formatCode="0.0"/>
    <numFmt numFmtId="4005" formatCode="0.0"/>
    <numFmt numFmtId="4006" formatCode="0.0&quot;%&quot;"/>
    <numFmt numFmtId="4007" formatCode="0.0&quot;%&quot;"/>
    <numFmt numFmtId="4008" formatCode="0.0&quot;%&quot;"/>
    <numFmt numFmtId="4009" formatCode="0.0&quot;%&quot;"/>
    <numFmt numFmtId="4010" formatCode="0.0&quot;%&quot;"/>
    <numFmt numFmtId="4011" formatCode="0.0&quot;%&quot;"/>
    <numFmt numFmtId="4012" formatCode="&quot;$&quot;#,##0"/>
    <numFmt numFmtId="4013" formatCode="0.0&quot;%&quot;"/>
    <numFmt numFmtId="4014" formatCode="#,##0"/>
    <numFmt numFmtId="4015" formatCode="#,##0"/>
    <numFmt numFmtId="4016" formatCode="#,##0"/>
    <numFmt numFmtId="4017" formatCode="0.0"/>
    <numFmt numFmtId="4018" formatCode="0.00"/>
    <numFmt numFmtId="4019" formatCode="#,##0"/>
    <numFmt numFmtId="4020" formatCode="0.0&quot;%&quot;"/>
    <numFmt numFmtId="4021" formatCode="#,##0"/>
    <numFmt numFmtId="4022" formatCode="#,##0"/>
    <numFmt numFmtId="4023" formatCode="#,##0"/>
    <numFmt numFmtId="4024" formatCode="#,##0"/>
    <numFmt numFmtId="4025" formatCode="0.0"/>
    <numFmt numFmtId="4026" formatCode="#,##0"/>
    <numFmt numFmtId="4027" formatCode="0.00"/>
    <numFmt numFmtId="4028" formatCode="0.0"/>
    <numFmt numFmtId="4029" formatCode="&quot;$&quot;#,##0"/>
    <numFmt numFmtId="4030" formatCode="0.0&quot;%&quot;"/>
    <numFmt numFmtId="4031" formatCode="0.0&quot;%&quot;"/>
    <numFmt numFmtId="4032" formatCode="0.0"/>
    <numFmt numFmtId="4033" formatCode="@"/>
    <numFmt numFmtId="4034" formatCode="#,##0"/>
    <numFmt numFmtId="4035" formatCode="0.0&quot;%&quot;"/>
    <numFmt numFmtId="4036" formatCode="#,##0"/>
    <numFmt numFmtId="4037" formatCode="#,##0"/>
    <numFmt numFmtId="4038" formatCode="0.0&quot;%&quot;"/>
    <numFmt numFmtId="4039" formatCode="0.0"/>
    <numFmt numFmtId="4040" formatCode="0.0"/>
    <numFmt numFmtId="4041" formatCode="0.0&quot;%&quot;"/>
    <numFmt numFmtId="4042" formatCode="0.0"/>
    <numFmt numFmtId="4043" formatCode="0.0"/>
    <numFmt numFmtId="4044" formatCode="0.0&quot;%&quot;"/>
    <numFmt numFmtId="4045" formatCode="0.0"/>
    <numFmt numFmtId="4046" formatCode="0.0"/>
    <numFmt numFmtId="4047" formatCode="0.0&quot;%&quot;"/>
    <numFmt numFmtId="4048" formatCode="0.0&quot;%&quot;"/>
    <numFmt numFmtId="4049" formatCode="0.0&quot;%&quot;"/>
    <numFmt numFmtId="4050" formatCode="0.0&quot;%&quot;"/>
    <numFmt numFmtId="4051" formatCode="0.0&quot;%&quot;"/>
    <numFmt numFmtId="4052" formatCode="0.0&quot;%&quot;"/>
    <numFmt numFmtId="4053" formatCode="&quot;$&quot;#,##0"/>
    <numFmt numFmtId="4054" formatCode="0.0&quot;%&quot;"/>
    <numFmt numFmtId="4055" formatCode="#,##0"/>
    <numFmt numFmtId="4056" formatCode="#,##0"/>
    <numFmt numFmtId="4057" formatCode="#,##0"/>
    <numFmt numFmtId="4058" formatCode="0.0"/>
    <numFmt numFmtId="4059" formatCode="0.00"/>
    <numFmt numFmtId="4060" formatCode="#,##0"/>
    <numFmt numFmtId="4061" formatCode="0.0&quot;%&quot;"/>
    <numFmt numFmtId="4062" formatCode="#,##0"/>
    <numFmt numFmtId="4063" formatCode="#,##0"/>
    <numFmt numFmtId="4064" formatCode="#,##0"/>
    <numFmt numFmtId="4065" formatCode="#,##0"/>
    <numFmt numFmtId="4066" formatCode="0.0"/>
    <numFmt numFmtId="4067" formatCode="#,##0"/>
    <numFmt numFmtId="4068" formatCode="0.00"/>
    <numFmt numFmtId="4069" formatCode="0.0"/>
    <numFmt numFmtId="4070" formatCode="&quot;$&quot;#,##0"/>
    <numFmt numFmtId="4071" formatCode="0.0&quot;%&quot;"/>
    <numFmt numFmtId="4072" formatCode="0.0&quot;%&quot;"/>
    <numFmt numFmtId="4073" formatCode="0.0"/>
    <numFmt numFmtId="4074" formatCode="@"/>
    <numFmt numFmtId="4075" formatCode="#,##0"/>
    <numFmt numFmtId="4076" formatCode="0.0&quot;%&quot;"/>
    <numFmt numFmtId="4077" formatCode="#,##0"/>
    <numFmt numFmtId="4078" formatCode="#,##0"/>
    <numFmt numFmtId="4079" formatCode="0.0&quot;%&quot;"/>
    <numFmt numFmtId="4080" formatCode="0.0"/>
    <numFmt numFmtId="4081" formatCode="0.0"/>
    <numFmt numFmtId="4082" formatCode="0.0&quot;%&quot;"/>
    <numFmt numFmtId="4083" formatCode="0.0"/>
    <numFmt numFmtId="4084" formatCode="0.0"/>
    <numFmt numFmtId="4085" formatCode="0.0&quot;%&quot;"/>
    <numFmt numFmtId="4086" formatCode="0.0"/>
    <numFmt numFmtId="4087" formatCode="0.0"/>
    <numFmt numFmtId="4088" formatCode="0.0&quot;%&quot;"/>
    <numFmt numFmtId="4089" formatCode="0.0&quot;%&quot;"/>
    <numFmt numFmtId="4090" formatCode="0.0&quot;%&quot;"/>
    <numFmt numFmtId="4091" formatCode="0.0&quot;%&quot;"/>
    <numFmt numFmtId="4092" formatCode="0.0&quot;%&quot;"/>
    <numFmt numFmtId="4093" formatCode="0.0&quot;%&quot;"/>
    <numFmt numFmtId="4094" formatCode="&quot;$&quot;#,##0"/>
    <numFmt numFmtId="4095" formatCode="0.0&quot;%&quot;"/>
    <numFmt numFmtId="4096" formatCode="#,##0"/>
    <numFmt numFmtId="4097" formatCode="#,##0"/>
    <numFmt numFmtId="4098" formatCode="#,##0"/>
    <numFmt numFmtId="4099" formatCode="0.0"/>
    <numFmt numFmtId="4100" formatCode="0.00"/>
    <numFmt numFmtId="4101" formatCode="#,##0"/>
    <numFmt numFmtId="4102" formatCode="0.0&quot;%&quot;"/>
    <numFmt numFmtId="4103" formatCode="#,##0"/>
    <numFmt numFmtId="4104" formatCode="#,##0"/>
    <numFmt numFmtId="4105" formatCode="#,##0"/>
    <numFmt numFmtId="4106" formatCode="#,##0"/>
    <numFmt numFmtId="4107" formatCode="0.0"/>
    <numFmt numFmtId="4108" formatCode="#,##0"/>
    <numFmt numFmtId="4109" formatCode="0.00"/>
    <numFmt numFmtId="4110" formatCode="0.0"/>
    <numFmt numFmtId="4111" formatCode="&quot;$&quot;#,##0"/>
    <numFmt numFmtId="4112" formatCode="0.0&quot;%&quot;"/>
    <numFmt numFmtId="4113" formatCode="0.0&quot;%&quot;"/>
    <numFmt numFmtId="4114" formatCode="0.0"/>
    <numFmt numFmtId="4115" formatCode="@"/>
    <numFmt numFmtId="4116" formatCode="#,##0"/>
    <numFmt numFmtId="4117" formatCode="0.0&quot;%&quot;"/>
    <numFmt numFmtId="4118" formatCode="#,##0"/>
    <numFmt numFmtId="4119" formatCode="#,##0"/>
    <numFmt numFmtId="4120" formatCode="0.0&quot;%&quot;"/>
    <numFmt numFmtId="4121" formatCode="0.0"/>
    <numFmt numFmtId="4122" formatCode="0.0"/>
    <numFmt numFmtId="4123" formatCode="0.0&quot;%&quot;"/>
    <numFmt numFmtId="4124" formatCode="0.0"/>
    <numFmt numFmtId="4125" formatCode="0.0"/>
    <numFmt numFmtId="4126" formatCode="0.0&quot;%&quot;"/>
    <numFmt numFmtId="4127" formatCode="0.0"/>
    <numFmt numFmtId="4128" formatCode="0.0"/>
    <numFmt numFmtId="4129" formatCode="0.0&quot;%&quot;"/>
    <numFmt numFmtId="4130" formatCode="0.0&quot;%&quot;"/>
    <numFmt numFmtId="4131" formatCode="0.0&quot;%&quot;"/>
    <numFmt numFmtId="4132" formatCode="0.0&quot;%&quot;"/>
    <numFmt numFmtId="4133" formatCode="0.0&quot;%&quot;"/>
    <numFmt numFmtId="4134" formatCode="0.0&quot;%&quot;"/>
    <numFmt numFmtId="4135" formatCode="&quot;$&quot;#,##0"/>
    <numFmt numFmtId="4136" formatCode="0.0&quot;%&quot;"/>
    <numFmt numFmtId="4137" formatCode="#,##0"/>
    <numFmt numFmtId="4138" formatCode="#,##0"/>
    <numFmt numFmtId="4139" formatCode="#,##0"/>
    <numFmt numFmtId="4140" formatCode="0.0"/>
    <numFmt numFmtId="4141" formatCode="0.00"/>
    <numFmt numFmtId="4142" formatCode="#,##0"/>
    <numFmt numFmtId="4143" formatCode="0.0&quot;%&quot;"/>
    <numFmt numFmtId="4144" formatCode="#,##0"/>
    <numFmt numFmtId="4145" formatCode="#,##0"/>
    <numFmt numFmtId="4146" formatCode="#,##0"/>
    <numFmt numFmtId="4147" formatCode="#,##0"/>
    <numFmt numFmtId="4148" formatCode="0.0"/>
    <numFmt numFmtId="4149" formatCode="#,##0"/>
    <numFmt numFmtId="4150" formatCode="0.00"/>
    <numFmt numFmtId="4151" formatCode="0.0"/>
    <numFmt numFmtId="4152" formatCode="&quot;$&quot;#,##0"/>
    <numFmt numFmtId="4153" formatCode="0.0&quot;%&quot;"/>
    <numFmt numFmtId="4154" formatCode="0.0&quot;%&quot;"/>
    <numFmt numFmtId="4155" formatCode="0.0"/>
    <numFmt numFmtId="4156" formatCode="@"/>
    <numFmt numFmtId="4157" formatCode="#,##0"/>
    <numFmt numFmtId="4158" formatCode="0.0&quot;%&quot;"/>
    <numFmt numFmtId="4159" formatCode="#,##0"/>
    <numFmt numFmtId="4160" formatCode="#,##0"/>
    <numFmt numFmtId="4161" formatCode="0.0&quot;%&quot;"/>
    <numFmt numFmtId="4162" formatCode="0.0"/>
    <numFmt numFmtId="4163" formatCode="0.0"/>
    <numFmt numFmtId="4164" formatCode="0.0&quot;%&quot;"/>
    <numFmt numFmtId="4165" formatCode="0.0"/>
    <numFmt numFmtId="4166" formatCode="0.0"/>
    <numFmt numFmtId="4167" formatCode="0.0&quot;%&quot;"/>
    <numFmt numFmtId="4168" formatCode="0.0"/>
    <numFmt numFmtId="4169" formatCode="0.0"/>
    <numFmt numFmtId="4170" formatCode="0.0&quot;%&quot;"/>
    <numFmt numFmtId="4171" formatCode="0.0&quot;%&quot;"/>
    <numFmt numFmtId="4172" formatCode="0.0&quot;%&quot;"/>
    <numFmt numFmtId="4173" formatCode="0.0&quot;%&quot;"/>
    <numFmt numFmtId="4174" formatCode="0.0&quot;%&quot;"/>
    <numFmt numFmtId="4175" formatCode="0.0&quot;%&quot;"/>
    <numFmt numFmtId="4176" formatCode="&quot;$&quot;#,##0"/>
    <numFmt numFmtId="4177" formatCode="0.0&quot;%&quot;"/>
    <numFmt numFmtId="4178" formatCode="#,##0"/>
    <numFmt numFmtId="4179" formatCode="#,##0"/>
    <numFmt numFmtId="4180" formatCode="#,##0"/>
    <numFmt numFmtId="4181" formatCode="0.0"/>
    <numFmt numFmtId="4182" formatCode="0.00"/>
    <numFmt numFmtId="4183" formatCode="#,##0"/>
    <numFmt numFmtId="4184" formatCode="0.0&quot;%&quot;"/>
    <numFmt numFmtId="4185" formatCode="#,##0"/>
    <numFmt numFmtId="4186" formatCode="#,##0"/>
    <numFmt numFmtId="4187" formatCode="#,##0"/>
    <numFmt numFmtId="4188" formatCode="#,##0"/>
    <numFmt numFmtId="4189" formatCode="0.0"/>
    <numFmt numFmtId="4190" formatCode="#,##0"/>
    <numFmt numFmtId="4191" formatCode="0.00"/>
    <numFmt numFmtId="4192" formatCode="0.0"/>
    <numFmt numFmtId="4193" formatCode="&quot;$&quot;#,##0"/>
    <numFmt numFmtId="4194" formatCode="0.0&quot;%&quot;"/>
    <numFmt numFmtId="4195" formatCode="0.0&quot;%&quot;"/>
    <numFmt numFmtId="4196" formatCode="0.0"/>
    <numFmt numFmtId="4197" formatCode="@"/>
    <numFmt numFmtId="4198" formatCode="#,##0"/>
    <numFmt numFmtId="4199" formatCode="0.0&quot;%&quot;"/>
    <numFmt numFmtId="4200" formatCode="#,##0"/>
    <numFmt numFmtId="4201" formatCode="#,##0"/>
    <numFmt numFmtId="4202" formatCode="0.0&quot;%&quot;"/>
    <numFmt numFmtId="4203" formatCode="0.0"/>
    <numFmt numFmtId="4204" formatCode="0.0"/>
    <numFmt numFmtId="4205" formatCode="0.0&quot;%&quot;"/>
    <numFmt numFmtId="4206" formatCode="0.0"/>
    <numFmt numFmtId="4207" formatCode="0.0"/>
    <numFmt numFmtId="4208" formatCode="0.0&quot;%&quot;"/>
    <numFmt numFmtId="4209" formatCode="0.0"/>
    <numFmt numFmtId="4210" formatCode="0.0"/>
    <numFmt numFmtId="4211" formatCode="0.0&quot;%&quot;"/>
    <numFmt numFmtId="4212" formatCode="0.0&quot;%&quot;"/>
    <numFmt numFmtId="4213" formatCode="0.0&quot;%&quot;"/>
    <numFmt numFmtId="4214" formatCode="0.0&quot;%&quot;"/>
    <numFmt numFmtId="4215" formatCode="0.0&quot;%&quot;"/>
    <numFmt numFmtId="4216" formatCode="0.0&quot;%&quot;"/>
    <numFmt numFmtId="4217" formatCode="&quot;$&quot;#,##0"/>
    <numFmt numFmtId="4218" formatCode="0.0&quot;%&quot;"/>
    <numFmt numFmtId="4219" formatCode="#,##0"/>
    <numFmt numFmtId="4220" formatCode="#,##0"/>
    <numFmt numFmtId="4221" formatCode="#,##0"/>
    <numFmt numFmtId="4222" formatCode="0.0"/>
    <numFmt numFmtId="4223" formatCode="0.00"/>
    <numFmt numFmtId="4224" formatCode="#,##0"/>
    <numFmt numFmtId="4225" formatCode="0.0&quot;%&quot;"/>
    <numFmt numFmtId="4226" formatCode="#,##0"/>
    <numFmt numFmtId="4227" formatCode="#,##0"/>
    <numFmt numFmtId="4228" formatCode="#,##0"/>
    <numFmt numFmtId="4229" formatCode="#,##0"/>
    <numFmt numFmtId="4230" formatCode="0.0"/>
    <numFmt numFmtId="4231" formatCode="#,##0"/>
    <numFmt numFmtId="4232" formatCode="0.00"/>
    <numFmt numFmtId="4233" formatCode="0.0"/>
    <numFmt numFmtId="4234" formatCode="&quot;$&quot;#,##0"/>
    <numFmt numFmtId="4235" formatCode="0.0&quot;%&quot;"/>
    <numFmt numFmtId="4236" formatCode="0.0&quot;%&quot;"/>
    <numFmt numFmtId="4237" formatCode="0.0"/>
    <numFmt numFmtId="4238" formatCode="@"/>
    <numFmt numFmtId="4239" formatCode="#,##0"/>
    <numFmt numFmtId="4240" formatCode="0.0&quot;%&quot;"/>
    <numFmt numFmtId="4241" formatCode="#,##0"/>
    <numFmt numFmtId="4242" formatCode="#,##0"/>
    <numFmt numFmtId="4243" formatCode="0.0&quot;%&quot;"/>
    <numFmt numFmtId="4244" formatCode="0.0"/>
    <numFmt numFmtId="4245" formatCode="0.0"/>
    <numFmt numFmtId="4246" formatCode="0.0&quot;%&quot;"/>
    <numFmt numFmtId="4247" formatCode="0.0"/>
    <numFmt numFmtId="4248" formatCode="0.0"/>
    <numFmt numFmtId="4249" formatCode="0.0&quot;%&quot;"/>
    <numFmt numFmtId="4250" formatCode="0.0"/>
    <numFmt numFmtId="4251" formatCode="0.0"/>
    <numFmt numFmtId="4252" formatCode="0.0&quot;%&quot;"/>
    <numFmt numFmtId="4253" formatCode="0.0&quot;%&quot;"/>
    <numFmt numFmtId="4254" formatCode="0.0&quot;%&quot;"/>
    <numFmt numFmtId="4255" formatCode="0.0&quot;%&quot;"/>
    <numFmt numFmtId="4256" formatCode="0.0&quot;%&quot;"/>
    <numFmt numFmtId="4257" formatCode="0.0&quot;%&quot;"/>
    <numFmt numFmtId="4258" formatCode="&quot;$&quot;#,##0"/>
    <numFmt numFmtId="4259" formatCode="0.0&quot;%&quot;"/>
    <numFmt numFmtId="4260" formatCode="#,##0"/>
    <numFmt numFmtId="4261" formatCode="#,##0"/>
    <numFmt numFmtId="4262" formatCode="#,##0"/>
    <numFmt numFmtId="4263" formatCode="0.0"/>
    <numFmt numFmtId="4264" formatCode="0.00"/>
    <numFmt numFmtId="4265" formatCode="#,##0"/>
    <numFmt numFmtId="4266" formatCode="0.0&quot;%&quot;"/>
    <numFmt numFmtId="4267" formatCode="#,##0"/>
    <numFmt numFmtId="4268" formatCode="#,##0"/>
    <numFmt numFmtId="4269" formatCode="#,##0"/>
    <numFmt numFmtId="4270" formatCode="#,##0"/>
    <numFmt numFmtId="4271" formatCode="0.0"/>
    <numFmt numFmtId="4272" formatCode="#,##0"/>
    <numFmt numFmtId="4273" formatCode="0.00"/>
    <numFmt numFmtId="4274" formatCode="0.0"/>
    <numFmt numFmtId="4275" formatCode="&quot;$&quot;#,##0"/>
    <numFmt numFmtId="4276" formatCode="0.0&quot;%&quot;"/>
    <numFmt numFmtId="4277" formatCode="0.0&quot;%&quot;"/>
    <numFmt numFmtId="4278" formatCode="0.0"/>
    <numFmt numFmtId="4279" formatCode="@"/>
    <numFmt numFmtId="4280" formatCode="#,##0"/>
    <numFmt numFmtId="4281" formatCode="0.0&quot;%&quot;"/>
    <numFmt numFmtId="4282" formatCode="#,##0"/>
    <numFmt numFmtId="4283" formatCode="#,##0"/>
    <numFmt numFmtId="4284" formatCode="0.0&quot;%&quot;"/>
    <numFmt numFmtId="4285" formatCode="0.0"/>
    <numFmt numFmtId="4286" formatCode="0.0"/>
    <numFmt numFmtId="4287" formatCode="0.0&quot;%&quot;"/>
    <numFmt numFmtId="4288" formatCode="0.0"/>
    <numFmt numFmtId="4289" formatCode="0.0"/>
    <numFmt numFmtId="4290" formatCode="0.0&quot;%&quot;"/>
    <numFmt numFmtId="4291" formatCode="0.0"/>
    <numFmt numFmtId="4292" formatCode="0.0"/>
    <numFmt numFmtId="4293" formatCode="0.0&quot;%&quot;"/>
    <numFmt numFmtId="4294" formatCode="0.0&quot;%&quot;"/>
    <numFmt numFmtId="4295" formatCode="0.0&quot;%&quot;"/>
    <numFmt numFmtId="4296" formatCode="0.0&quot;%&quot;"/>
    <numFmt numFmtId="4297" formatCode="0.0&quot;%&quot;"/>
    <numFmt numFmtId="4298" formatCode="0.0&quot;%&quot;"/>
    <numFmt numFmtId="4299" formatCode="&quot;$&quot;#,##0"/>
    <numFmt numFmtId="4300" formatCode="0.0&quot;%&quot;"/>
    <numFmt numFmtId="4301" formatCode="#,##0"/>
    <numFmt numFmtId="4302" formatCode="#,##0"/>
    <numFmt numFmtId="4303" formatCode="#,##0"/>
    <numFmt numFmtId="4304" formatCode="0.0"/>
    <numFmt numFmtId="4305" formatCode="0.00"/>
    <numFmt numFmtId="4306" formatCode="#,##0"/>
    <numFmt numFmtId="4307" formatCode="0.0&quot;%&quot;"/>
    <numFmt numFmtId="4308" formatCode="#,##0"/>
    <numFmt numFmtId="4309" formatCode="#,##0"/>
    <numFmt numFmtId="4310" formatCode="#,##0"/>
    <numFmt numFmtId="4311" formatCode="#,##0"/>
    <numFmt numFmtId="4312" formatCode="0.0"/>
    <numFmt numFmtId="4313" formatCode="#,##0"/>
    <numFmt numFmtId="4314" formatCode="0.00"/>
    <numFmt numFmtId="4315" formatCode="0.0"/>
    <numFmt numFmtId="4316" formatCode="&quot;$&quot;#,##0"/>
    <numFmt numFmtId="4317" formatCode="0.0&quot;%&quot;"/>
    <numFmt numFmtId="4318" formatCode="0.0&quot;%&quot;"/>
    <numFmt numFmtId="4319" formatCode="0.0"/>
    <numFmt numFmtId="4320" formatCode="@"/>
    <numFmt numFmtId="4321" formatCode="#,##0"/>
    <numFmt numFmtId="4322" formatCode="0.0&quot;%&quot;"/>
    <numFmt numFmtId="4323" formatCode="#,##0"/>
    <numFmt numFmtId="4324" formatCode="#,##0"/>
    <numFmt numFmtId="4325" formatCode="0.0&quot;%&quot;"/>
    <numFmt numFmtId="4326" formatCode="0.0"/>
    <numFmt numFmtId="4327" formatCode="0.0"/>
    <numFmt numFmtId="4328" formatCode="0.0&quot;%&quot;"/>
    <numFmt numFmtId="4329" formatCode="0.0"/>
    <numFmt numFmtId="4330" formatCode="0.0"/>
    <numFmt numFmtId="4331" formatCode="0.0&quot;%&quot;"/>
    <numFmt numFmtId="4332" formatCode="0.0"/>
    <numFmt numFmtId="4333" formatCode="0.0"/>
    <numFmt numFmtId="4334" formatCode="0.0&quot;%&quot;"/>
    <numFmt numFmtId="4335" formatCode="0.0&quot;%&quot;"/>
    <numFmt numFmtId="4336" formatCode="0.0&quot;%&quot;"/>
    <numFmt numFmtId="4337" formatCode="0.0&quot;%&quot;"/>
    <numFmt numFmtId="4338" formatCode="0.0&quot;%&quot;"/>
    <numFmt numFmtId="4339" formatCode="0.0&quot;%&quot;"/>
    <numFmt numFmtId="4340" formatCode="&quot;$&quot;#,##0"/>
    <numFmt numFmtId="4341" formatCode="0.0&quot;%&quot;"/>
    <numFmt numFmtId="4342" formatCode="#,##0"/>
    <numFmt numFmtId="4343" formatCode="#,##0"/>
    <numFmt numFmtId="4344" formatCode="#,##0"/>
    <numFmt numFmtId="4345" formatCode="0.0"/>
    <numFmt numFmtId="4346" formatCode="0.00"/>
    <numFmt numFmtId="4347" formatCode="#,##0"/>
    <numFmt numFmtId="4348" formatCode="0.0&quot;%&quot;"/>
    <numFmt numFmtId="4349" formatCode="#,##0"/>
    <numFmt numFmtId="4350" formatCode="#,##0"/>
    <numFmt numFmtId="4351" formatCode="#,##0"/>
    <numFmt numFmtId="4352" formatCode="#,##0"/>
    <numFmt numFmtId="4353" formatCode="0.0"/>
    <numFmt numFmtId="4354" formatCode="#,##0"/>
    <numFmt numFmtId="4355" formatCode="0.00"/>
    <numFmt numFmtId="4356" formatCode="0.0"/>
    <numFmt numFmtId="4357" formatCode="&quot;$&quot;#,##0"/>
    <numFmt numFmtId="4358" formatCode="0.0&quot;%&quot;"/>
    <numFmt numFmtId="4359" formatCode="0.0&quot;%&quot;"/>
    <numFmt numFmtId="4360" formatCode="0.0"/>
    <numFmt numFmtId="4361" formatCode="@"/>
    <numFmt numFmtId="4362" formatCode="#,##0"/>
    <numFmt numFmtId="4363" formatCode="0.0&quot;%&quot;"/>
    <numFmt numFmtId="4364" formatCode="#,##0"/>
    <numFmt numFmtId="4365" formatCode="#,##0"/>
    <numFmt numFmtId="4366" formatCode="0.0&quot;%&quot;"/>
    <numFmt numFmtId="4367" formatCode="0.0"/>
    <numFmt numFmtId="4368" formatCode="0.0"/>
    <numFmt numFmtId="4369" formatCode="0.0&quot;%&quot;"/>
    <numFmt numFmtId="4370" formatCode="0.0"/>
    <numFmt numFmtId="4371" formatCode="0.0"/>
    <numFmt numFmtId="4372" formatCode="0.0&quot;%&quot;"/>
    <numFmt numFmtId="4373" formatCode="0.0"/>
    <numFmt numFmtId="4374" formatCode="0.0"/>
    <numFmt numFmtId="4375" formatCode="0.0&quot;%&quot;"/>
    <numFmt numFmtId="4376" formatCode="0.0&quot;%&quot;"/>
    <numFmt numFmtId="4377" formatCode="0.0&quot;%&quot;"/>
    <numFmt numFmtId="4378" formatCode="0.0&quot;%&quot;"/>
    <numFmt numFmtId="4379" formatCode="0.0&quot;%&quot;"/>
    <numFmt numFmtId="4380" formatCode="0.0&quot;%&quot;"/>
    <numFmt numFmtId="4381" formatCode="&quot;$&quot;#,##0"/>
    <numFmt numFmtId="4382" formatCode="0.0&quot;%&quot;"/>
    <numFmt numFmtId="4383" formatCode="#,##0"/>
    <numFmt numFmtId="4384" formatCode="#,##0"/>
    <numFmt numFmtId="4385" formatCode="#,##0"/>
    <numFmt numFmtId="4386" formatCode="0.0"/>
    <numFmt numFmtId="4387" formatCode="0.00"/>
    <numFmt numFmtId="4388" formatCode="#,##0"/>
    <numFmt numFmtId="4389" formatCode="0.0&quot;%&quot;"/>
    <numFmt numFmtId="4390" formatCode="#,##0"/>
    <numFmt numFmtId="4391" formatCode="#,##0"/>
    <numFmt numFmtId="4392" formatCode="#,##0"/>
    <numFmt numFmtId="4393" formatCode="#,##0"/>
    <numFmt numFmtId="4394" formatCode="0.0"/>
    <numFmt numFmtId="4395" formatCode="#,##0"/>
    <numFmt numFmtId="4396" formatCode="0.00"/>
    <numFmt numFmtId="4397" formatCode="0.0"/>
    <numFmt numFmtId="4398" formatCode="&quot;$&quot;#,##0"/>
    <numFmt numFmtId="4399" formatCode="0.0&quot;%&quot;"/>
    <numFmt numFmtId="4400" formatCode="0.0&quot;%&quot;"/>
    <numFmt numFmtId="4401" formatCode="0.0"/>
    <numFmt numFmtId="4402" formatCode="@"/>
    <numFmt numFmtId="4403" formatCode="#,##0"/>
    <numFmt numFmtId="4404" formatCode="0.0&quot;%&quot;"/>
    <numFmt numFmtId="4405" formatCode="#,##0"/>
    <numFmt numFmtId="4406" formatCode="#,##0"/>
    <numFmt numFmtId="4407" formatCode="0.0&quot;%&quot;"/>
    <numFmt numFmtId="4408" formatCode="0.0"/>
    <numFmt numFmtId="4409" formatCode="0.0"/>
    <numFmt numFmtId="4410" formatCode="0.0&quot;%&quot;"/>
    <numFmt numFmtId="4411" formatCode="0.0"/>
    <numFmt numFmtId="4412" formatCode="0.0"/>
    <numFmt numFmtId="4413" formatCode="0.0&quot;%&quot;"/>
    <numFmt numFmtId="4414" formatCode="0.0"/>
    <numFmt numFmtId="4415" formatCode="0.0"/>
    <numFmt numFmtId="4416" formatCode="0.0&quot;%&quot;"/>
    <numFmt numFmtId="4417" formatCode="0.0&quot;%&quot;"/>
    <numFmt numFmtId="4418" formatCode="0.0&quot;%&quot;"/>
    <numFmt numFmtId="4419" formatCode="0.0&quot;%&quot;"/>
    <numFmt numFmtId="4420" formatCode="0.0&quot;%&quot;"/>
    <numFmt numFmtId="4421" formatCode="0.0&quot;%&quot;"/>
    <numFmt numFmtId="4422" formatCode="&quot;$&quot;#,##0"/>
    <numFmt numFmtId="4423" formatCode="0.0&quot;%&quot;"/>
    <numFmt numFmtId="4424" formatCode="#,##0"/>
    <numFmt numFmtId="4425" formatCode="#,##0"/>
    <numFmt numFmtId="4426" formatCode="#,##0"/>
    <numFmt numFmtId="4427" formatCode="0.0"/>
    <numFmt numFmtId="4428" formatCode="0.00"/>
    <numFmt numFmtId="4429" formatCode="#,##0"/>
    <numFmt numFmtId="4430" formatCode="0.0&quot;%&quot;"/>
    <numFmt numFmtId="4431" formatCode="#,##0"/>
    <numFmt numFmtId="4432" formatCode="#,##0"/>
    <numFmt numFmtId="4433" formatCode="#,##0"/>
    <numFmt numFmtId="4434" formatCode="#,##0"/>
    <numFmt numFmtId="4435" formatCode="0.0"/>
    <numFmt numFmtId="4436" formatCode="#,##0"/>
    <numFmt numFmtId="4437" formatCode="0.00"/>
    <numFmt numFmtId="4438" formatCode="0.0"/>
    <numFmt numFmtId="4439" formatCode="&quot;$&quot;#,##0"/>
    <numFmt numFmtId="4440" formatCode="0.0&quot;%&quot;"/>
    <numFmt numFmtId="4441" formatCode="0.0&quot;%&quot;"/>
    <numFmt numFmtId="4442" formatCode="0.0"/>
    <numFmt numFmtId="4443" formatCode="@"/>
    <numFmt numFmtId="4444" formatCode="#,##0"/>
    <numFmt numFmtId="4445" formatCode="0.0&quot;%&quot;"/>
    <numFmt numFmtId="4446" formatCode="#,##0"/>
    <numFmt numFmtId="4447" formatCode="#,##0"/>
    <numFmt numFmtId="4448" formatCode="0.0&quot;%&quot;"/>
    <numFmt numFmtId="4449" formatCode="0.0"/>
    <numFmt numFmtId="4450" formatCode="0.0"/>
    <numFmt numFmtId="4451" formatCode="0.0&quot;%&quot;"/>
    <numFmt numFmtId="4452" formatCode="0.0"/>
    <numFmt numFmtId="4453" formatCode="0.0"/>
    <numFmt numFmtId="4454" formatCode="0.0&quot;%&quot;"/>
    <numFmt numFmtId="4455" formatCode="0.0"/>
    <numFmt numFmtId="4456" formatCode="0.0"/>
    <numFmt numFmtId="4457" formatCode="0.0&quot;%&quot;"/>
    <numFmt numFmtId="4458" formatCode="0.0&quot;%&quot;"/>
    <numFmt numFmtId="4459" formatCode="0.0&quot;%&quot;"/>
    <numFmt numFmtId="4460" formatCode="0.0&quot;%&quot;"/>
    <numFmt numFmtId="4461" formatCode="0.0&quot;%&quot;"/>
    <numFmt numFmtId="4462" formatCode="0.0&quot;%&quot;"/>
    <numFmt numFmtId="4463" formatCode="&quot;$&quot;#,##0"/>
    <numFmt numFmtId="4464" formatCode="0.0&quot;%&quot;"/>
    <numFmt numFmtId="4465" formatCode="#,##0"/>
    <numFmt numFmtId="4466" formatCode="#,##0"/>
    <numFmt numFmtId="4467" formatCode="#,##0"/>
    <numFmt numFmtId="4468" formatCode="0.0"/>
    <numFmt numFmtId="4469" formatCode="0.00"/>
    <numFmt numFmtId="4470" formatCode="#,##0"/>
    <numFmt numFmtId="4471" formatCode="0.0&quot;%&quot;"/>
    <numFmt numFmtId="4472" formatCode="#,##0"/>
    <numFmt numFmtId="4473" formatCode="#,##0"/>
    <numFmt numFmtId="4474" formatCode="#,##0"/>
    <numFmt numFmtId="4475" formatCode="#,##0"/>
    <numFmt numFmtId="4476" formatCode="0.0"/>
    <numFmt numFmtId="4477" formatCode="#,##0"/>
    <numFmt numFmtId="4478" formatCode="0.00"/>
    <numFmt numFmtId="4479" formatCode="0.0"/>
    <numFmt numFmtId="4480" formatCode="&quot;$&quot;#,##0"/>
    <numFmt numFmtId="4481" formatCode="0.0&quot;%&quot;"/>
    <numFmt numFmtId="4482" formatCode="0.0&quot;%&quot;"/>
    <numFmt numFmtId="4483" formatCode="0.0"/>
    <numFmt numFmtId="4484" formatCode="@"/>
    <numFmt numFmtId="4485" formatCode="#,##0"/>
    <numFmt numFmtId="4486" formatCode="0.0&quot;%&quot;"/>
    <numFmt numFmtId="4487" formatCode="#,##0"/>
    <numFmt numFmtId="4488" formatCode="#,##0"/>
    <numFmt numFmtId="4489" formatCode="0.0&quot;%&quot;"/>
    <numFmt numFmtId="4490" formatCode="0.0"/>
    <numFmt numFmtId="4491" formatCode="0.0"/>
    <numFmt numFmtId="4492" formatCode="0.0&quot;%&quot;"/>
    <numFmt numFmtId="4493" formatCode="0.0"/>
    <numFmt numFmtId="4494" formatCode="0.0"/>
    <numFmt numFmtId="4495" formatCode="0.0&quot;%&quot;"/>
    <numFmt numFmtId="4496" formatCode="0.0"/>
    <numFmt numFmtId="4497" formatCode="0.0"/>
    <numFmt numFmtId="4498" formatCode="0.0&quot;%&quot;"/>
    <numFmt numFmtId="4499" formatCode="0.0&quot;%&quot;"/>
    <numFmt numFmtId="4500" formatCode="0.0&quot;%&quot;"/>
    <numFmt numFmtId="4501" formatCode="0.0&quot;%&quot;"/>
    <numFmt numFmtId="4502" formatCode="0.0&quot;%&quot;"/>
    <numFmt numFmtId="4503" formatCode="0.0&quot;%&quot;"/>
    <numFmt numFmtId="4504" formatCode="&quot;$&quot;#,##0"/>
    <numFmt numFmtId="4505" formatCode="0.0&quot;%&quot;"/>
    <numFmt numFmtId="4506" formatCode="#,##0"/>
    <numFmt numFmtId="4507" formatCode="#,##0"/>
    <numFmt numFmtId="4508" formatCode="#,##0"/>
    <numFmt numFmtId="4509" formatCode="0.0"/>
    <numFmt numFmtId="4510" formatCode="0.00"/>
    <numFmt numFmtId="4511" formatCode="#,##0"/>
    <numFmt numFmtId="4512" formatCode="0.0&quot;%&quot;"/>
    <numFmt numFmtId="4513" formatCode="#,##0"/>
    <numFmt numFmtId="4514" formatCode="#,##0"/>
    <numFmt numFmtId="4515" formatCode="#,##0"/>
    <numFmt numFmtId="4516" formatCode="#,##0"/>
    <numFmt numFmtId="4517" formatCode="0.0"/>
    <numFmt numFmtId="4518" formatCode="#,##0"/>
    <numFmt numFmtId="4519" formatCode="0.00"/>
    <numFmt numFmtId="4520" formatCode="0.0"/>
    <numFmt numFmtId="4521" formatCode="&quot;$&quot;#,##0"/>
    <numFmt numFmtId="4522" formatCode="0.0&quot;%&quot;"/>
    <numFmt numFmtId="4523" formatCode="0.0&quot;%&quot;"/>
    <numFmt numFmtId="4524" formatCode="0.0"/>
    <numFmt numFmtId="4525" formatCode="@"/>
    <numFmt numFmtId="4526" formatCode="#,##0"/>
    <numFmt numFmtId="4527" formatCode="0.0&quot;%&quot;"/>
    <numFmt numFmtId="4528" formatCode="#,##0"/>
    <numFmt numFmtId="4529" formatCode="#,##0"/>
    <numFmt numFmtId="4530" formatCode="0.0&quot;%&quot;"/>
    <numFmt numFmtId="4531" formatCode="0.0"/>
    <numFmt numFmtId="4532" formatCode="0.0"/>
    <numFmt numFmtId="4533" formatCode="0.0&quot;%&quot;"/>
    <numFmt numFmtId="4534" formatCode="0.0"/>
    <numFmt numFmtId="4535" formatCode="0.0"/>
    <numFmt numFmtId="4536" formatCode="0.0&quot;%&quot;"/>
    <numFmt numFmtId="4537" formatCode="0.0"/>
    <numFmt numFmtId="4538" formatCode="0.0"/>
    <numFmt numFmtId="4539" formatCode="0.0&quot;%&quot;"/>
    <numFmt numFmtId="4540" formatCode="0.0&quot;%&quot;"/>
    <numFmt numFmtId="4541" formatCode="0.0&quot;%&quot;"/>
    <numFmt numFmtId="4542" formatCode="0.0&quot;%&quot;"/>
    <numFmt numFmtId="4543" formatCode="0.0&quot;%&quot;"/>
    <numFmt numFmtId="4544" formatCode="0.0&quot;%&quot;"/>
    <numFmt numFmtId="4545" formatCode="&quot;$&quot;#,##0"/>
    <numFmt numFmtId="4546" formatCode="0.0&quot;%&quot;"/>
    <numFmt numFmtId="4547" formatCode="#,##0"/>
    <numFmt numFmtId="4548" formatCode="#,##0"/>
    <numFmt numFmtId="4549" formatCode="#,##0"/>
    <numFmt numFmtId="4550" formatCode="0.0"/>
    <numFmt numFmtId="4551" formatCode="0.00"/>
    <numFmt numFmtId="4552" formatCode="#,##0"/>
    <numFmt numFmtId="4553" formatCode="0.0&quot;%&quot;"/>
    <numFmt numFmtId="4554" formatCode="#,##0"/>
    <numFmt numFmtId="4555" formatCode="#,##0"/>
    <numFmt numFmtId="4556" formatCode="#,##0"/>
    <numFmt numFmtId="4557" formatCode="#,##0"/>
    <numFmt numFmtId="4558" formatCode="0.0"/>
    <numFmt numFmtId="4559" formatCode="#,##0"/>
    <numFmt numFmtId="4560" formatCode="0.00"/>
    <numFmt numFmtId="4561" formatCode="0.0"/>
    <numFmt numFmtId="4562" formatCode="&quot;$&quot;#,##0"/>
    <numFmt numFmtId="4563" formatCode="0.0&quot;%&quot;"/>
    <numFmt numFmtId="4564" formatCode="0.0&quot;%&quot;"/>
    <numFmt numFmtId="4565" formatCode="0.0"/>
    <numFmt numFmtId="4566" formatCode="@"/>
    <numFmt numFmtId="4567" formatCode="#,##0"/>
    <numFmt numFmtId="4568" formatCode="0.0&quot;%&quot;"/>
    <numFmt numFmtId="4569" formatCode="#,##0"/>
    <numFmt numFmtId="4570" formatCode="#,##0"/>
    <numFmt numFmtId="4571" formatCode="0.0&quot;%&quot;"/>
    <numFmt numFmtId="4572" formatCode="0.0"/>
    <numFmt numFmtId="4573" formatCode="0.0"/>
    <numFmt numFmtId="4574" formatCode="0.0&quot;%&quot;"/>
    <numFmt numFmtId="4575" formatCode="0.0"/>
    <numFmt numFmtId="4576" formatCode="0.0"/>
    <numFmt numFmtId="4577" formatCode="0.0&quot;%&quot;"/>
    <numFmt numFmtId="4578" formatCode="0.0"/>
    <numFmt numFmtId="4579" formatCode="0.0"/>
    <numFmt numFmtId="4580" formatCode="0.0&quot;%&quot;"/>
    <numFmt numFmtId="4581" formatCode="0.0&quot;%&quot;"/>
    <numFmt numFmtId="4582" formatCode="0.0&quot;%&quot;"/>
    <numFmt numFmtId="4583" formatCode="0.0&quot;%&quot;"/>
    <numFmt numFmtId="4584" formatCode="0.0&quot;%&quot;"/>
    <numFmt numFmtId="4585" formatCode="0.0&quot;%&quot;"/>
    <numFmt numFmtId="4586" formatCode="&quot;$&quot;#,##0"/>
    <numFmt numFmtId="4587" formatCode="0.0&quot;%&quot;"/>
    <numFmt numFmtId="4588" formatCode="#,##0"/>
    <numFmt numFmtId="4589" formatCode="#,##0"/>
    <numFmt numFmtId="4590" formatCode="#,##0"/>
    <numFmt numFmtId="4591" formatCode="0.0"/>
    <numFmt numFmtId="4592" formatCode="0.00"/>
    <numFmt numFmtId="4593" formatCode="#,##0"/>
    <numFmt numFmtId="4594" formatCode="0.0&quot;%&quot;"/>
    <numFmt numFmtId="4595" formatCode="#,##0"/>
    <numFmt numFmtId="4596" formatCode="#,##0"/>
    <numFmt numFmtId="4597" formatCode="#,##0"/>
    <numFmt numFmtId="4598" formatCode="#,##0"/>
    <numFmt numFmtId="4599" formatCode="0.0"/>
    <numFmt numFmtId="4600" formatCode="#,##0"/>
    <numFmt numFmtId="4601" formatCode="0.00"/>
    <numFmt numFmtId="4602" formatCode="0.0"/>
    <numFmt numFmtId="4603" formatCode="&quot;$&quot;#,##0"/>
    <numFmt numFmtId="4604" formatCode="0.0&quot;%&quot;"/>
    <numFmt numFmtId="4605" formatCode="0.0&quot;%&quot;"/>
    <numFmt numFmtId="4606" formatCode="0.0"/>
    <numFmt numFmtId="4607" formatCode="@"/>
    <numFmt numFmtId="4608" formatCode="#,##0"/>
    <numFmt numFmtId="4609" formatCode="0.0&quot;%&quot;"/>
    <numFmt numFmtId="4610" formatCode="#,##0"/>
    <numFmt numFmtId="4611" formatCode="#,##0"/>
    <numFmt numFmtId="4612" formatCode="0.0&quot;%&quot;"/>
    <numFmt numFmtId="4613" formatCode="0.0"/>
    <numFmt numFmtId="4614" formatCode="0.0"/>
    <numFmt numFmtId="4615" formatCode="0.0&quot;%&quot;"/>
    <numFmt numFmtId="4616" formatCode="0.0"/>
    <numFmt numFmtId="4617" formatCode="0.0"/>
    <numFmt numFmtId="4618" formatCode="0.0&quot;%&quot;"/>
    <numFmt numFmtId="4619" formatCode="0.0"/>
    <numFmt numFmtId="4620" formatCode="0.0"/>
    <numFmt numFmtId="4621" formatCode="0.0&quot;%&quot;"/>
    <numFmt numFmtId="4622" formatCode="0.0&quot;%&quot;"/>
    <numFmt numFmtId="4623" formatCode="0.0&quot;%&quot;"/>
    <numFmt numFmtId="4624" formatCode="0.0&quot;%&quot;"/>
    <numFmt numFmtId="4625" formatCode="0.0&quot;%&quot;"/>
    <numFmt numFmtId="4626" formatCode="0.0&quot;%&quot;"/>
    <numFmt numFmtId="4627" formatCode="&quot;$&quot;#,##0"/>
    <numFmt numFmtId="4628" formatCode="0.0&quot;%&quot;"/>
    <numFmt numFmtId="4629" formatCode="#,##0"/>
    <numFmt numFmtId="4630" formatCode="#,##0"/>
    <numFmt numFmtId="4631" formatCode="#,##0"/>
    <numFmt numFmtId="4632" formatCode="0.0"/>
    <numFmt numFmtId="4633" formatCode="0.00"/>
    <numFmt numFmtId="4634" formatCode="#,##0"/>
    <numFmt numFmtId="4635" formatCode="0.0&quot;%&quot;"/>
    <numFmt numFmtId="4636" formatCode="#,##0"/>
    <numFmt numFmtId="4637" formatCode="#,##0"/>
    <numFmt numFmtId="4638" formatCode="#,##0"/>
    <numFmt numFmtId="4639" formatCode="#,##0"/>
    <numFmt numFmtId="4640" formatCode="0.0"/>
    <numFmt numFmtId="4641" formatCode="#,##0"/>
    <numFmt numFmtId="4642" formatCode="0.00"/>
    <numFmt numFmtId="4643" formatCode="0.0"/>
    <numFmt numFmtId="4644" formatCode="&quot;$&quot;#,##0"/>
    <numFmt numFmtId="4645" formatCode="0.0&quot;%&quot;"/>
    <numFmt numFmtId="4646" formatCode="0.0&quot;%&quot;"/>
    <numFmt numFmtId="4647" formatCode="0.0"/>
    <numFmt numFmtId="4648" formatCode="@"/>
    <numFmt numFmtId="4649" formatCode="#,##0"/>
    <numFmt numFmtId="4650" formatCode="0.0&quot;%&quot;"/>
    <numFmt numFmtId="4651" formatCode="#,##0"/>
    <numFmt numFmtId="4652" formatCode="#,##0"/>
    <numFmt numFmtId="4653" formatCode="0.0&quot;%&quot;"/>
    <numFmt numFmtId="4654" formatCode="0.0"/>
    <numFmt numFmtId="4655" formatCode="0.0"/>
    <numFmt numFmtId="4656" formatCode="0.0&quot;%&quot;"/>
    <numFmt numFmtId="4657" formatCode="0.0"/>
    <numFmt numFmtId="4658" formatCode="0.0"/>
    <numFmt numFmtId="4659" formatCode="0.0&quot;%&quot;"/>
    <numFmt numFmtId="4660" formatCode="0.0"/>
    <numFmt numFmtId="4661" formatCode="0.0"/>
    <numFmt numFmtId="4662" formatCode="0.0&quot;%&quot;"/>
    <numFmt numFmtId="4663" formatCode="0.0&quot;%&quot;"/>
    <numFmt numFmtId="4664" formatCode="0.0&quot;%&quot;"/>
    <numFmt numFmtId="4665" formatCode="0.0&quot;%&quot;"/>
    <numFmt numFmtId="4666" formatCode="0.0&quot;%&quot;"/>
    <numFmt numFmtId="4667" formatCode="0.0&quot;%&quot;"/>
    <numFmt numFmtId="4668" formatCode="&quot;$&quot;#,##0"/>
    <numFmt numFmtId="4669" formatCode="0.0&quot;%&quot;"/>
    <numFmt numFmtId="4670" formatCode="#,##0"/>
    <numFmt numFmtId="4671" formatCode="#,##0"/>
    <numFmt numFmtId="4672" formatCode="#,##0"/>
    <numFmt numFmtId="4673" formatCode="0.0"/>
    <numFmt numFmtId="4674" formatCode="0.00"/>
    <numFmt numFmtId="4675" formatCode="#,##0"/>
    <numFmt numFmtId="4676" formatCode="0.0&quot;%&quot;"/>
    <numFmt numFmtId="4677" formatCode="#,##0"/>
    <numFmt numFmtId="4678" formatCode="#,##0"/>
    <numFmt numFmtId="4679" formatCode="#,##0"/>
    <numFmt numFmtId="4680" formatCode="#,##0"/>
    <numFmt numFmtId="4681" formatCode="0.0"/>
    <numFmt numFmtId="4682" formatCode="#,##0"/>
    <numFmt numFmtId="4683" formatCode="0.00"/>
    <numFmt numFmtId="4684" formatCode="0.0"/>
    <numFmt numFmtId="4685" formatCode="&quot;$&quot;#,##0"/>
    <numFmt numFmtId="4686" formatCode="0.0&quot;%&quot;"/>
    <numFmt numFmtId="4687" formatCode="0.0&quot;%&quot;"/>
    <numFmt numFmtId="4688" formatCode="0.0"/>
    <numFmt numFmtId="4689" formatCode="@"/>
    <numFmt numFmtId="4690" formatCode="#,##0"/>
    <numFmt numFmtId="4691" formatCode="0.0&quot;%&quot;"/>
    <numFmt numFmtId="4692" formatCode="#,##0"/>
    <numFmt numFmtId="4693" formatCode="#,##0"/>
    <numFmt numFmtId="4694" formatCode="0.0&quot;%&quot;"/>
    <numFmt numFmtId="4695" formatCode="0.0"/>
    <numFmt numFmtId="4696" formatCode="0.0"/>
    <numFmt numFmtId="4697" formatCode="0.0&quot;%&quot;"/>
    <numFmt numFmtId="4698" formatCode="0.0"/>
    <numFmt numFmtId="4699" formatCode="0.0"/>
    <numFmt numFmtId="4700" formatCode="0.0&quot;%&quot;"/>
    <numFmt numFmtId="4701" formatCode="0.0"/>
    <numFmt numFmtId="4702" formatCode="0.0"/>
    <numFmt numFmtId="4703" formatCode="0.0&quot;%&quot;"/>
    <numFmt numFmtId="4704" formatCode="0.0&quot;%&quot;"/>
    <numFmt numFmtId="4705" formatCode="0.0&quot;%&quot;"/>
    <numFmt numFmtId="4706" formatCode="0.0&quot;%&quot;"/>
    <numFmt numFmtId="4707" formatCode="0.0&quot;%&quot;"/>
    <numFmt numFmtId="4708" formatCode="0.0&quot;%&quot;"/>
    <numFmt numFmtId="4709" formatCode="&quot;$&quot;#,##0"/>
    <numFmt numFmtId="4710" formatCode="0.0&quot;%&quot;"/>
    <numFmt numFmtId="4711" formatCode="#,##0"/>
    <numFmt numFmtId="4712" formatCode="#,##0"/>
    <numFmt numFmtId="4713" formatCode="#,##0"/>
    <numFmt numFmtId="4714" formatCode="0.0"/>
    <numFmt numFmtId="4715" formatCode="0.00"/>
    <numFmt numFmtId="4716" formatCode="#,##0"/>
    <numFmt numFmtId="4717" formatCode="0.0&quot;%&quot;"/>
    <numFmt numFmtId="4718" formatCode="#,##0"/>
    <numFmt numFmtId="4719" formatCode="#,##0"/>
    <numFmt numFmtId="4720" formatCode="#,##0"/>
    <numFmt numFmtId="4721" formatCode="#,##0"/>
    <numFmt numFmtId="4722" formatCode="0.0"/>
    <numFmt numFmtId="4723" formatCode="#,##0"/>
    <numFmt numFmtId="4724" formatCode="0.00"/>
    <numFmt numFmtId="4725" formatCode="0.0"/>
    <numFmt numFmtId="4726" formatCode="&quot;$&quot;#,##0"/>
    <numFmt numFmtId="4727" formatCode="0.0&quot;%&quot;"/>
    <numFmt numFmtId="4728" formatCode="0.0&quot;%&quot;"/>
    <numFmt numFmtId="4729" formatCode="0.0"/>
    <numFmt numFmtId="4730" formatCode="@"/>
    <numFmt numFmtId="4731" formatCode="#,##0"/>
    <numFmt numFmtId="4732" formatCode="0.0&quot;%&quot;"/>
    <numFmt numFmtId="4733" formatCode="#,##0"/>
    <numFmt numFmtId="4734" formatCode="#,##0"/>
    <numFmt numFmtId="4735" formatCode="0.0&quot;%&quot;"/>
    <numFmt numFmtId="4736" formatCode="0.0"/>
    <numFmt numFmtId="4737" formatCode="0.0"/>
    <numFmt numFmtId="4738" formatCode="0.0&quot;%&quot;"/>
    <numFmt numFmtId="4739" formatCode="0.0"/>
    <numFmt numFmtId="4740" formatCode="0.0"/>
    <numFmt numFmtId="4741" formatCode="0.0&quot;%&quot;"/>
    <numFmt numFmtId="4742" formatCode="0.0"/>
    <numFmt numFmtId="4743" formatCode="0.0"/>
    <numFmt numFmtId="4744" formatCode="0.0&quot;%&quot;"/>
    <numFmt numFmtId="4745" formatCode="0.0&quot;%&quot;"/>
    <numFmt numFmtId="4746" formatCode="0.0&quot;%&quot;"/>
    <numFmt numFmtId="4747" formatCode="0.0&quot;%&quot;"/>
    <numFmt numFmtId="4748" formatCode="0.0&quot;%&quot;"/>
    <numFmt numFmtId="4749" formatCode="0.0&quot;%&quot;"/>
    <numFmt numFmtId="4750" formatCode="&quot;$&quot;#,##0"/>
    <numFmt numFmtId="4751" formatCode="0.0&quot;%&quot;"/>
    <numFmt numFmtId="4752" formatCode="#,##0"/>
    <numFmt numFmtId="4753" formatCode="#,##0"/>
    <numFmt numFmtId="4754" formatCode="#,##0"/>
    <numFmt numFmtId="4755" formatCode="0.0"/>
    <numFmt numFmtId="4756" formatCode="0.00"/>
    <numFmt numFmtId="4757" formatCode="#,##0"/>
    <numFmt numFmtId="4758" formatCode="0.0&quot;%&quot;"/>
    <numFmt numFmtId="4759" formatCode="#,##0"/>
    <numFmt numFmtId="4760" formatCode="#,##0"/>
    <numFmt numFmtId="4761" formatCode="#,##0"/>
    <numFmt numFmtId="4762" formatCode="#,##0"/>
    <numFmt numFmtId="4763" formatCode="0.0"/>
    <numFmt numFmtId="4764" formatCode="#,##0"/>
    <numFmt numFmtId="4765" formatCode="0.00"/>
    <numFmt numFmtId="4766" formatCode="0.0"/>
    <numFmt numFmtId="4767" formatCode="&quot;$&quot;#,##0"/>
    <numFmt numFmtId="4768" formatCode="0.0&quot;%&quot;"/>
    <numFmt numFmtId="4769" formatCode="0.0&quot;%&quot;"/>
    <numFmt numFmtId="4770" formatCode="0.0"/>
    <numFmt numFmtId="4771" formatCode="@"/>
    <numFmt numFmtId="4772" formatCode="#,##0"/>
    <numFmt numFmtId="4773" formatCode="0.0&quot;%&quot;"/>
    <numFmt numFmtId="4774" formatCode="#,##0"/>
    <numFmt numFmtId="4775" formatCode="#,##0"/>
    <numFmt numFmtId="4776" formatCode="0.0&quot;%&quot;"/>
    <numFmt numFmtId="4777" formatCode="0.0"/>
    <numFmt numFmtId="4778" formatCode="0.0"/>
    <numFmt numFmtId="4779" formatCode="0.0&quot;%&quot;"/>
    <numFmt numFmtId="4780" formatCode="0.0"/>
    <numFmt numFmtId="4781" formatCode="0.0"/>
    <numFmt numFmtId="4782" formatCode="0.0&quot;%&quot;"/>
    <numFmt numFmtId="4783" formatCode="0.0"/>
    <numFmt numFmtId="4784" formatCode="0.0"/>
    <numFmt numFmtId="4785" formatCode="0.0&quot;%&quot;"/>
    <numFmt numFmtId="4786" formatCode="0.0&quot;%&quot;"/>
    <numFmt numFmtId="4787" formatCode="0.0&quot;%&quot;"/>
    <numFmt numFmtId="4788" formatCode="0.0&quot;%&quot;"/>
    <numFmt numFmtId="4789" formatCode="0.0&quot;%&quot;"/>
    <numFmt numFmtId="4790" formatCode="0.0&quot;%&quot;"/>
    <numFmt numFmtId="4791" formatCode="&quot;$&quot;#,##0"/>
    <numFmt numFmtId="4792" formatCode="0.0&quot;%&quot;"/>
    <numFmt numFmtId="4793" formatCode="#,##0"/>
    <numFmt numFmtId="4794" formatCode="#,##0"/>
    <numFmt numFmtId="4795" formatCode="#,##0"/>
    <numFmt numFmtId="4796" formatCode="0.0"/>
    <numFmt numFmtId="4797" formatCode="0.00"/>
    <numFmt numFmtId="4798" formatCode="#,##0"/>
    <numFmt numFmtId="4799" formatCode="0.0&quot;%&quot;"/>
    <numFmt numFmtId="4800" formatCode="#,##0"/>
    <numFmt numFmtId="4801" formatCode="#,##0"/>
    <numFmt numFmtId="4802" formatCode="#,##0"/>
    <numFmt numFmtId="4803" formatCode="#,##0"/>
    <numFmt numFmtId="4804" formatCode="0.0"/>
    <numFmt numFmtId="4805" formatCode="#,##0"/>
    <numFmt numFmtId="4806" formatCode="0.00"/>
    <numFmt numFmtId="4807" formatCode="0.0"/>
    <numFmt numFmtId="4808" formatCode="&quot;$&quot;#,##0"/>
    <numFmt numFmtId="4809" formatCode="0.0&quot;%&quot;"/>
    <numFmt numFmtId="4810" formatCode="0.0&quot;%&quot;"/>
    <numFmt numFmtId="4811" formatCode="0.0"/>
    <numFmt numFmtId="4812" formatCode="@"/>
    <numFmt numFmtId="4813" formatCode="#,##0"/>
    <numFmt numFmtId="4814" formatCode="0.0&quot;%&quot;"/>
    <numFmt numFmtId="4815" formatCode="#,##0"/>
    <numFmt numFmtId="4816" formatCode="#,##0"/>
    <numFmt numFmtId="4817" formatCode="0.0&quot;%&quot;"/>
    <numFmt numFmtId="4818" formatCode="0.0"/>
    <numFmt numFmtId="4819" formatCode="0.0"/>
    <numFmt numFmtId="4820" formatCode="0.0&quot;%&quot;"/>
    <numFmt numFmtId="4821" formatCode="0.0"/>
    <numFmt numFmtId="4822" formatCode="0.0"/>
    <numFmt numFmtId="4823" formatCode="0.0&quot;%&quot;"/>
    <numFmt numFmtId="4824" formatCode="0.0"/>
    <numFmt numFmtId="4825" formatCode="0.0"/>
    <numFmt numFmtId="4826" formatCode="0.0&quot;%&quot;"/>
    <numFmt numFmtId="4827" formatCode="0.0&quot;%&quot;"/>
    <numFmt numFmtId="4828" formatCode="0.0&quot;%&quot;"/>
    <numFmt numFmtId="4829" formatCode="0.0&quot;%&quot;"/>
    <numFmt numFmtId="4830" formatCode="0.0&quot;%&quot;"/>
    <numFmt numFmtId="4831" formatCode="0.0&quot;%&quot;"/>
    <numFmt numFmtId="4832" formatCode="&quot;$&quot;#,##0"/>
    <numFmt numFmtId="4833" formatCode="0.0&quot;%&quot;"/>
    <numFmt numFmtId="4834" formatCode="#,##0"/>
    <numFmt numFmtId="4835" formatCode="#,##0"/>
    <numFmt numFmtId="4836" formatCode="#,##0"/>
    <numFmt numFmtId="4837" formatCode="0.0"/>
    <numFmt numFmtId="4838" formatCode="0.00"/>
    <numFmt numFmtId="4839" formatCode="#,##0"/>
    <numFmt numFmtId="4840" formatCode="0.0&quot;%&quot;"/>
    <numFmt numFmtId="4841" formatCode="#,##0"/>
    <numFmt numFmtId="4842" formatCode="#,##0"/>
    <numFmt numFmtId="4843" formatCode="#,##0"/>
    <numFmt numFmtId="4844" formatCode="#,##0"/>
    <numFmt numFmtId="4845" formatCode="0.0"/>
    <numFmt numFmtId="4846" formatCode="#,##0"/>
    <numFmt numFmtId="4847" formatCode="0.00"/>
    <numFmt numFmtId="4848" formatCode="0.0"/>
    <numFmt numFmtId="4849" formatCode="&quot;$&quot;#,##0"/>
    <numFmt numFmtId="4850" formatCode="0.0&quot;%&quot;"/>
    <numFmt numFmtId="4851" formatCode="0.0&quot;%&quot;"/>
    <numFmt numFmtId="4852" formatCode="0.0"/>
    <numFmt numFmtId="4853" formatCode="@"/>
    <numFmt numFmtId="4854" formatCode="#,##0"/>
    <numFmt numFmtId="4855" formatCode="0.0&quot;%&quot;"/>
    <numFmt numFmtId="4856" formatCode="#,##0"/>
    <numFmt numFmtId="4857" formatCode="#,##0"/>
    <numFmt numFmtId="4858" formatCode="0.0&quot;%&quot;"/>
    <numFmt numFmtId="4859" formatCode="0.0"/>
    <numFmt numFmtId="4860" formatCode="0.0"/>
    <numFmt numFmtId="4861" formatCode="0.0&quot;%&quot;"/>
    <numFmt numFmtId="4862" formatCode="0.0"/>
    <numFmt numFmtId="4863" formatCode="0.0"/>
    <numFmt numFmtId="4864" formatCode="0.0&quot;%&quot;"/>
    <numFmt numFmtId="4865" formatCode="0.0"/>
    <numFmt numFmtId="4866" formatCode="0.0"/>
    <numFmt numFmtId="4867" formatCode="0.0&quot;%&quot;"/>
    <numFmt numFmtId="4868" formatCode="0.0&quot;%&quot;"/>
    <numFmt numFmtId="4869" formatCode="0.0&quot;%&quot;"/>
    <numFmt numFmtId="4870" formatCode="0.0&quot;%&quot;"/>
    <numFmt numFmtId="4871" formatCode="0.0&quot;%&quot;"/>
    <numFmt numFmtId="4872" formatCode="0.0&quot;%&quot;"/>
    <numFmt numFmtId="4873" formatCode="&quot;$&quot;#,##0"/>
    <numFmt numFmtId="4874" formatCode="0.0&quot;%&quot;"/>
    <numFmt numFmtId="4875" formatCode="#,##0"/>
    <numFmt numFmtId="4876" formatCode="#,##0"/>
    <numFmt numFmtId="4877" formatCode="#,##0"/>
    <numFmt numFmtId="4878" formatCode="0.0"/>
    <numFmt numFmtId="4879" formatCode="0.00"/>
    <numFmt numFmtId="4880" formatCode="#,##0"/>
    <numFmt numFmtId="4881" formatCode="0.0&quot;%&quot;"/>
    <numFmt numFmtId="4882" formatCode="#,##0"/>
    <numFmt numFmtId="4883" formatCode="#,##0"/>
    <numFmt numFmtId="4884" formatCode="#,##0"/>
    <numFmt numFmtId="4885" formatCode="#,##0"/>
    <numFmt numFmtId="4886" formatCode="0.0"/>
    <numFmt numFmtId="4887" formatCode="#,##0"/>
    <numFmt numFmtId="4888" formatCode="0.00"/>
    <numFmt numFmtId="4889" formatCode="0.0"/>
    <numFmt numFmtId="4890" formatCode="&quot;$&quot;#,##0"/>
    <numFmt numFmtId="4891" formatCode="0.0&quot;%&quot;"/>
    <numFmt numFmtId="4892" formatCode="0.0&quot;%&quot;"/>
    <numFmt numFmtId="4893" formatCode="0.0"/>
    <numFmt numFmtId="4894" formatCode="@"/>
    <numFmt numFmtId="4895" formatCode="#,##0"/>
    <numFmt numFmtId="4896" formatCode="0.0&quot;%&quot;"/>
    <numFmt numFmtId="4897" formatCode="#,##0"/>
    <numFmt numFmtId="4898" formatCode="#,##0"/>
    <numFmt numFmtId="4899" formatCode="0.0&quot;%&quot;"/>
    <numFmt numFmtId="4900" formatCode="0.0"/>
    <numFmt numFmtId="4901" formatCode="0.0"/>
    <numFmt numFmtId="4902" formatCode="0.0&quot;%&quot;"/>
    <numFmt numFmtId="4903" formatCode="0.0"/>
    <numFmt numFmtId="4904" formatCode="0.0"/>
    <numFmt numFmtId="4905" formatCode="0.0&quot;%&quot;"/>
    <numFmt numFmtId="4906" formatCode="0.0"/>
    <numFmt numFmtId="4907" formatCode="0.0"/>
    <numFmt numFmtId="4908" formatCode="0.0&quot;%&quot;"/>
    <numFmt numFmtId="4909" formatCode="0.0&quot;%&quot;"/>
    <numFmt numFmtId="4910" formatCode="0.0&quot;%&quot;"/>
    <numFmt numFmtId="4911" formatCode="0.0&quot;%&quot;"/>
    <numFmt numFmtId="4912" formatCode="0.0&quot;%&quot;"/>
    <numFmt numFmtId="4913" formatCode="0.0&quot;%&quot;"/>
    <numFmt numFmtId="4914" formatCode="&quot;$&quot;#,##0"/>
    <numFmt numFmtId="4915" formatCode="0.0&quot;%&quot;"/>
    <numFmt numFmtId="4916" formatCode="#,##0"/>
    <numFmt numFmtId="4917" formatCode="#,##0"/>
    <numFmt numFmtId="4918" formatCode="#,##0"/>
    <numFmt numFmtId="4919" formatCode="0.0"/>
    <numFmt numFmtId="4920" formatCode="0.00"/>
    <numFmt numFmtId="4921" formatCode="#,##0"/>
    <numFmt numFmtId="4922" formatCode="0.0&quot;%&quot;"/>
    <numFmt numFmtId="4923" formatCode="#,##0"/>
    <numFmt numFmtId="4924" formatCode="#,##0"/>
    <numFmt numFmtId="4925" formatCode="#,##0"/>
    <numFmt numFmtId="4926" formatCode="#,##0"/>
    <numFmt numFmtId="4927" formatCode="0.0"/>
    <numFmt numFmtId="4928" formatCode="#,##0"/>
    <numFmt numFmtId="4929" formatCode="0.00"/>
    <numFmt numFmtId="4930" formatCode="0.0"/>
    <numFmt numFmtId="4931" formatCode="&quot;$&quot;#,##0"/>
    <numFmt numFmtId="4932" formatCode="0.0&quot;%&quot;"/>
    <numFmt numFmtId="4933" formatCode="0.0&quot;%&quot;"/>
    <numFmt numFmtId="4934" formatCode="0.0"/>
    <numFmt numFmtId="4935" formatCode="@"/>
    <numFmt numFmtId="4936" formatCode="#,##0"/>
    <numFmt numFmtId="4937" formatCode="0.0&quot;%&quot;"/>
    <numFmt numFmtId="4938" formatCode="#,##0"/>
    <numFmt numFmtId="4939" formatCode="#,##0"/>
    <numFmt numFmtId="4940" formatCode="0.0&quot;%&quot;"/>
    <numFmt numFmtId="4941" formatCode="0.0"/>
    <numFmt numFmtId="4942" formatCode="0.0"/>
    <numFmt numFmtId="4943" formatCode="0.0&quot;%&quot;"/>
    <numFmt numFmtId="4944" formatCode="0.0"/>
    <numFmt numFmtId="4945" formatCode="0.0"/>
    <numFmt numFmtId="4946" formatCode="0.0&quot;%&quot;"/>
    <numFmt numFmtId="4947" formatCode="0.0"/>
    <numFmt numFmtId="4948" formatCode="0.0"/>
    <numFmt numFmtId="4949" formatCode="0.0&quot;%&quot;"/>
    <numFmt numFmtId="4950" formatCode="0.0&quot;%&quot;"/>
    <numFmt numFmtId="4951" formatCode="0.0&quot;%&quot;"/>
    <numFmt numFmtId="4952" formatCode="0.0&quot;%&quot;"/>
    <numFmt numFmtId="4953" formatCode="0.0&quot;%&quot;"/>
    <numFmt numFmtId="4954" formatCode="0.0&quot;%&quot;"/>
    <numFmt numFmtId="4955" formatCode="&quot;$&quot;#,##0"/>
    <numFmt numFmtId="4956" formatCode="0.0&quot;%&quot;"/>
    <numFmt numFmtId="4957" formatCode="#,##0"/>
    <numFmt numFmtId="4958" formatCode="#,##0"/>
    <numFmt numFmtId="4959" formatCode="#,##0"/>
    <numFmt numFmtId="4960" formatCode="0.0"/>
    <numFmt numFmtId="4961" formatCode="0.00"/>
    <numFmt numFmtId="4962" formatCode="#,##0"/>
    <numFmt numFmtId="4963" formatCode="0.0&quot;%&quot;"/>
    <numFmt numFmtId="4964" formatCode="#,##0"/>
    <numFmt numFmtId="4965" formatCode="#,##0"/>
    <numFmt numFmtId="4966" formatCode="#,##0"/>
    <numFmt numFmtId="4967" formatCode="#,##0"/>
    <numFmt numFmtId="4968" formatCode="0.0"/>
    <numFmt numFmtId="4969" formatCode="#,##0"/>
    <numFmt numFmtId="4970" formatCode="0.00"/>
    <numFmt numFmtId="4971" formatCode="0.0"/>
    <numFmt numFmtId="4972" formatCode="&quot;$&quot;#,##0"/>
    <numFmt numFmtId="4973" formatCode="0.0&quot;%&quot;"/>
    <numFmt numFmtId="4974" formatCode="0.0&quot;%&quot;"/>
    <numFmt numFmtId="4975" formatCode="0.0"/>
    <numFmt numFmtId="4976" formatCode="@"/>
    <numFmt numFmtId="4977" formatCode="#,##0"/>
    <numFmt numFmtId="4978" formatCode="0.0&quot;%&quot;"/>
    <numFmt numFmtId="4979" formatCode="#,##0"/>
    <numFmt numFmtId="4980" formatCode="#,##0"/>
    <numFmt numFmtId="4981" formatCode="0.0&quot;%&quot;"/>
    <numFmt numFmtId="4982" formatCode="0.0"/>
    <numFmt numFmtId="4983" formatCode="0.0"/>
    <numFmt numFmtId="4984" formatCode="0.0&quot;%&quot;"/>
    <numFmt numFmtId="4985" formatCode="0.0"/>
    <numFmt numFmtId="4986" formatCode="0.0"/>
    <numFmt numFmtId="4987" formatCode="0.0&quot;%&quot;"/>
    <numFmt numFmtId="4988" formatCode="0.0"/>
    <numFmt numFmtId="4989" formatCode="0.0"/>
    <numFmt numFmtId="4990" formatCode="0.0&quot;%&quot;"/>
    <numFmt numFmtId="4991" formatCode="0.0&quot;%&quot;"/>
    <numFmt numFmtId="4992" formatCode="0.0&quot;%&quot;"/>
    <numFmt numFmtId="4993" formatCode="0.0&quot;%&quot;"/>
    <numFmt numFmtId="4994" formatCode="0.0&quot;%&quot;"/>
    <numFmt numFmtId="4995" formatCode="0.0&quot;%&quot;"/>
    <numFmt numFmtId="4996" formatCode="&quot;$&quot;#,##0"/>
    <numFmt numFmtId="4997" formatCode="0.0&quot;%&quot;"/>
    <numFmt numFmtId="4998" formatCode="#,##0"/>
    <numFmt numFmtId="4999" formatCode="#,##0"/>
    <numFmt numFmtId="5000" formatCode="#,##0"/>
    <numFmt numFmtId="5001" formatCode="0.0"/>
    <numFmt numFmtId="5002" formatCode="0.00"/>
    <numFmt numFmtId="5003" formatCode="#,##0"/>
    <numFmt numFmtId="5004" formatCode="0.0&quot;%&quot;"/>
    <numFmt numFmtId="5005" formatCode="#,##0"/>
    <numFmt numFmtId="5006" formatCode="#,##0"/>
    <numFmt numFmtId="5007" formatCode="#,##0"/>
    <numFmt numFmtId="5008" formatCode="#,##0"/>
    <numFmt numFmtId="5009" formatCode="0.0"/>
    <numFmt numFmtId="5010" formatCode="#,##0"/>
    <numFmt numFmtId="5011" formatCode="0.00"/>
    <numFmt numFmtId="5012" formatCode="0.0"/>
    <numFmt numFmtId="5013" formatCode="&quot;$&quot;#,##0"/>
    <numFmt numFmtId="5014" formatCode="0.0&quot;%&quot;"/>
    <numFmt numFmtId="5015" formatCode="0.0&quot;%&quot;"/>
    <numFmt numFmtId="5016" formatCode="0.0"/>
    <numFmt numFmtId="5017" formatCode="@"/>
    <numFmt numFmtId="5018" formatCode="#,##0"/>
    <numFmt numFmtId="5019" formatCode="0.0&quot;%&quot;"/>
    <numFmt numFmtId="5020" formatCode="#,##0"/>
    <numFmt numFmtId="5021" formatCode="#,##0"/>
    <numFmt numFmtId="5022" formatCode="0.0&quot;%&quot;"/>
    <numFmt numFmtId="5023" formatCode="0.0"/>
    <numFmt numFmtId="5024" formatCode="0.0"/>
    <numFmt numFmtId="5025" formatCode="0.0&quot;%&quot;"/>
    <numFmt numFmtId="5026" formatCode="0.0"/>
    <numFmt numFmtId="5027" formatCode="0.0"/>
    <numFmt numFmtId="5028" formatCode="0.0&quot;%&quot;"/>
    <numFmt numFmtId="5029" formatCode="0.0"/>
    <numFmt numFmtId="5030" formatCode="0.0"/>
    <numFmt numFmtId="5031" formatCode="0.0&quot;%&quot;"/>
    <numFmt numFmtId="5032" formatCode="0.0&quot;%&quot;"/>
    <numFmt numFmtId="5033" formatCode="0.0&quot;%&quot;"/>
    <numFmt numFmtId="5034" formatCode="0.0&quot;%&quot;"/>
    <numFmt numFmtId="5035" formatCode="0.0&quot;%&quot;"/>
    <numFmt numFmtId="5036" formatCode="0.0&quot;%&quot;"/>
    <numFmt numFmtId="5037" formatCode="&quot;$&quot;#,##0"/>
    <numFmt numFmtId="5038" formatCode="0.0&quot;%&quot;"/>
    <numFmt numFmtId="5039" formatCode="#,##0"/>
    <numFmt numFmtId="5040" formatCode="#,##0"/>
    <numFmt numFmtId="5041" formatCode="#,##0"/>
    <numFmt numFmtId="5042" formatCode="0.0"/>
    <numFmt numFmtId="5043" formatCode="0.00"/>
    <numFmt numFmtId="5044" formatCode="#,##0"/>
    <numFmt numFmtId="5045" formatCode="0.0&quot;%&quot;"/>
    <numFmt numFmtId="5046" formatCode="#,##0"/>
    <numFmt numFmtId="5047" formatCode="#,##0"/>
    <numFmt numFmtId="5048" formatCode="#,##0"/>
    <numFmt numFmtId="5049" formatCode="#,##0"/>
    <numFmt numFmtId="5050" formatCode="0.0"/>
    <numFmt numFmtId="5051" formatCode="#,##0"/>
    <numFmt numFmtId="5052" formatCode="0.00"/>
    <numFmt numFmtId="5053" formatCode="0.0"/>
    <numFmt numFmtId="5054" formatCode="&quot;$&quot;#,##0"/>
    <numFmt numFmtId="5055" formatCode="0.0&quot;%&quot;"/>
    <numFmt numFmtId="5056" formatCode="0.0&quot;%&quot;"/>
    <numFmt numFmtId="5057" formatCode="0.0"/>
    <numFmt numFmtId="5058" formatCode="@"/>
    <numFmt numFmtId="5059" formatCode="#,##0"/>
    <numFmt numFmtId="5060" formatCode="0.0&quot;%&quot;"/>
    <numFmt numFmtId="5061" formatCode="#,##0"/>
    <numFmt numFmtId="5062" formatCode="#,##0"/>
    <numFmt numFmtId="5063" formatCode="0.0&quot;%&quot;"/>
    <numFmt numFmtId="5064" formatCode="0.0"/>
    <numFmt numFmtId="5065" formatCode="0.0"/>
    <numFmt numFmtId="5066" formatCode="0.0&quot;%&quot;"/>
    <numFmt numFmtId="5067" formatCode="0.0"/>
    <numFmt numFmtId="5068" formatCode="0.0"/>
    <numFmt numFmtId="5069" formatCode="0.0&quot;%&quot;"/>
    <numFmt numFmtId="5070" formatCode="0.0"/>
    <numFmt numFmtId="5071" formatCode="0.0"/>
    <numFmt numFmtId="5072" formatCode="0.0&quot;%&quot;"/>
    <numFmt numFmtId="5073" formatCode="0.0&quot;%&quot;"/>
    <numFmt numFmtId="5074" formatCode="0.0&quot;%&quot;"/>
    <numFmt numFmtId="5075" formatCode="0.0&quot;%&quot;"/>
    <numFmt numFmtId="5076" formatCode="0.0&quot;%&quot;"/>
    <numFmt numFmtId="5077" formatCode="0.0&quot;%&quot;"/>
    <numFmt numFmtId="5078" formatCode="&quot;$&quot;#,##0"/>
    <numFmt numFmtId="5079" formatCode="0.0&quot;%&quot;"/>
    <numFmt numFmtId="5080" formatCode="#,##0"/>
    <numFmt numFmtId="5081" formatCode="#,##0"/>
    <numFmt numFmtId="5082" formatCode="#,##0"/>
    <numFmt numFmtId="5083" formatCode="0.0"/>
    <numFmt numFmtId="5084" formatCode="0.00"/>
    <numFmt numFmtId="5085" formatCode="#,##0"/>
    <numFmt numFmtId="5086" formatCode="0.0&quot;%&quot;"/>
    <numFmt numFmtId="5087" formatCode="#,##0"/>
    <numFmt numFmtId="5088" formatCode="#,##0"/>
    <numFmt numFmtId="5089" formatCode="#,##0"/>
    <numFmt numFmtId="5090" formatCode="#,##0"/>
    <numFmt numFmtId="5091" formatCode="0.0"/>
    <numFmt numFmtId="5092" formatCode="#,##0"/>
    <numFmt numFmtId="5093" formatCode="0.00"/>
    <numFmt numFmtId="5094" formatCode="0.0"/>
    <numFmt numFmtId="5095" formatCode="&quot;$&quot;#,##0"/>
    <numFmt numFmtId="5096" formatCode="0.0&quot;%&quot;"/>
    <numFmt numFmtId="5097" formatCode="0.0&quot;%&quot;"/>
    <numFmt numFmtId="5098" formatCode="0.0"/>
    <numFmt numFmtId="5099" formatCode="@"/>
    <numFmt numFmtId="5100" formatCode="#,##0"/>
    <numFmt numFmtId="5101" formatCode="0.0&quot;%&quot;"/>
    <numFmt numFmtId="5102" formatCode="#,##0"/>
    <numFmt numFmtId="5103" formatCode="#,##0"/>
    <numFmt numFmtId="5104" formatCode="0.0&quot;%&quot;"/>
    <numFmt numFmtId="5105" formatCode="0.0"/>
    <numFmt numFmtId="5106" formatCode="0.0"/>
    <numFmt numFmtId="5107" formatCode="0.0&quot;%&quot;"/>
    <numFmt numFmtId="5108" formatCode="0.0"/>
    <numFmt numFmtId="5109" formatCode="0.0"/>
    <numFmt numFmtId="5110" formatCode="0.0&quot;%&quot;"/>
    <numFmt numFmtId="5111" formatCode="0.0"/>
    <numFmt numFmtId="5112" formatCode="0.0"/>
    <numFmt numFmtId="5113" formatCode="0.0&quot;%&quot;"/>
    <numFmt numFmtId="5114" formatCode="0.0&quot;%&quot;"/>
    <numFmt numFmtId="5115" formatCode="0.0&quot;%&quot;"/>
    <numFmt numFmtId="5116" formatCode="0.0&quot;%&quot;"/>
    <numFmt numFmtId="5117" formatCode="0.0&quot;%&quot;"/>
    <numFmt numFmtId="5118" formatCode="0.0&quot;%&quot;"/>
    <numFmt numFmtId="5119" formatCode="&quot;$&quot;#,##0"/>
    <numFmt numFmtId="5120" formatCode="0.0&quot;%&quot;"/>
    <numFmt numFmtId="5121" formatCode="#,##0"/>
    <numFmt numFmtId="5122" formatCode="#,##0"/>
    <numFmt numFmtId="5123" formatCode="#,##0"/>
    <numFmt numFmtId="5124" formatCode="0.0"/>
    <numFmt numFmtId="5125" formatCode="0.00"/>
    <numFmt numFmtId="5126" formatCode="#,##0"/>
    <numFmt numFmtId="5127" formatCode="0.0&quot;%&quot;"/>
    <numFmt numFmtId="5128" formatCode="#,##0"/>
    <numFmt numFmtId="5129" formatCode="#,##0"/>
    <numFmt numFmtId="5130" formatCode="#,##0"/>
    <numFmt numFmtId="5131" formatCode="#,##0"/>
    <numFmt numFmtId="5132" formatCode="0.0"/>
    <numFmt numFmtId="5133" formatCode="#,##0"/>
    <numFmt numFmtId="5134" formatCode="0.00"/>
    <numFmt numFmtId="5135" formatCode="0.0"/>
    <numFmt numFmtId="5136" formatCode="&quot;$&quot;#,##0"/>
    <numFmt numFmtId="5137" formatCode="0.0&quot;%&quot;"/>
    <numFmt numFmtId="5138" formatCode="0.0&quot;%&quot;"/>
    <numFmt numFmtId="5139" formatCode="0.0"/>
    <numFmt numFmtId="5140" formatCode="@"/>
    <numFmt numFmtId="5141" formatCode="#,##0"/>
    <numFmt numFmtId="5142" formatCode="0.0&quot;%&quot;"/>
    <numFmt numFmtId="5143" formatCode="#,##0"/>
    <numFmt numFmtId="5144" formatCode="#,##0"/>
    <numFmt numFmtId="5145" formatCode="0.0&quot;%&quot;"/>
    <numFmt numFmtId="5146" formatCode="0.0"/>
    <numFmt numFmtId="5147" formatCode="0.0"/>
    <numFmt numFmtId="5148" formatCode="0.0&quot;%&quot;"/>
    <numFmt numFmtId="5149" formatCode="0.0"/>
    <numFmt numFmtId="5150" formatCode="0.0"/>
    <numFmt numFmtId="5151" formatCode="0.0&quot;%&quot;"/>
    <numFmt numFmtId="5152" formatCode="0.0"/>
    <numFmt numFmtId="5153" formatCode="0.0"/>
    <numFmt numFmtId="5154" formatCode="0.0&quot;%&quot;"/>
    <numFmt numFmtId="5155" formatCode="0.0&quot;%&quot;"/>
    <numFmt numFmtId="5156" formatCode="0.0&quot;%&quot;"/>
    <numFmt numFmtId="5157" formatCode="0.0&quot;%&quot;"/>
    <numFmt numFmtId="5158" formatCode="0.0&quot;%&quot;"/>
    <numFmt numFmtId="5159" formatCode="0.0&quot;%&quot;"/>
    <numFmt numFmtId="5160" formatCode="&quot;$&quot;#,##0"/>
    <numFmt numFmtId="5161" formatCode="0.0&quot;%&quot;"/>
    <numFmt numFmtId="5162" formatCode="#,##0"/>
    <numFmt numFmtId="5163" formatCode="#,##0"/>
    <numFmt numFmtId="5164" formatCode="#,##0"/>
    <numFmt numFmtId="5165" formatCode="0.0"/>
    <numFmt numFmtId="5166" formatCode="0.00"/>
    <numFmt numFmtId="5167" formatCode="#,##0"/>
    <numFmt numFmtId="5168" formatCode="0.0&quot;%&quot;"/>
    <numFmt numFmtId="5169" formatCode="#,##0"/>
    <numFmt numFmtId="5170" formatCode="#,##0"/>
    <numFmt numFmtId="5171" formatCode="#,##0"/>
    <numFmt numFmtId="5172" formatCode="#,##0"/>
    <numFmt numFmtId="5173" formatCode="0.0"/>
    <numFmt numFmtId="5174" formatCode="#,##0"/>
    <numFmt numFmtId="5175" formatCode="0.00"/>
    <numFmt numFmtId="5176" formatCode="0.0"/>
    <numFmt numFmtId="5177" formatCode="&quot;$&quot;#,##0"/>
    <numFmt numFmtId="5178" formatCode="0.0&quot;%&quot;"/>
    <numFmt numFmtId="5179" formatCode="0.0&quot;%&quot;"/>
    <numFmt numFmtId="5180" formatCode="0.0"/>
    <numFmt numFmtId="5181" formatCode="@"/>
    <numFmt numFmtId="5182" formatCode="#,##0"/>
    <numFmt numFmtId="5183" formatCode="0.0&quot;%&quot;"/>
    <numFmt numFmtId="5184" formatCode="#,##0"/>
    <numFmt numFmtId="5185" formatCode="#,##0"/>
    <numFmt numFmtId="5186" formatCode="0.0&quot;%&quot;"/>
    <numFmt numFmtId="5187" formatCode="0.0"/>
    <numFmt numFmtId="5188" formatCode="0.0"/>
    <numFmt numFmtId="5189" formatCode="0.0&quot;%&quot;"/>
    <numFmt numFmtId="5190" formatCode="0.0"/>
    <numFmt numFmtId="5191" formatCode="0.0"/>
    <numFmt numFmtId="5192" formatCode="0.0&quot;%&quot;"/>
    <numFmt numFmtId="5193" formatCode="0.0"/>
    <numFmt numFmtId="5194" formatCode="0.0"/>
    <numFmt numFmtId="5195" formatCode="0.0&quot;%&quot;"/>
    <numFmt numFmtId="5196" formatCode="0.0&quot;%&quot;"/>
    <numFmt numFmtId="5197" formatCode="0.0&quot;%&quot;"/>
    <numFmt numFmtId="5198" formatCode="0.0&quot;%&quot;"/>
    <numFmt numFmtId="5199" formatCode="0.0&quot;%&quot;"/>
    <numFmt numFmtId="5200" formatCode="0.0&quot;%&quot;"/>
    <numFmt numFmtId="5201" formatCode="&quot;$&quot;#,##0"/>
    <numFmt numFmtId="5202" formatCode="0.0&quot;%&quot;"/>
    <numFmt numFmtId="5203" formatCode="#,##0"/>
    <numFmt numFmtId="5204" formatCode="#,##0"/>
    <numFmt numFmtId="5205" formatCode="#,##0"/>
    <numFmt numFmtId="5206" formatCode="0.0"/>
    <numFmt numFmtId="5207" formatCode="0.00"/>
    <numFmt numFmtId="5208" formatCode="#,##0"/>
    <numFmt numFmtId="5209" formatCode="0.0&quot;%&quot;"/>
    <numFmt numFmtId="5210" formatCode="#,##0"/>
    <numFmt numFmtId="5211" formatCode="#,##0"/>
    <numFmt numFmtId="5212" formatCode="#,##0"/>
    <numFmt numFmtId="5213" formatCode="#,##0"/>
    <numFmt numFmtId="5214" formatCode="0.0"/>
    <numFmt numFmtId="5215" formatCode="#,##0"/>
    <numFmt numFmtId="5216" formatCode="0.00"/>
    <numFmt numFmtId="5217" formatCode="0.0"/>
    <numFmt numFmtId="5218" formatCode="&quot;$&quot;#,##0"/>
    <numFmt numFmtId="5219" formatCode="0.0&quot;%&quot;"/>
    <numFmt numFmtId="5220" formatCode="0.0&quot;%&quot;"/>
    <numFmt numFmtId="5221" formatCode="0.0"/>
    <numFmt numFmtId="5222" formatCode="@"/>
    <numFmt numFmtId="5223" formatCode="#,##0"/>
    <numFmt numFmtId="5224" formatCode="0.0&quot;%&quot;"/>
    <numFmt numFmtId="5225" formatCode="#,##0"/>
    <numFmt numFmtId="5226" formatCode="#,##0"/>
    <numFmt numFmtId="5227" formatCode="0.0&quot;%&quot;"/>
    <numFmt numFmtId="5228" formatCode="0.0"/>
    <numFmt numFmtId="5229" formatCode="0.0"/>
    <numFmt numFmtId="5230" formatCode="0.0&quot;%&quot;"/>
    <numFmt numFmtId="5231" formatCode="0.0"/>
    <numFmt numFmtId="5232" formatCode="0.0"/>
    <numFmt numFmtId="5233" formatCode="0.0&quot;%&quot;"/>
    <numFmt numFmtId="5234" formatCode="0.0"/>
    <numFmt numFmtId="5235" formatCode="0.0"/>
    <numFmt numFmtId="5236" formatCode="0.0&quot;%&quot;"/>
    <numFmt numFmtId="5237" formatCode="0.0&quot;%&quot;"/>
    <numFmt numFmtId="5238" formatCode="0.0&quot;%&quot;"/>
    <numFmt numFmtId="5239" formatCode="0.0&quot;%&quot;"/>
    <numFmt numFmtId="5240" formatCode="0.0&quot;%&quot;"/>
    <numFmt numFmtId="5241" formatCode="0.0&quot;%&quot;"/>
    <numFmt numFmtId="5242" formatCode="&quot;$&quot;#,##0"/>
    <numFmt numFmtId="5243" formatCode="0.0&quot;%&quot;"/>
    <numFmt numFmtId="5244" formatCode="#,##0"/>
    <numFmt numFmtId="5245" formatCode="#,##0"/>
    <numFmt numFmtId="5246" formatCode="#,##0"/>
    <numFmt numFmtId="5247" formatCode="0.0"/>
    <numFmt numFmtId="5248" formatCode="0.00"/>
    <numFmt numFmtId="5249" formatCode="#,##0"/>
    <numFmt numFmtId="5250" formatCode="0.0&quot;%&quot;"/>
    <numFmt numFmtId="5251" formatCode="#,##0"/>
    <numFmt numFmtId="5252" formatCode="#,##0"/>
    <numFmt numFmtId="5253" formatCode="#,##0"/>
    <numFmt numFmtId="5254" formatCode="#,##0"/>
    <numFmt numFmtId="5255" formatCode="0.0"/>
    <numFmt numFmtId="5256" formatCode="#,##0"/>
    <numFmt numFmtId="5257" formatCode="0.00"/>
    <numFmt numFmtId="5258" formatCode="0.0"/>
    <numFmt numFmtId="5259" formatCode="&quot;$&quot;#,##0"/>
    <numFmt numFmtId="5260" formatCode="0.0&quot;%&quot;"/>
    <numFmt numFmtId="5261" formatCode="0.0&quot;%&quot;"/>
    <numFmt numFmtId="5262" formatCode="0.0"/>
    <numFmt numFmtId="5263" formatCode="@"/>
    <numFmt numFmtId="5264" formatCode="#,##0"/>
    <numFmt numFmtId="5265" formatCode="0.0&quot;%&quot;"/>
    <numFmt numFmtId="5266" formatCode="#,##0"/>
    <numFmt numFmtId="5267" formatCode="#,##0"/>
    <numFmt numFmtId="5268" formatCode="0.0&quot;%&quot;"/>
    <numFmt numFmtId="5269" formatCode="0.0"/>
    <numFmt numFmtId="5270" formatCode="0.0"/>
    <numFmt numFmtId="5271" formatCode="0.0&quot;%&quot;"/>
    <numFmt numFmtId="5272" formatCode="0.0"/>
    <numFmt numFmtId="5273" formatCode="0.0"/>
    <numFmt numFmtId="5274" formatCode="0.0&quot;%&quot;"/>
    <numFmt numFmtId="5275" formatCode="0.0"/>
    <numFmt numFmtId="5276" formatCode="0.0"/>
    <numFmt numFmtId="5277" formatCode="0.0&quot;%&quot;"/>
    <numFmt numFmtId="5278" formatCode="0.0&quot;%&quot;"/>
    <numFmt numFmtId="5279" formatCode="0.0&quot;%&quot;"/>
    <numFmt numFmtId="5280" formatCode="0.0&quot;%&quot;"/>
    <numFmt numFmtId="5281" formatCode="0.0&quot;%&quot;"/>
    <numFmt numFmtId="5282" formatCode="0.0&quot;%&quot;"/>
    <numFmt numFmtId="5283" formatCode="&quot;$&quot;#,##0"/>
    <numFmt numFmtId="5284" formatCode="0.0&quot;%&quot;"/>
    <numFmt numFmtId="5285" formatCode="#,##0"/>
    <numFmt numFmtId="5286" formatCode="#,##0"/>
    <numFmt numFmtId="5287" formatCode="#,##0"/>
    <numFmt numFmtId="5288" formatCode="0.0"/>
    <numFmt numFmtId="5289" formatCode="0.00"/>
    <numFmt numFmtId="5290" formatCode="#,##0"/>
    <numFmt numFmtId="5291" formatCode="0.0&quot;%&quot;"/>
    <numFmt numFmtId="5292" formatCode="#,##0"/>
    <numFmt numFmtId="5293" formatCode="#,##0"/>
    <numFmt numFmtId="5294" formatCode="#,##0"/>
    <numFmt numFmtId="5295" formatCode="#,##0"/>
    <numFmt numFmtId="5296" formatCode="0.0"/>
    <numFmt numFmtId="5297" formatCode="#,##0"/>
    <numFmt numFmtId="5298" formatCode="0.00"/>
    <numFmt numFmtId="5299" formatCode="0.0"/>
    <numFmt numFmtId="5300" formatCode="&quot;$&quot;#,##0"/>
    <numFmt numFmtId="5301" formatCode="0.0&quot;%&quot;"/>
    <numFmt numFmtId="5302" formatCode="0.0&quot;%&quot;"/>
    <numFmt numFmtId="5303" formatCode="0.0"/>
    <numFmt numFmtId="5304" formatCode="@"/>
    <numFmt numFmtId="5305" formatCode="#,##0"/>
    <numFmt numFmtId="5306" formatCode="0.0&quot;%&quot;"/>
    <numFmt numFmtId="5307" formatCode="#,##0"/>
    <numFmt numFmtId="5308" formatCode="#,##0"/>
    <numFmt numFmtId="5309" formatCode="0.0&quot;%&quot;"/>
    <numFmt numFmtId="5310" formatCode="0.0"/>
    <numFmt numFmtId="5311" formatCode="0.0"/>
    <numFmt numFmtId="5312" formatCode="0.0&quot;%&quot;"/>
    <numFmt numFmtId="5313" formatCode="0.0"/>
    <numFmt numFmtId="5314" formatCode="0.0"/>
    <numFmt numFmtId="5315" formatCode="0.0&quot;%&quot;"/>
    <numFmt numFmtId="5316" formatCode="0.0"/>
    <numFmt numFmtId="5317" formatCode="0.0"/>
    <numFmt numFmtId="5318" formatCode="0.0&quot;%&quot;"/>
    <numFmt numFmtId="5319" formatCode="0.0&quot;%&quot;"/>
    <numFmt numFmtId="5320" formatCode="0.0&quot;%&quot;"/>
    <numFmt numFmtId="5321" formatCode="0.0&quot;%&quot;"/>
    <numFmt numFmtId="5322" formatCode="0.0&quot;%&quot;"/>
    <numFmt numFmtId="5323" formatCode="0.0&quot;%&quot;"/>
    <numFmt numFmtId="5324" formatCode="&quot;$&quot;#,##0"/>
    <numFmt numFmtId="5325" formatCode="0.0&quot;%&quot;"/>
    <numFmt numFmtId="5326" formatCode="#,##0"/>
    <numFmt numFmtId="5327" formatCode="#,##0"/>
    <numFmt numFmtId="5328" formatCode="#,##0"/>
    <numFmt numFmtId="5329" formatCode="0.0"/>
    <numFmt numFmtId="5330" formatCode="0.00"/>
    <numFmt numFmtId="5331" formatCode="#,##0"/>
    <numFmt numFmtId="5332" formatCode="0.0&quot;%&quot;"/>
    <numFmt numFmtId="5333" formatCode="#,##0"/>
    <numFmt numFmtId="5334" formatCode="#,##0"/>
    <numFmt numFmtId="5335" formatCode="#,##0"/>
    <numFmt numFmtId="5336" formatCode="#,##0"/>
    <numFmt numFmtId="5337" formatCode="0.0"/>
    <numFmt numFmtId="5338" formatCode="#,##0"/>
    <numFmt numFmtId="5339" formatCode="0.00"/>
    <numFmt numFmtId="5340" formatCode="0.0"/>
    <numFmt numFmtId="5341" formatCode="&quot;$&quot;#,##0"/>
    <numFmt numFmtId="5342" formatCode="0.0&quot;%&quot;"/>
    <numFmt numFmtId="5343" formatCode="0.0&quot;%&quot;"/>
    <numFmt numFmtId="5344" formatCode="0.0"/>
    <numFmt numFmtId="5345" formatCode="@"/>
    <numFmt numFmtId="5346" formatCode="#,##0"/>
    <numFmt numFmtId="5347" formatCode="0.0&quot;%&quot;"/>
    <numFmt numFmtId="5348" formatCode="#,##0"/>
    <numFmt numFmtId="5349" formatCode="#,##0"/>
    <numFmt numFmtId="5350" formatCode="0.0&quot;%&quot;"/>
    <numFmt numFmtId="5351" formatCode="0.0"/>
    <numFmt numFmtId="5352" formatCode="0.0"/>
    <numFmt numFmtId="5353" formatCode="0.0&quot;%&quot;"/>
    <numFmt numFmtId="5354" formatCode="0.0"/>
    <numFmt numFmtId="5355" formatCode="0.0"/>
    <numFmt numFmtId="5356" formatCode="0.0&quot;%&quot;"/>
    <numFmt numFmtId="5357" formatCode="0.0"/>
    <numFmt numFmtId="5358" formatCode="0.0"/>
    <numFmt numFmtId="5359" formatCode="0.0&quot;%&quot;"/>
    <numFmt numFmtId="5360" formatCode="0.0&quot;%&quot;"/>
    <numFmt numFmtId="5361" formatCode="0.0&quot;%&quot;"/>
    <numFmt numFmtId="5362" formatCode="0.0&quot;%&quot;"/>
    <numFmt numFmtId="5363" formatCode="0.0&quot;%&quot;"/>
    <numFmt numFmtId="5364" formatCode="0.0&quot;%&quot;"/>
    <numFmt numFmtId="5365" formatCode="&quot;$&quot;#,##0"/>
    <numFmt numFmtId="5366" formatCode="0.0&quot;%&quot;"/>
    <numFmt numFmtId="5367" formatCode="#,##0"/>
    <numFmt numFmtId="5368" formatCode="#,##0"/>
    <numFmt numFmtId="5369" formatCode="#,##0"/>
    <numFmt numFmtId="5370" formatCode="0.0"/>
    <numFmt numFmtId="5371" formatCode="0.00"/>
    <numFmt numFmtId="5372" formatCode="#,##0"/>
    <numFmt numFmtId="5373" formatCode="0.0&quot;%&quot;"/>
    <numFmt numFmtId="5374" formatCode="#,##0"/>
    <numFmt numFmtId="5375" formatCode="#,##0"/>
    <numFmt numFmtId="5376" formatCode="#,##0"/>
    <numFmt numFmtId="5377" formatCode="#,##0"/>
    <numFmt numFmtId="5378" formatCode="0.0"/>
    <numFmt numFmtId="5379" formatCode="#,##0"/>
    <numFmt numFmtId="5380" formatCode="0.00"/>
    <numFmt numFmtId="5381" formatCode="0.0"/>
    <numFmt numFmtId="5382" formatCode="&quot;$&quot;#,##0"/>
    <numFmt numFmtId="5383" formatCode="0.0&quot;%&quot;"/>
    <numFmt numFmtId="5384" formatCode="0.0&quot;%&quot;"/>
    <numFmt numFmtId="5385" formatCode="0.0"/>
    <numFmt numFmtId="5386" formatCode="@"/>
    <numFmt numFmtId="5387" formatCode="#,##0"/>
    <numFmt numFmtId="5388" formatCode="0.0&quot;%&quot;"/>
    <numFmt numFmtId="5389" formatCode="#,##0"/>
    <numFmt numFmtId="5390" formatCode="#,##0"/>
    <numFmt numFmtId="5391" formatCode="0.0&quot;%&quot;"/>
    <numFmt numFmtId="5392" formatCode="0.0"/>
    <numFmt numFmtId="5393" formatCode="0.0"/>
    <numFmt numFmtId="5394" formatCode="0.0&quot;%&quot;"/>
    <numFmt numFmtId="5395" formatCode="0.0"/>
    <numFmt numFmtId="5396" formatCode="0.0"/>
    <numFmt numFmtId="5397" formatCode="0.0&quot;%&quot;"/>
    <numFmt numFmtId="5398" formatCode="0.0"/>
    <numFmt numFmtId="5399" formatCode="0.0"/>
    <numFmt numFmtId="5400" formatCode="0.0&quot;%&quot;"/>
    <numFmt numFmtId="5401" formatCode="0.0&quot;%&quot;"/>
    <numFmt numFmtId="5402" formatCode="0.0&quot;%&quot;"/>
    <numFmt numFmtId="5403" formatCode="0.0&quot;%&quot;"/>
    <numFmt numFmtId="5404" formatCode="0.0&quot;%&quot;"/>
    <numFmt numFmtId="5405" formatCode="0.0&quot;%&quot;"/>
    <numFmt numFmtId="5406" formatCode="&quot;$&quot;#,##0"/>
    <numFmt numFmtId="5407" formatCode="0.0&quot;%&quot;"/>
    <numFmt numFmtId="5408" formatCode="#,##0"/>
    <numFmt numFmtId="5409" formatCode="#,##0"/>
    <numFmt numFmtId="5410" formatCode="#,##0"/>
    <numFmt numFmtId="5411" formatCode="0.0"/>
    <numFmt numFmtId="5412" formatCode="0.00"/>
    <numFmt numFmtId="5413" formatCode="#,##0"/>
    <numFmt numFmtId="5414" formatCode="0.0&quot;%&quot;"/>
    <numFmt numFmtId="5415" formatCode="#,##0"/>
    <numFmt numFmtId="5416" formatCode="#,##0"/>
    <numFmt numFmtId="5417" formatCode="#,##0"/>
    <numFmt numFmtId="5418" formatCode="#,##0"/>
    <numFmt numFmtId="5419" formatCode="0.0"/>
    <numFmt numFmtId="5420" formatCode="#,##0"/>
    <numFmt numFmtId="5421" formatCode="0.00"/>
    <numFmt numFmtId="5422" formatCode="0.0"/>
    <numFmt numFmtId="5423" formatCode="&quot;$&quot;#,##0"/>
    <numFmt numFmtId="5424" formatCode="0.0&quot;%&quot;"/>
    <numFmt numFmtId="5425" formatCode="0.0&quot;%&quot;"/>
    <numFmt numFmtId="5426" formatCode="0.0"/>
    <numFmt numFmtId="5427" formatCode="@"/>
    <numFmt numFmtId="5428" formatCode="#,##0"/>
    <numFmt numFmtId="5429" formatCode="0.0&quot;%&quot;"/>
    <numFmt numFmtId="5430" formatCode="#,##0"/>
    <numFmt numFmtId="5431" formatCode="#,##0"/>
    <numFmt numFmtId="5432" formatCode="0.0&quot;%&quot;"/>
    <numFmt numFmtId="5433" formatCode="0.0"/>
    <numFmt numFmtId="5434" formatCode="0.0"/>
    <numFmt numFmtId="5435" formatCode="0.0&quot;%&quot;"/>
    <numFmt numFmtId="5436" formatCode="0.0"/>
    <numFmt numFmtId="5437" formatCode="0.0"/>
    <numFmt numFmtId="5438" formatCode="0.0&quot;%&quot;"/>
    <numFmt numFmtId="5439" formatCode="0.0"/>
    <numFmt numFmtId="5440" formatCode="0.0"/>
    <numFmt numFmtId="5441" formatCode="0.0&quot;%&quot;"/>
    <numFmt numFmtId="5442" formatCode="0.0&quot;%&quot;"/>
    <numFmt numFmtId="5443" formatCode="0.0&quot;%&quot;"/>
    <numFmt numFmtId="5444" formatCode="0.0&quot;%&quot;"/>
    <numFmt numFmtId="5445" formatCode="0.0&quot;%&quot;"/>
    <numFmt numFmtId="5446" formatCode="0.0&quot;%&quot;"/>
    <numFmt numFmtId="5447" formatCode="&quot;$&quot;#,##0"/>
    <numFmt numFmtId="5448" formatCode="0.0&quot;%&quot;"/>
    <numFmt numFmtId="5449" formatCode="#,##0"/>
    <numFmt numFmtId="5450" formatCode="#,##0"/>
    <numFmt numFmtId="5451" formatCode="#,##0"/>
    <numFmt numFmtId="5452" formatCode="0.0"/>
    <numFmt numFmtId="5453" formatCode="0.00"/>
    <numFmt numFmtId="5454" formatCode="#,##0"/>
    <numFmt numFmtId="5455" formatCode="0.0&quot;%&quot;"/>
    <numFmt numFmtId="5456" formatCode="#,##0"/>
    <numFmt numFmtId="5457" formatCode="#,##0"/>
    <numFmt numFmtId="5458" formatCode="#,##0"/>
    <numFmt numFmtId="5459" formatCode="#,##0"/>
    <numFmt numFmtId="5460" formatCode="0.0"/>
    <numFmt numFmtId="5461" formatCode="#,##0"/>
    <numFmt numFmtId="5462" formatCode="0.00"/>
    <numFmt numFmtId="5463" formatCode="0.0"/>
    <numFmt numFmtId="5464" formatCode="&quot;$&quot;#,##0"/>
    <numFmt numFmtId="5465" formatCode="0.0&quot;%&quot;"/>
    <numFmt numFmtId="5466" formatCode="0.0&quot;%&quot;"/>
    <numFmt numFmtId="5467" formatCode="0.0"/>
    <numFmt numFmtId="5468" formatCode="@"/>
    <numFmt numFmtId="5469" formatCode="#,##0"/>
    <numFmt numFmtId="5470" formatCode="0.0&quot;%&quot;"/>
    <numFmt numFmtId="5471" formatCode="#,##0"/>
    <numFmt numFmtId="5472" formatCode="#,##0"/>
    <numFmt numFmtId="5473" formatCode="0.0&quot;%&quot;"/>
    <numFmt numFmtId="5474" formatCode="0.0"/>
    <numFmt numFmtId="5475" formatCode="0.0"/>
    <numFmt numFmtId="5476" formatCode="0.0&quot;%&quot;"/>
    <numFmt numFmtId="5477" formatCode="0.0"/>
    <numFmt numFmtId="5478" formatCode="0.0"/>
    <numFmt numFmtId="5479" formatCode="0.0&quot;%&quot;"/>
    <numFmt numFmtId="5480" formatCode="0.0"/>
    <numFmt numFmtId="5481" formatCode="0.0"/>
    <numFmt numFmtId="5482" formatCode="0.0&quot;%&quot;"/>
    <numFmt numFmtId="5483" formatCode="0.0&quot;%&quot;"/>
    <numFmt numFmtId="5484" formatCode="0.0&quot;%&quot;"/>
    <numFmt numFmtId="5485" formatCode="0.0&quot;%&quot;"/>
    <numFmt numFmtId="5486" formatCode="0.0&quot;%&quot;"/>
    <numFmt numFmtId="5487" formatCode="0.0&quot;%&quot;"/>
    <numFmt numFmtId="5488" formatCode="&quot;$&quot;#,##0"/>
    <numFmt numFmtId="5489" formatCode="0.0&quot;%&quot;"/>
    <numFmt numFmtId="5490" formatCode="#,##0"/>
    <numFmt numFmtId="5491" formatCode="#,##0"/>
    <numFmt numFmtId="5492" formatCode="#,##0"/>
    <numFmt numFmtId="5493" formatCode="0.0"/>
    <numFmt numFmtId="5494" formatCode="0.00"/>
    <numFmt numFmtId="5495" formatCode="#,##0"/>
    <numFmt numFmtId="5496" formatCode="0.0&quot;%&quot;"/>
    <numFmt numFmtId="5497" formatCode="#,##0"/>
    <numFmt numFmtId="5498" formatCode="#,##0"/>
    <numFmt numFmtId="5499" formatCode="#,##0"/>
    <numFmt numFmtId="5500" formatCode="#,##0"/>
    <numFmt numFmtId="5501" formatCode="0.0"/>
    <numFmt numFmtId="5502" formatCode="#,##0"/>
    <numFmt numFmtId="5503" formatCode="0.00"/>
    <numFmt numFmtId="5504" formatCode="0.0"/>
    <numFmt numFmtId="5505" formatCode="&quot;$&quot;#,##0"/>
    <numFmt numFmtId="5506" formatCode="0.0&quot;%&quot;"/>
    <numFmt numFmtId="5507" formatCode="0.0&quot;%&quot;"/>
    <numFmt numFmtId="5508" formatCode="0.0"/>
    <numFmt numFmtId="5509" formatCode="@"/>
    <numFmt numFmtId="5510" formatCode="#,##0"/>
    <numFmt numFmtId="5511" formatCode="0.0&quot;%&quot;"/>
    <numFmt numFmtId="5512" formatCode="#,##0"/>
    <numFmt numFmtId="5513" formatCode="#,##0"/>
    <numFmt numFmtId="5514" formatCode="0.0&quot;%&quot;"/>
    <numFmt numFmtId="5515" formatCode="0.0"/>
    <numFmt numFmtId="5516" formatCode="0.0"/>
    <numFmt numFmtId="5517" formatCode="0.0&quot;%&quot;"/>
    <numFmt numFmtId="5518" formatCode="0.0"/>
    <numFmt numFmtId="5519" formatCode="0.0"/>
    <numFmt numFmtId="5520" formatCode="0.0&quot;%&quot;"/>
    <numFmt numFmtId="5521" formatCode="0.0"/>
    <numFmt numFmtId="5522" formatCode="0.0"/>
    <numFmt numFmtId="5523" formatCode="0.0&quot;%&quot;"/>
    <numFmt numFmtId="5524" formatCode="0.0&quot;%&quot;"/>
    <numFmt numFmtId="5525" formatCode="0.0&quot;%&quot;"/>
    <numFmt numFmtId="5526" formatCode="0.0&quot;%&quot;"/>
    <numFmt numFmtId="5527" formatCode="0.0&quot;%&quot;"/>
    <numFmt numFmtId="5528" formatCode="0.0&quot;%&quot;"/>
    <numFmt numFmtId="5529" formatCode="&quot;$&quot;#,##0"/>
    <numFmt numFmtId="5530" formatCode="0.0&quot;%&quot;"/>
    <numFmt numFmtId="5531" formatCode="#,##0"/>
    <numFmt numFmtId="5532" formatCode="#,##0"/>
    <numFmt numFmtId="5533" formatCode="#,##0"/>
    <numFmt numFmtId="5534" formatCode="0.0"/>
    <numFmt numFmtId="5535" formatCode="0.00"/>
    <numFmt numFmtId="5536" formatCode="#,##0"/>
    <numFmt numFmtId="5537" formatCode="0.0&quot;%&quot;"/>
    <numFmt numFmtId="5538" formatCode="#,##0"/>
    <numFmt numFmtId="5539" formatCode="#,##0"/>
    <numFmt numFmtId="5540" formatCode="#,##0"/>
    <numFmt numFmtId="5541" formatCode="#,##0"/>
    <numFmt numFmtId="5542" formatCode="0.0"/>
    <numFmt numFmtId="5543" formatCode="#,##0"/>
    <numFmt numFmtId="5544" formatCode="0.00"/>
    <numFmt numFmtId="5545" formatCode="0.0"/>
    <numFmt numFmtId="5546" formatCode="&quot;$&quot;#,##0"/>
    <numFmt numFmtId="5547" formatCode="0.0&quot;%&quot;"/>
    <numFmt numFmtId="5548" formatCode="0.0&quot;%&quot;"/>
    <numFmt numFmtId="5549" formatCode="0.0"/>
    <numFmt numFmtId="5550" formatCode="@"/>
    <numFmt numFmtId="5551" formatCode="#,##0"/>
    <numFmt numFmtId="5552" formatCode="0.0&quot;%&quot;"/>
    <numFmt numFmtId="5553" formatCode="#,##0"/>
    <numFmt numFmtId="5554" formatCode="#,##0"/>
    <numFmt numFmtId="5555" formatCode="0.0&quot;%&quot;"/>
    <numFmt numFmtId="5556" formatCode="0.0"/>
    <numFmt numFmtId="5557" formatCode="0.0"/>
    <numFmt numFmtId="5558" formatCode="0.0&quot;%&quot;"/>
    <numFmt numFmtId="5559" formatCode="0.0"/>
    <numFmt numFmtId="5560" formatCode="0.0"/>
    <numFmt numFmtId="5561" formatCode="0.0&quot;%&quot;"/>
    <numFmt numFmtId="5562" formatCode="0.0"/>
    <numFmt numFmtId="5563" formatCode="0.0"/>
    <numFmt numFmtId="5564" formatCode="0.0&quot;%&quot;"/>
    <numFmt numFmtId="5565" formatCode="0.0&quot;%&quot;"/>
    <numFmt numFmtId="5566" formatCode="0.0&quot;%&quot;"/>
    <numFmt numFmtId="5567" formatCode="0.0&quot;%&quot;"/>
    <numFmt numFmtId="5568" formatCode="0.0&quot;%&quot;"/>
    <numFmt numFmtId="5569" formatCode="0.0&quot;%&quot;"/>
    <numFmt numFmtId="5570" formatCode="&quot;$&quot;#,##0"/>
    <numFmt numFmtId="5571" formatCode="0.0&quot;%&quot;"/>
    <numFmt numFmtId="5572" formatCode="#,##0"/>
    <numFmt numFmtId="5573" formatCode="#,##0"/>
    <numFmt numFmtId="5574" formatCode="#,##0"/>
    <numFmt numFmtId="5575" formatCode="0.0"/>
    <numFmt numFmtId="5576" formatCode="0.00"/>
    <numFmt numFmtId="5577" formatCode="#,##0"/>
    <numFmt numFmtId="5578" formatCode="0.0&quot;%&quot;"/>
    <numFmt numFmtId="5579" formatCode="#,##0"/>
    <numFmt numFmtId="5580" formatCode="#,##0"/>
    <numFmt numFmtId="5581" formatCode="#,##0"/>
    <numFmt numFmtId="5582" formatCode="#,##0"/>
    <numFmt numFmtId="5583" formatCode="0.0"/>
    <numFmt numFmtId="5584" formatCode="#,##0"/>
    <numFmt numFmtId="5585" formatCode="0.00"/>
    <numFmt numFmtId="5586" formatCode="0.0"/>
    <numFmt numFmtId="5587" formatCode="&quot;$&quot;#,##0"/>
    <numFmt numFmtId="5588" formatCode="0.0&quot;%&quot;"/>
    <numFmt numFmtId="5589" formatCode="0.0&quot;%&quot;"/>
    <numFmt numFmtId="5590" formatCode="0.0"/>
    <numFmt numFmtId="5591" formatCode="@"/>
    <numFmt numFmtId="5592" formatCode="#,##0"/>
    <numFmt numFmtId="5593" formatCode="0.0&quot;%&quot;"/>
    <numFmt numFmtId="5594" formatCode="#,##0"/>
    <numFmt numFmtId="5595" formatCode="#,##0"/>
    <numFmt numFmtId="5596" formatCode="0.0&quot;%&quot;"/>
    <numFmt numFmtId="5597" formatCode="0.0"/>
    <numFmt numFmtId="5598" formatCode="0.0"/>
    <numFmt numFmtId="5599" formatCode="0.0&quot;%&quot;"/>
    <numFmt numFmtId="5600" formatCode="0.0"/>
    <numFmt numFmtId="5601" formatCode="0.0"/>
    <numFmt numFmtId="5602" formatCode="0.0&quot;%&quot;"/>
    <numFmt numFmtId="5603" formatCode="0.0"/>
    <numFmt numFmtId="5604" formatCode="0.0"/>
    <numFmt numFmtId="5605" formatCode="0.0&quot;%&quot;"/>
    <numFmt numFmtId="5606" formatCode="0.0&quot;%&quot;"/>
    <numFmt numFmtId="5607" formatCode="0.0&quot;%&quot;"/>
    <numFmt numFmtId="5608" formatCode="0.0&quot;%&quot;"/>
    <numFmt numFmtId="5609" formatCode="0.0&quot;%&quot;"/>
    <numFmt numFmtId="5610" formatCode="0.0&quot;%&quot;"/>
    <numFmt numFmtId="5611" formatCode="&quot;$&quot;#,##0"/>
    <numFmt numFmtId="5612" formatCode="0.0&quot;%&quot;"/>
    <numFmt numFmtId="5613" formatCode="#,##0"/>
    <numFmt numFmtId="5614" formatCode="#,##0"/>
    <numFmt numFmtId="5615" formatCode="#,##0"/>
    <numFmt numFmtId="5616" formatCode="0.0"/>
    <numFmt numFmtId="5617" formatCode="0.00"/>
    <numFmt numFmtId="5618" formatCode="#,##0"/>
    <numFmt numFmtId="5619" formatCode="0.0&quot;%&quot;"/>
    <numFmt numFmtId="5620" formatCode="#,##0"/>
    <numFmt numFmtId="5621" formatCode="#,##0"/>
    <numFmt numFmtId="5622" formatCode="#,##0"/>
    <numFmt numFmtId="5623" formatCode="#,##0"/>
    <numFmt numFmtId="5624" formatCode="0.0"/>
    <numFmt numFmtId="5625" formatCode="#,##0"/>
    <numFmt numFmtId="5626" formatCode="0.00"/>
    <numFmt numFmtId="5627" formatCode="0.0"/>
    <numFmt numFmtId="5628" formatCode="&quot;$&quot;#,##0"/>
    <numFmt numFmtId="5629" formatCode="0.0&quot;%&quot;"/>
    <numFmt numFmtId="5630" formatCode="0.0&quot;%&quot;"/>
    <numFmt numFmtId="5631" formatCode="0.0"/>
    <numFmt numFmtId="5632" formatCode="@"/>
    <numFmt numFmtId="5633" formatCode="#,##0"/>
    <numFmt numFmtId="5634" formatCode="0.0&quot;%&quot;"/>
    <numFmt numFmtId="5635" formatCode="#,##0"/>
    <numFmt numFmtId="5636" formatCode="#,##0"/>
    <numFmt numFmtId="5637" formatCode="0.0&quot;%&quot;"/>
    <numFmt numFmtId="5638" formatCode="0.0"/>
    <numFmt numFmtId="5639" formatCode="0.0"/>
    <numFmt numFmtId="5640" formatCode="0.0&quot;%&quot;"/>
    <numFmt numFmtId="5641" formatCode="0.0"/>
    <numFmt numFmtId="5642" formatCode="0.0"/>
    <numFmt numFmtId="5643" formatCode="0.0&quot;%&quot;"/>
    <numFmt numFmtId="5644" formatCode="0.0"/>
    <numFmt numFmtId="5645" formatCode="0.0"/>
    <numFmt numFmtId="5646" formatCode="0.0&quot;%&quot;"/>
    <numFmt numFmtId="5647" formatCode="0.0&quot;%&quot;"/>
    <numFmt numFmtId="5648" formatCode="0.0&quot;%&quot;"/>
    <numFmt numFmtId="5649" formatCode="0.0&quot;%&quot;"/>
    <numFmt numFmtId="5650" formatCode="0.0&quot;%&quot;"/>
    <numFmt numFmtId="5651" formatCode="0.0&quot;%&quot;"/>
    <numFmt numFmtId="5652" formatCode="&quot;$&quot;#,##0"/>
    <numFmt numFmtId="5653" formatCode="0.0&quot;%&quot;"/>
    <numFmt numFmtId="5654" formatCode="#,##0"/>
    <numFmt numFmtId="5655" formatCode="#,##0"/>
    <numFmt numFmtId="5656" formatCode="#,##0"/>
    <numFmt numFmtId="5657" formatCode="0.0"/>
    <numFmt numFmtId="5658" formatCode="0.00"/>
    <numFmt numFmtId="5659" formatCode="#,##0"/>
    <numFmt numFmtId="5660" formatCode="0.0&quot;%&quot;"/>
    <numFmt numFmtId="5661" formatCode="#,##0"/>
    <numFmt numFmtId="5662" formatCode="#,##0"/>
    <numFmt numFmtId="5663" formatCode="#,##0"/>
    <numFmt numFmtId="5664" formatCode="#,##0"/>
    <numFmt numFmtId="5665" formatCode="0.0"/>
    <numFmt numFmtId="5666" formatCode="#,##0"/>
    <numFmt numFmtId="5667" formatCode="0.00"/>
    <numFmt numFmtId="5668" formatCode="0.0"/>
    <numFmt numFmtId="5669" formatCode="&quot;$&quot;#,##0"/>
    <numFmt numFmtId="5670" formatCode="0.0&quot;%&quot;"/>
    <numFmt numFmtId="5671" formatCode="0.0&quot;%&quot;"/>
    <numFmt numFmtId="5672" formatCode="0.0"/>
    <numFmt numFmtId="5673" formatCode="@"/>
    <numFmt numFmtId="5674" formatCode="@"/>
    <numFmt numFmtId="5675" formatCode="@"/>
    <numFmt numFmtId="5676" formatCode="#,##0"/>
    <numFmt numFmtId="5677" formatCode="#,##0"/>
    <numFmt numFmtId="5678" formatCode="0.0"/>
    <numFmt numFmtId="5679" formatCode="0.0"/>
    <numFmt numFmtId="5680" formatCode="0.0"/>
    <numFmt numFmtId="5681" formatCode="0.0&quot;%&quot;"/>
    <numFmt numFmtId="5682" formatCode="0.0&quot;%&quot;"/>
    <numFmt numFmtId="5683" formatCode="0.0&quot;%&quot;"/>
    <numFmt numFmtId="5684" formatCode="0.0&quot;%&quot;"/>
    <numFmt numFmtId="5685" formatCode="0.0&quot;%&quot;"/>
    <numFmt numFmtId="5686" formatCode="0.0&quot;%&quot;"/>
    <numFmt numFmtId="5687" formatCode="0.0&quot;%&quot;"/>
    <numFmt numFmtId="5688" formatCode="0.0&quot;%&quot;"/>
    <numFmt numFmtId="5689" formatCode="0.0&quot;%&quot;"/>
    <numFmt numFmtId="5690" formatCode="#,##0"/>
    <numFmt numFmtId="5691" formatCode="0.0"/>
    <numFmt numFmtId="5692" formatCode="0.0"/>
    <numFmt numFmtId="5693" formatCode="0.0"/>
    <numFmt numFmtId="5694" formatCode="#,##0"/>
    <numFmt numFmtId="5695" formatCode="0.0"/>
    <numFmt numFmtId="5696" formatCode="0.0&quot;%&quot;"/>
    <numFmt numFmtId="5697" formatCode="#,##0"/>
    <numFmt numFmtId="5698" formatCode="#,##0"/>
    <numFmt numFmtId="5699" formatCode="0.0"/>
    <numFmt numFmtId="5700" formatCode="#,##0"/>
    <numFmt numFmtId="5701" formatCode="0.00"/>
    <numFmt numFmtId="5702" formatCode="#,##0"/>
    <numFmt numFmtId="5703" formatCode="#,##0"/>
    <numFmt numFmtId="5704" formatCode="0.0"/>
    <numFmt numFmtId="5705" formatCode="#,##0"/>
    <numFmt numFmtId="5706" formatCode="#,##0"/>
    <numFmt numFmtId="5707" formatCode="#,##0"/>
    <numFmt numFmtId="5708" formatCode="0.0"/>
    <numFmt numFmtId="5709" formatCode="0.00"/>
    <numFmt numFmtId="5710" formatCode="0.0&quot;%&quot;"/>
    <numFmt numFmtId="5711" formatCode="0.0&quot;%&quot;"/>
    <numFmt numFmtId="5712" formatCode="&quot;$&quot;#,##0"/>
    <numFmt numFmtId="5713" formatCode="@"/>
    <numFmt numFmtId="5714" formatCode="@"/>
  </numFmts>
  <fonts count="25">
    <font>
      <sz val="9"/>
      <color rgb="FF16272D"/>
      <name val="Poppins"/>
      <family val="2"/>
      <scheme val="minor"/>
    </font>
    <font>
      <b val="1"/>
      <sz val="16"/>
      <color rgb="FFFFFFFF"/>
      <name val="Poppins"/>
    </font>
    <font>
      <b val="0"/>
      <sz val="9"/>
      <color rgb="FF7EC8E3"/>
      <name val="Poppins"/>
    </font>
    <font>
      <b val="1"/>
      <sz val="8"/>
      <color rgb="FFC77B30"/>
      <name val="Poppins"/>
    </font>
    <font>
      <sz val="9"/>
      <color rgb="FF3C4A4F"/>
      <name val="Poppins"/>
    </font>
    <font>
      <b val="1"/>
      <sz val="8"/>
      <color rgb="FFFFFFFF"/>
      <name val="Poppins"/>
    </font>
    <font>
      <b val="1"/>
      <sz val="8"/>
      <color rgb="FF003B4F"/>
      <name val="Poppins"/>
    </font>
    <font>
      <sz val="8"/>
      <color rgb="FF3C4A4F"/>
      <name val="Poppins"/>
    </font>
    <font>
      <b val="0"/>
      <sz val="8"/>
      <color rgb="FF3C4A4F"/>
      <name val="Poppins"/>
    </font>
    <font>
      <b val="1"/>
      <sz val="14"/>
      <color rgb="FFFFFFFF"/>
      <name val="Poppins"/>
    </font>
    <font>
      <b val="1"/>
      <sz val="7"/>
      <color rgb="FF7EC8E3"/>
      <name val="Poppins"/>
    </font>
    <font>
      <b val="1"/>
      <sz val="7"/>
      <color rgb="FFFFFFFF"/>
      <name val="Poppins"/>
    </font>
    <font>
      <b val="1"/>
      <sz val="7"/>
      <color rgb="FFC77B30"/>
      <name val="Poppins"/>
    </font>
    <font>
      <b val="1"/>
      <sz val="8"/>
      <color rgb="FF16272D"/>
      <name val="Poppins"/>
    </font>
    <font>
      <b val="1"/>
      <sz val="9"/>
      <color rgb="FFFFFFFF"/>
      <name val="Poppins"/>
    </font>
    <font>
      <sz val="9"/>
      <color rgb="FF16272D"/>
      <name val="Poppins"/>
    </font>
    <font>
      <b val="1"/>
      <sz val="10"/>
      <color rgb="FFFFFFFF"/>
      <name val="Poppins"/>
    </font>
    <font>
      <b val="1"/>
      <sz val="9"/>
      <color rgb="FF16272D"/>
      <name val="Poppins"/>
    </font>
    <font>
      <b val="1"/>
      <sz val="7"/>
      <color rgb="FF0E5C72"/>
      <name val="Poppins"/>
    </font>
    <font>
      <b val="1"/>
      <sz val="7"/>
      <color rgb="FF3E7E91"/>
      <name val="Poppins"/>
    </font>
    <font>
      <b val="1"/>
      <sz val="11"/>
      <color rgb="FF003B4F"/>
      <name val="Poppins"/>
    </font>
    <font>
      <b val="1"/>
      <sz val="11"/>
      <color rgb="FFFFFFFF"/>
      <name val="Poppins"/>
    </font>
    <font>
      <b val="0"/>
      <sz val="8"/>
      <color rgb="FF7A848A"/>
      <name val="Poppins"/>
    </font>
    <font>
      <b val="1"/>
      <sz val="12"/>
      <color rgb="FF0E5C72"/>
      <name val="Poppins"/>
    </font>
    <font>
      <b val="1"/>
      <sz val="13"/>
      <color rgb="FFFFFFFF"/>
      <name val="Poppins"/>
    </font>
  </fonts>
  <fills count="11">
    <fill>
      <patternFill patternType="none"/>
    </fill>
    <fill>
      <patternFill patternType="gray125"/>
    </fill>
    <fill>
      <patternFill patternType="solid">
        <fgColor rgb="FF003B4F"/>
      </patternFill>
    </fill>
    <fill>
      <patternFill patternType="solid">
        <fgColor rgb="FF0E5C72"/>
      </patternFill>
    </fill>
    <fill>
      <patternFill patternType="solid">
        <fgColor rgb="FFF1F7F8"/>
      </patternFill>
    </fill>
    <fill>
      <patternFill patternType="solid">
        <fgColor rgb="FFF7FAFB"/>
      </patternFill>
    </fill>
    <fill>
      <patternFill patternType="solid">
        <fgColor rgb="FFEEF3F4"/>
      </patternFill>
    </fill>
    <fill>
      <patternFill patternType="solid">
        <fgColor rgb="FFFFFFFF"/>
      </patternFill>
    </fill>
    <fill>
      <patternFill patternType="solid">
        <fgColor rgb="FF2F8FB0"/>
      </patternFill>
    </fill>
    <fill>
      <patternFill patternType="solid">
        <fgColor rgb="FFD98A3D"/>
      </patternFill>
    </fill>
    <fill>
      <patternFill patternType="solid">
        <fgColor rgb="FF1570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955">
    <xf numFmtId="0" fontId="0" fillId="0" borderId="0" xfId="0"/>
    <xf applyFill="1" borderId="0" fillId="2" fontId="0" numFmtId="0" xfId="0"/>
    <xf applyFill="1" applyFont="1" borderId="0" fillId="2" fontId="1" numFmtId="0" xfId="0"/>
    <xf applyFill="1" applyFont="1" borderId="0" fillId="2" fontId="1" numFmtId="0" xfId="0">
      <alignment horizontal="left" vertical="center" wrapText="0"/>
    </xf>
    <xf applyFill="1" borderId="0" fillId="3" fontId="0" numFmtId="0" xfId="0"/>
    <xf applyFill="1" applyFont="1" borderId="0" fillId="3" fontId="2" numFmtId="0" xfId="0"/>
    <xf applyFill="1" applyFont="1" borderId="0" fillId="3" fontId="2" numFmtId="0" xfId="0">
      <alignment horizontal="left" vertical="center" wrapText="0"/>
    </xf>
    <xf applyFill="1" borderId="0" fillId="4" fontId="0" numFmtId="0" xfId="0"/>
    <xf applyFill="1" applyFont="1" borderId="0" fillId="4" fontId="3" numFmtId="0" xfId="0"/>
    <xf applyFill="1" applyFont="1" borderId="0" fillId="4" fontId="3" numFmtId="0" xfId="0">
      <alignment horizontal="left" vertical="center" wrapText="0"/>
    </xf>
    <xf applyFill="1" borderId="0" fillId="5" fontId="0" numFmtId="0" xfId="0"/>
    <xf applyFill="1" applyFont="1" borderId="0" fillId="5" fontId="4" numFmtId="0" xfId="0"/>
    <xf applyFill="1" applyFont="1" borderId="0" fillId="5" fontId="4" numFmtId="0" xfId="0">
      <alignment horizontal="left" vertical="top" wrapText="1"/>
    </xf>
    <xf applyFill="1" applyFont="1" borderId="0" fillId="2" fontId="5" numFmtId="0" xfId="0"/>
    <xf applyFill="1" applyFont="1" borderId="0" fillId="2" fontId="5" numFmtId="0" xfId="0">
      <alignment horizontal="left" vertical="center"/>
    </xf>
    <xf applyFill="1" borderId="0" fillId="6" fontId="0" numFmtId="0" xfId="0"/>
    <xf applyFill="1" applyFont="1" borderId="0" fillId="6" fontId="6" numFmtId="0" xfId="0"/>
    <xf applyFill="1" applyFont="1" borderId="0" fillId="6" fontId="7" numFmtId="0" xfId="0"/>
    <xf applyFill="1" applyFont="1" borderId="0" fillId="6" fontId="6" numFmtId="0" xfId="0">
      <alignment horizontal="left" vertical="center" wrapText="1"/>
    </xf>
    <xf applyFill="1" applyFont="1" borderId="0" fillId="6" fontId="7" numFmtId="0" xfId="0">
      <alignment horizontal="left" vertical="center" wrapText="1"/>
    </xf>
    <xf applyFill="1" borderId="0" fillId="7" fontId="0" numFmtId="0" xfId="0"/>
    <xf applyFill="1" applyFont="1" borderId="0" fillId="7" fontId="6" numFmtId="0" xfId="0"/>
    <xf applyFill="1" applyFont="1" borderId="0" fillId="7" fontId="7" numFmtId="0" xfId="0"/>
    <xf applyFill="1" applyFont="1" borderId="0" fillId="7" fontId="6" numFmtId="0" xfId="0">
      <alignment horizontal="left" vertical="center" wrapText="1"/>
    </xf>
    <xf applyFill="1" applyFont="1" borderId="0" fillId="7" fontId="7" numFmtId="0" xfId="0">
      <alignment horizontal="left" vertical="center" wrapText="1"/>
    </xf>
    <xf applyFill="1" applyFont="1" borderId="0" fillId="6" fontId="6" numFmtId="0" xfId="0">
      <alignment horizontal="left" vertical="top" wrapText="1"/>
    </xf>
    <xf applyFill="1" applyFont="1" borderId="0" fillId="6" fontId="8" numFmtId="0" xfId="0"/>
    <xf applyFill="1" applyFont="1" borderId="0" fillId="6" fontId="8" numFmtId="0" xfId="0">
      <alignment horizontal="left" vertical="top" wrapText="1"/>
    </xf>
    <xf applyFill="1" applyFont="1" borderId="0" fillId="7" fontId="6" numFmtId="0" xfId="0">
      <alignment horizontal="left" vertical="top" wrapText="1"/>
    </xf>
    <xf applyFill="1" applyFont="1" borderId="0" fillId="7" fontId="8" numFmtId="0" xfId="0"/>
    <xf applyFill="1" applyFont="1" borderId="0" fillId="7" fontId="8" numFmtId="0" xfId="0">
      <alignment horizontal="left" vertical="top" wrapText="1"/>
    </xf>
    <xf applyFill="1" applyFont="1" borderId="0" fillId="6" fontId="7" numFmtId="0" xfId="0">
      <alignment horizontal="left" vertical="center"/>
    </xf>
    <xf applyFill="1" applyFont="1" borderId="0" fillId="7" fontId="7" numFmtId="0" xfId="0">
      <alignment horizontal="left" vertical="center"/>
    </xf>
    <xf applyFill="1" applyFont="1" borderId="0" fillId="2" fontId="9" numFmtId="0" xfId="0"/>
    <xf applyFill="1" applyFont="1" borderId="0" fillId="2" fontId="9" numFmtId="0" xfId="0">
      <alignment horizontal="left" vertical="center" wrapText="0"/>
    </xf>
    <xf applyFill="1" applyFont="1" borderId="0" fillId="2" fontId="10" numFmtId="0" xfId="0"/>
    <xf applyFill="1" applyFont="1" borderId="0" fillId="2" fontId="10" numFmtId="0" xfId="0">
      <alignment horizontal="center" vertical="bottom" wrapText="0"/>
    </xf>
    <xf applyFill="1" applyFont="1" borderId="0" fillId="2" fontId="11" numFmtId="0" xfId="0"/>
    <xf applyFill="1" applyFont="1" borderId="0" fillId="2" fontId="11" numFmtId="0" xfId="0">
      <alignment horizontal="center" vertical="bottom" wrapText="0"/>
    </xf>
    <xf applyFill="1" applyFont="1" borderId="0" fillId="4" fontId="12" numFmtId="0" xfId="0"/>
    <xf applyFill="1" applyFont="1" borderId="0" fillId="4" fontId="12" numFmtId="0" xfId="0">
      <alignment horizontal="center" vertical="bottom" wrapText="0"/>
    </xf>
    <xf applyFill="1" applyFont="1" borderId="0" fillId="2" fontId="5" numFmtId="0" xfId="0">
      <alignment horizontal="center" vertical="bottom" wrapText="1"/>
    </xf>
    <xf applyFill="1" applyFont="1" borderId="0" fillId="4" fontId="13" numFmtId="0" xfId="0"/>
    <xf applyFill="1" applyFont="1" borderId="0" fillId="4" fontId="13" numFmtId="0" xfId="0">
      <alignment horizontal="center" vertical="bottom" wrapText="1"/>
    </xf>
    <xf applyFill="1" applyFont="1" borderId="0" fillId="3" fontId="14" numFmtId="0" xfId="0"/>
    <xf applyFill="1" applyFont="1" borderId="0" fillId="3" fontId="14" numFmtId="0" xfId="0">
      <alignment horizontal="left" vertical="center" wrapText="0"/>
    </xf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NumberFormat="1" borderId="0" fillId="0" fontId="0" numFmtId="174" xfId="0"/>
    <xf applyFill="1" applyNumberFormat="1" borderId="0" fillId="6" fontId="0" numFmtId="165" xfId="0"/>
    <xf applyFill="1" applyNumberFormat="1" borderId="0" fillId="6" fontId="0" numFmtId="166" xfId="0"/>
    <xf applyFill="1" applyNumberFormat="1" borderId="0" fillId="6" fontId="0" numFmtId="167" xfId="0"/>
    <xf applyFill="1" applyNumberFormat="1" borderId="0" fillId="6" fontId="0" numFmtId="168" xfId="0"/>
    <xf applyFill="1" applyNumberFormat="1" borderId="0" fillId="6" fontId="0" numFmtId="169" xfId="0"/>
    <xf applyFill="1" applyNumberFormat="1" borderId="0" fillId="6" fontId="0" numFmtId="170" xfId="0"/>
    <xf applyFill="1" applyNumberFormat="1" borderId="0" fillId="4" fontId="0" numFmtId="171" xfId="0"/>
    <xf applyFill="1" applyNumberFormat="1" borderId="0" fillId="4" fontId="0" numFmtId="172" xfId="0"/>
    <xf applyFill="1" applyNumberFormat="1" borderId="0" fillId="4" fontId="0" numFmtId="173" xfId="0"/>
    <xf applyFill="1" applyNumberFormat="1" borderId="0" fillId="4" fontId="0" numFmtId="174" xfId="0"/>
    <xf applyFill="1" borderId="0" fillId="8" fontId="0" numFmtId="0" xfId="0"/>
    <xf applyFill="1" applyFont="1" borderId="0" fillId="6" fontId="15" numFmtId="0" xfId="0"/>
    <xf applyFill="1" applyFont="1" applyNumberFormat="1" borderId="0" fillId="6" fontId="15" numFmtId="165" xfId="0"/>
    <xf applyFill="1" applyFont="1" applyNumberFormat="1" borderId="0" fillId="6" fontId="15" numFmtId="166" xfId="0"/>
    <xf applyFill="1" applyFont="1" applyNumberFormat="1" borderId="0" fillId="6" fontId="15" numFmtId="167" xfId="0"/>
    <xf applyFill="1" applyFont="1" applyNumberFormat="1" borderId="0" fillId="6" fontId="15" numFmtId="168" xfId="0"/>
    <xf applyFill="1" applyFont="1" applyNumberFormat="1" borderId="0" fillId="6" fontId="15" numFmtId="169" xfId="0"/>
    <xf applyFill="1" applyFont="1" applyNumberFormat="1" borderId="0" fillId="6" fontId="15" numFmtId="170" xfId="0"/>
    <xf applyFill="1" applyFont="1" applyNumberFormat="1" borderId="0" fillId="4" fontId="15" numFmtId="171" xfId="0"/>
    <xf applyFill="1" applyFont="1" applyNumberFormat="1" borderId="0" fillId="4" fontId="15" numFmtId="172" xfId="0"/>
    <xf applyFill="1" applyFont="1" applyNumberFormat="1" borderId="0" fillId="4" fontId="15" numFmtId="173" xfId="0"/>
    <xf applyFill="1" applyFont="1" applyNumberFormat="1" borderId="0" fillId="4" fontId="15" numFmtId="174" xfId="0"/>
    <xf applyFill="1" applyFont="1" borderId="0" fillId="8" fontId="5" numFmtId="0" xfId="0"/>
    <xf applyFill="1" applyFont="1" borderId="0" fillId="6" fontId="15" numFmtId="0" xfId="0">
      <alignment horizontal="left" vertical="center"/>
    </xf>
    <xf applyFill="1" applyFont="1" applyNumberFormat="1" borderId="0" fillId="6" fontId="15" numFmtId="165" xfId="0">
      <alignment horizontal="left" vertical="center"/>
    </xf>
    <xf applyFill="1" applyFont="1" applyNumberFormat="1" borderId="0" fillId="6" fontId="15" numFmtId="166" xfId="0">
      <alignment horizontal="right" vertical="center"/>
    </xf>
    <xf applyFill="1" applyFont="1" applyNumberFormat="1" borderId="0" fillId="6" fontId="15" numFmtId="167" xfId="0">
      <alignment horizontal="right" vertical="center"/>
    </xf>
    <xf applyFill="1" applyFont="1" applyNumberFormat="1" borderId="0" fillId="6" fontId="15" numFmtId="168" xfId="0">
      <alignment horizontal="right" vertical="center"/>
    </xf>
    <xf applyFill="1" applyFont="1" applyNumberFormat="1" borderId="0" fillId="6" fontId="15" numFmtId="169" xfId="0">
      <alignment horizontal="right" vertical="center"/>
    </xf>
    <xf applyFill="1" applyFont="1" applyNumberFormat="1" borderId="0" fillId="6" fontId="15" numFmtId="170" xfId="0">
      <alignment horizontal="right" vertical="center"/>
    </xf>
    <xf applyFill="1" applyFont="1" applyNumberFormat="1" borderId="0" fillId="4" fontId="15" numFmtId="171" xfId="0">
      <alignment horizontal="right" vertical="center"/>
    </xf>
    <xf applyFill="1" applyFont="1" applyNumberFormat="1" borderId="0" fillId="4" fontId="15" numFmtId="172" xfId="0">
      <alignment horizontal="right" vertical="center"/>
    </xf>
    <xf applyFill="1" applyFont="1" applyNumberFormat="1" borderId="0" fillId="4" fontId="15" numFmtId="173" xfId="0">
      <alignment horizontal="right" vertical="center"/>
    </xf>
    <xf applyFill="1" applyFont="1" applyNumberFormat="1" borderId="0" fillId="4" fontId="15" numFmtId="174" xfId="0">
      <alignment horizontal="right" vertical="center"/>
    </xf>
    <xf applyFill="1" applyFont="1" borderId="0" fillId="8" fontId="5" numFmtId="0" xfId="0">
      <alignment horizontal="center" vertical="center"/>
    </xf>
    <xf applyNumberFormat="1" borderId="0" fillId="0" fontId="0" numFmtId="175" xfId="0"/>
    <xf applyNumberFormat="1" borderId="0" fillId="0" fontId="0" numFmtId="176" xfId="0"/>
    <xf applyNumberFormat="1" borderId="0" fillId="0" fontId="0" numFmtId="177" xfId="0"/>
    <xf applyNumberFormat="1" borderId="0" fillId="0" fontId="0" numFmtId="178" xfId="0"/>
    <xf applyNumberFormat="1" borderId="0" fillId="0" fontId="0" numFmtId="179" xfId="0"/>
    <xf applyNumberFormat="1" borderId="0" fillId="0" fontId="0" numFmtId="18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NumberFormat="1" borderId="0" fillId="0" fontId="0" numFmtId="184" xfId="0"/>
    <xf applyFill="1" applyNumberFormat="1" borderId="0" fillId="7" fontId="0" numFmtId="175" xfId="0"/>
    <xf applyFill="1" applyNumberFormat="1" borderId="0" fillId="7" fontId="0" numFmtId="176" xfId="0"/>
    <xf applyFill="1" applyNumberFormat="1" borderId="0" fillId="7" fontId="0" numFmtId="177" xfId="0"/>
    <xf applyFill="1" applyNumberFormat="1" borderId="0" fillId="7" fontId="0" numFmtId="178" xfId="0"/>
    <xf applyFill="1" applyNumberFormat="1" borderId="0" fillId="7" fontId="0" numFmtId="179" xfId="0"/>
    <xf applyFill="1" applyNumberFormat="1" borderId="0" fillId="7" fontId="0" numFmtId="180" xfId="0"/>
    <xf applyFill="1" applyNumberFormat="1" borderId="0" fillId="7" fontId="0" numFmtId="181" xfId="0"/>
    <xf applyFill="1" applyNumberFormat="1" borderId="0" fillId="7" fontId="0" numFmtId="182" xfId="0"/>
    <xf applyFill="1" applyNumberFormat="1" borderId="0" fillId="7" fontId="0" numFmtId="183" xfId="0"/>
    <xf applyFill="1" applyNumberFormat="1" borderId="0" fillId="7" fontId="0" numFmtId="184" xfId="0"/>
    <xf applyFill="1" borderId="0" fillId="9" fontId="0" numFmtId="0" xfId="0"/>
    <xf applyFill="1" applyFont="1" borderId="0" fillId="7" fontId="15" numFmtId="0" xfId="0"/>
    <xf applyFill="1" applyFont="1" applyNumberFormat="1" borderId="0" fillId="7" fontId="15" numFmtId="175" xfId="0"/>
    <xf applyFill="1" applyFont="1" applyNumberFormat="1" borderId="0" fillId="7" fontId="15" numFmtId="176" xfId="0"/>
    <xf applyFill="1" applyFont="1" applyNumberFormat="1" borderId="0" fillId="7" fontId="15" numFmtId="177" xfId="0"/>
    <xf applyFill="1" applyFont="1" applyNumberFormat="1" borderId="0" fillId="7" fontId="15" numFmtId="178" xfId="0"/>
    <xf applyFill="1" applyFont="1" applyNumberFormat="1" borderId="0" fillId="7" fontId="15" numFmtId="179" xfId="0"/>
    <xf applyFill="1" applyFont="1" applyNumberFormat="1" borderId="0" fillId="7" fontId="15" numFmtId="180" xfId="0"/>
    <xf applyFill="1" applyFont="1" applyNumberFormat="1" borderId="0" fillId="7" fontId="15" numFmtId="181" xfId="0"/>
    <xf applyFill="1" applyFont="1" applyNumberFormat="1" borderId="0" fillId="7" fontId="15" numFmtId="182" xfId="0"/>
    <xf applyFill="1" applyFont="1" applyNumberFormat="1" borderId="0" fillId="7" fontId="15" numFmtId="183" xfId="0"/>
    <xf applyFill="1" applyFont="1" applyNumberFormat="1" borderId="0" fillId="7" fontId="15" numFmtId="184" xfId="0"/>
    <xf applyFill="1" applyFont="1" borderId="0" fillId="9" fontId="5" numFmtId="0" xfId="0"/>
    <xf applyFill="1" applyFont="1" borderId="0" fillId="7" fontId="15" numFmtId="0" xfId="0">
      <alignment horizontal="left" vertical="center"/>
    </xf>
    <xf applyFill="1" applyFont="1" applyNumberFormat="1" borderId="0" fillId="7" fontId="15" numFmtId="175" xfId="0">
      <alignment horizontal="left" vertical="center"/>
    </xf>
    <xf applyFill="1" applyFont="1" applyNumberFormat="1" borderId="0" fillId="7" fontId="15" numFmtId="176" xfId="0">
      <alignment horizontal="right" vertical="center"/>
    </xf>
    <xf applyFill="1" applyFont="1" applyNumberFormat="1" borderId="0" fillId="7" fontId="15" numFmtId="177" xfId="0">
      <alignment horizontal="right" vertical="center"/>
    </xf>
    <xf applyFill="1" applyFont="1" applyNumberFormat="1" borderId="0" fillId="7" fontId="15" numFmtId="178" xfId="0">
      <alignment horizontal="right" vertical="center"/>
    </xf>
    <xf applyFill="1" applyFont="1" applyNumberFormat="1" borderId="0" fillId="7" fontId="15" numFmtId="179" xfId="0">
      <alignment horizontal="right" vertical="center"/>
    </xf>
    <xf applyFill="1" applyFont="1" applyNumberFormat="1" borderId="0" fillId="7" fontId="15" numFmtId="180" xfId="0">
      <alignment horizontal="right" vertical="center"/>
    </xf>
    <xf applyFill="1" applyFont="1" applyNumberFormat="1" borderId="0" fillId="7" fontId="15" numFmtId="181" xfId="0">
      <alignment horizontal="right" vertical="center"/>
    </xf>
    <xf applyFill="1" applyFont="1" applyNumberFormat="1" borderId="0" fillId="7" fontId="15" numFmtId="182" xfId="0">
      <alignment horizontal="right" vertical="center"/>
    </xf>
    <xf applyFill="1" applyFont="1" applyNumberFormat="1" borderId="0" fillId="7" fontId="15" numFmtId="183" xfId="0">
      <alignment horizontal="right" vertical="center"/>
    </xf>
    <xf applyFill="1" applyFont="1" applyNumberFormat="1" borderId="0" fillId="7" fontId="15" numFmtId="184" xfId="0">
      <alignment horizontal="right" vertical="center"/>
    </xf>
    <xf applyFill="1" applyFont="1" borderId="0" fillId="9" fontId="5" numFmtId="0" xfId="0">
      <alignment horizontal="center" vertical="center"/>
    </xf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NumberFormat="1" borderId="0" fillId="0" fontId="0" numFmtId="191" xfId="0"/>
    <xf applyNumberFormat="1" borderId="0" fillId="0" fontId="0" numFmtId="192" xfId="0"/>
    <xf applyNumberFormat="1" borderId="0" fillId="0" fontId="0" numFmtId="193" xfId="0"/>
    <xf applyNumberFormat="1" borderId="0" fillId="0" fontId="0" numFmtId="194" xfId="0"/>
    <xf applyFill="1" applyNumberFormat="1" borderId="0" fillId="6" fontId="0" numFmtId="185" xfId="0"/>
    <xf applyFill="1" applyNumberFormat="1" borderId="0" fillId="6" fontId="0" numFmtId="186" xfId="0"/>
    <xf applyFill="1" applyNumberFormat="1" borderId="0" fillId="6" fontId="0" numFmtId="187" xfId="0"/>
    <xf applyFill="1" applyNumberFormat="1" borderId="0" fillId="6" fontId="0" numFmtId="188" xfId="0"/>
    <xf applyFill="1" applyNumberFormat="1" borderId="0" fillId="6" fontId="0" numFmtId="189" xfId="0"/>
    <xf applyFill="1" applyNumberFormat="1" borderId="0" fillId="6" fontId="0" numFmtId="190" xfId="0"/>
    <xf applyFill="1" applyNumberFormat="1" borderId="0" fillId="4" fontId="0" numFmtId="191" xfId="0"/>
    <xf applyFill="1" applyNumberFormat="1" borderId="0" fillId="4" fontId="0" numFmtId="192" xfId="0"/>
    <xf applyFill="1" applyNumberFormat="1" borderId="0" fillId="4" fontId="0" numFmtId="193" xfId="0"/>
    <xf applyFill="1" applyNumberFormat="1" borderId="0" fillId="4" fontId="0" numFmtId="194" xfId="0"/>
    <xf applyFill="1" applyFont="1" applyNumberFormat="1" borderId="0" fillId="6" fontId="15" numFmtId="185" xfId="0"/>
    <xf applyFill="1" applyFont="1" applyNumberFormat="1" borderId="0" fillId="6" fontId="15" numFmtId="186" xfId="0"/>
    <xf applyFill="1" applyFont="1" applyNumberFormat="1" borderId="0" fillId="6" fontId="15" numFmtId="187" xfId="0"/>
    <xf applyFill="1" applyFont="1" applyNumberFormat="1" borderId="0" fillId="6" fontId="15" numFmtId="188" xfId="0"/>
    <xf applyFill="1" applyFont="1" applyNumberFormat="1" borderId="0" fillId="6" fontId="15" numFmtId="189" xfId="0"/>
    <xf applyFill="1" applyFont="1" applyNumberFormat="1" borderId="0" fillId="6" fontId="15" numFmtId="190" xfId="0"/>
    <xf applyFill="1" applyFont="1" applyNumberFormat="1" borderId="0" fillId="4" fontId="15" numFmtId="191" xfId="0"/>
    <xf applyFill="1" applyFont="1" applyNumberFormat="1" borderId="0" fillId="4" fontId="15" numFmtId="192" xfId="0"/>
    <xf applyFill="1" applyFont="1" applyNumberFormat="1" borderId="0" fillId="4" fontId="15" numFmtId="193" xfId="0"/>
    <xf applyFill="1" applyFont="1" applyNumberFormat="1" borderId="0" fillId="4" fontId="15" numFmtId="194" xfId="0"/>
    <xf applyFill="1" applyFont="1" applyNumberFormat="1" borderId="0" fillId="6" fontId="15" numFmtId="185" xfId="0">
      <alignment horizontal="left" vertical="center"/>
    </xf>
    <xf applyFill="1" applyFont="1" applyNumberFormat="1" borderId="0" fillId="6" fontId="15" numFmtId="186" xfId="0">
      <alignment horizontal="right" vertical="center"/>
    </xf>
    <xf applyFill="1" applyFont="1" applyNumberFormat="1" borderId="0" fillId="6" fontId="15" numFmtId="187" xfId="0">
      <alignment horizontal="right" vertical="center"/>
    </xf>
    <xf applyFill="1" applyFont="1" applyNumberFormat="1" borderId="0" fillId="6" fontId="15" numFmtId="188" xfId="0">
      <alignment horizontal="right" vertical="center"/>
    </xf>
    <xf applyFill="1" applyFont="1" applyNumberFormat="1" borderId="0" fillId="6" fontId="15" numFmtId="189" xfId="0">
      <alignment horizontal="right" vertical="center"/>
    </xf>
    <xf applyFill="1" applyFont="1" applyNumberFormat="1" borderId="0" fillId="6" fontId="15" numFmtId="190" xfId="0">
      <alignment horizontal="right" vertical="center"/>
    </xf>
    <xf applyFill="1" applyFont="1" applyNumberFormat="1" borderId="0" fillId="4" fontId="15" numFmtId="191" xfId="0">
      <alignment horizontal="right" vertical="center"/>
    </xf>
    <xf applyFill="1" applyFont="1" applyNumberFormat="1" borderId="0" fillId="4" fontId="15" numFmtId="192" xfId="0">
      <alignment horizontal="right" vertical="center"/>
    </xf>
    <xf applyFill="1" applyFont="1" applyNumberFormat="1" borderId="0" fillId="4" fontId="15" numFmtId="193" xfId="0">
      <alignment horizontal="right" vertical="center"/>
    </xf>
    <xf applyFill="1" applyFont="1" applyNumberFormat="1" borderId="0" fillId="4" fontId="15" numFmtId="194" xfId="0">
      <alignment horizontal="right" vertical="center"/>
    </xf>
    <xf applyNumberFormat="1" borderId="0" fillId="0" fontId="0" numFmtId="195" xfId="0"/>
    <xf applyNumberFormat="1" borderId="0" fillId="0" fontId="0" numFmtId="196" xfId="0"/>
    <xf applyNumberFormat="1" borderId="0" fillId="0" fontId="0" numFmtId="197" xfId="0"/>
    <xf applyNumberFormat="1" borderId="0" fillId="0" fontId="0" numFmtId="198" xfId="0"/>
    <xf applyNumberFormat="1" borderId="0" fillId="0" fontId="0" numFmtId="199" xfId="0"/>
    <xf applyNumberFormat="1" borderId="0" fillId="0" fontId="0" numFmtId="200" xfId="0"/>
    <xf applyNumberFormat="1" borderId="0" fillId="0" fontId="0" numFmtId="201" xfId="0"/>
    <xf applyNumberFormat="1" borderId="0" fillId="0" fontId="0" numFmtId="202" xfId="0"/>
    <xf applyNumberFormat="1" borderId="0" fillId="0" fontId="0" numFmtId="203" xfId="0"/>
    <xf applyNumberFormat="1" borderId="0" fillId="0" fontId="0" numFmtId="204" xfId="0"/>
    <xf applyFill="1" applyNumberFormat="1" borderId="0" fillId="7" fontId="0" numFmtId="195" xfId="0"/>
    <xf applyFill="1" applyNumberFormat="1" borderId="0" fillId="7" fontId="0" numFmtId="196" xfId="0"/>
    <xf applyFill="1" applyNumberFormat="1" borderId="0" fillId="7" fontId="0" numFmtId="197" xfId="0"/>
    <xf applyFill="1" applyNumberFormat="1" borderId="0" fillId="7" fontId="0" numFmtId="198" xfId="0"/>
    <xf applyFill="1" applyNumberFormat="1" borderId="0" fillId="7" fontId="0" numFmtId="199" xfId="0"/>
    <xf applyFill="1" applyNumberFormat="1" borderId="0" fillId="7" fontId="0" numFmtId="200" xfId="0"/>
    <xf applyFill="1" applyNumberFormat="1" borderId="0" fillId="7" fontId="0" numFmtId="201" xfId="0"/>
    <xf applyFill="1" applyNumberFormat="1" borderId="0" fillId="7" fontId="0" numFmtId="202" xfId="0"/>
    <xf applyFill="1" applyNumberFormat="1" borderId="0" fillId="7" fontId="0" numFmtId="203" xfId="0"/>
    <xf applyFill="1" applyNumberFormat="1" borderId="0" fillId="7" fontId="0" numFmtId="204" xfId="0"/>
    <xf applyFill="1" applyFont="1" applyNumberFormat="1" borderId="0" fillId="7" fontId="15" numFmtId="195" xfId="0"/>
    <xf applyFill="1" applyFont="1" applyNumberFormat="1" borderId="0" fillId="7" fontId="15" numFmtId="196" xfId="0"/>
    <xf applyFill="1" applyFont="1" applyNumberFormat="1" borderId="0" fillId="7" fontId="15" numFmtId="197" xfId="0"/>
    <xf applyFill="1" applyFont="1" applyNumberFormat="1" borderId="0" fillId="7" fontId="15" numFmtId="198" xfId="0"/>
    <xf applyFill="1" applyFont="1" applyNumberFormat="1" borderId="0" fillId="7" fontId="15" numFmtId="199" xfId="0"/>
    <xf applyFill="1" applyFont="1" applyNumberFormat="1" borderId="0" fillId="7" fontId="15" numFmtId="200" xfId="0"/>
    <xf applyFill="1" applyFont="1" applyNumberFormat="1" borderId="0" fillId="7" fontId="15" numFmtId="201" xfId="0"/>
    <xf applyFill="1" applyFont="1" applyNumberFormat="1" borderId="0" fillId="7" fontId="15" numFmtId="202" xfId="0"/>
    <xf applyFill="1" applyFont="1" applyNumberFormat="1" borderId="0" fillId="7" fontId="15" numFmtId="203" xfId="0"/>
    <xf applyFill="1" applyFont="1" applyNumberFormat="1" borderId="0" fillId="7" fontId="15" numFmtId="204" xfId="0"/>
    <xf applyFill="1" applyFont="1" applyNumberFormat="1" borderId="0" fillId="7" fontId="15" numFmtId="195" xfId="0">
      <alignment horizontal="left" vertical="center"/>
    </xf>
    <xf applyFill="1" applyFont="1" applyNumberFormat="1" borderId="0" fillId="7" fontId="15" numFmtId="196" xfId="0">
      <alignment horizontal="right" vertical="center"/>
    </xf>
    <xf applyFill="1" applyFont="1" applyNumberFormat="1" borderId="0" fillId="7" fontId="15" numFmtId="197" xfId="0">
      <alignment horizontal="right" vertical="center"/>
    </xf>
    <xf applyFill="1" applyFont="1" applyNumberFormat="1" borderId="0" fillId="7" fontId="15" numFmtId="198" xfId="0">
      <alignment horizontal="right" vertical="center"/>
    </xf>
    <xf applyFill="1" applyFont="1" applyNumberFormat="1" borderId="0" fillId="7" fontId="15" numFmtId="199" xfId="0">
      <alignment horizontal="right" vertical="center"/>
    </xf>
    <xf applyFill="1" applyFont="1" applyNumberFormat="1" borderId="0" fillId="7" fontId="15" numFmtId="200" xfId="0">
      <alignment horizontal="right" vertical="center"/>
    </xf>
    <xf applyFill="1" applyFont="1" applyNumberFormat="1" borderId="0" fillId="7" fontId="15" numFmtId="201" xfId="0">
      <alignment horizontal="right" vertical="center"/>
    </xf>
    <xf applyFill="1" applyFont="1" applyNumberFormat="1" borderId="0" fillId="7" fontId="15" numFmtId="202" xfId="0">
      <alignment horizontal="right" vertical="center"/>
    </xf>
    <xf applyFill="1" applyFont="1" applyNumberFormat="1" borderId="0" fillId="7" fontId="15" numFmtId="203" xfId="0">
      <alignment horizontal="right" vertical="center"/>
    </xf>
    <xf applyFill="1" applyFont="1" applyNumberFormat="1" borderId="0" fillId="7" fontId="15" numFmtId="204" xfId="0">
      <alignment horizontal="right" vertical="center"/>
    </xf>
    <xf applyNumberFormat="1" borderId="0" fillId="0" fontId="0" numFmtId="205" xfId="0"/>
    <xf applyNumberFormat="1" borderId="0" fillId="0" fontId="0" numFmtId="206" xfId="0"/>
    <xf applyNumberFormat="1" borderId="0" fillId="0" fontId="0" numFmtId="207" xfId="0"/>
    <xf applyNumberFormat="1" borderId="0" fillId="0" fontId="0" numFmtId="208" xfId="0"/>
    <xf applyNumberFormat="1" borderId="0" fillId="0" fontId="0" numFmtId="209" xfId="0"/>
    <xf applyNumberFormat="1" borderId="0" fillId="0" fontId="0" numFmtId="210" xfId="0"/>
    <xf applyNumberFormat="1" borderId="0" fillId="0" fontId="0" numFmtId="211" xfId="0"/>
    <xf applyNumberFormat="1" borderId="0" fillId="0" fontId="0" numFmtId="212" xfId="0"/>
    <xf applyNumberFormat="1" borderId="0" fillId="0" fontId="0" numFmtId="213" xfId="0"/>
    <xf applyNumberFormat="1" borderId="0" fillId="0" fontId="0" numFmtId="214" xfId="0"/>
    <xf applyFill="1" applyNumberFormat="1" borderId="0" fillId="6" fontId="0" numFmtId="205" xfId="0"/>
    <xf applyFill="1" applyNumberFormat="1" borderId="0" fillId="6" fontId="0" numFmtId="206" xfId="0"/>
    <xf applyFill="1" applyNumberFormat="1" borderId="0" fillId="6" fontId="0" numFmtId="207" xfId="0"/>
    <xf applyFill="1" applyNumberFormat="1" borderId="0" fillId="6" fontId="0" numFmtId="208" xfId="0"/>
    <xf applyFill="1" applyNumberFormat="1" borderId="0" fillId="6" fontId="0" numFmtId="209" xfId="0"/>
    <xf applyFill="1" applyNumberFormat="1" borderId="0" fillId="6" fontId="0" numFmtId="210" xfId="0"/>
    <xf applyFill="1" applyNumberFormat="1" borderId="0" fillId="4" fontId="0" numFmtId="211" xfId="0"/>
    <xf applyFill="1" applyNumberFormat="1" borderId="0" fillId="4" fontId="0" numFmtId="212" xfId="0"/>
    <xf applyFill="1" applyNumberFormat="1" borderId="0" fillId="4" fontId="0" numFmtId="213" xfId="0"/>
    <xf applyFill="1" applyNumberFormat="1" borderId="0" fillId="4" fontId="0" numFmtId="214" xfId="0"/>
    <xf applyFill="1" borderId="0" fillId="10" fontId="0" numFmtId="0" xfId="0"/>
    <xf applyFill="1" applyFont="1" applyNumberFormat="1" borderId="0" fillId="6" fontId="15" numFmtId="205" xfId="0"/>
    <xf applyFill="1" applyFont="1" applyNumberFormat="1" borderId="0" fillId="6" fontId="15" numFmtId="206" xfId="0"/>
    <xf applyFill="1" applyFont="1" applyNumberFormat="1" borderId="0" fillId="6" fontId="15" numFmtId="207" xfId="0"/>
    <xf applyFill="1" applyFont="1" applyNumberFormat="1" borderId="0" fillId="6" fontId="15" numFmtId="208" xfId="0"/>
    <xf applyFill="1" applyFont="1" applyNumberFormat="1" borderId="0" fillId="6" fontId="15" numFmtId="209" xfId="0"/>
    <xf applyFill="1" applyFont="1" applyNumberFormat="1" borderId="0" fillId="6" fontId="15" numFmtId="210" xfId="0"/>
    <xf applyFill="1" applyFont="1" applyNumberFormat="1" borderId="0" fillId="4" fontId="15" numFmtId="211" xfId="0"/>
    <xf applyFill="1" applyFont="1" applyNumberFormat="1" borderId="0" fillId="4" fontId="15" numFmtId="212" xfId="0"/>
    <xf applyFill="1" applyFont="1" applyNumberFormat="1" borderId="0" fillId="4" fontId="15" numFmtId="213" xfId="0"/>
    <xf applyFill="1" applyFont="1" applyNumberFormat="1" borderId="0" fillId="4" fontId="15" numFmtId="214" xfId="0"/>
    <xf applyFill="1" applyFont="1" borderId="0" fillId="10" fontId="5" numFmtId="0" xfId="0"/>
    <xf applyFill="1" applyFont="1" applyNumberFormat="1" borderId="0" fillId="6" fontId="15" numFmtId="205" xfId="0">
      <alignment horizontal="left" vertical="center"/>
    </xf>
    <xf applyFill="1" applyFont="1" applyNumberFormat="1" borderId="0" fillId="6" fontId="15" numFmtId="206" xfId="0">
      <alignment horizontal="right" vertical="center"/>
    </xf>
    <xf applyFill="1" applyFont="1" applyNumberFormat="1" borderId="0" fillId="6" fontId="15" numFmtId="207" xfId="0">
      <alignment horizontal="right" vertical="center"/>
    </xf>
    <xf applyFill="1" applyFont="1" applyNumberFormat="1" borderId="0" fillId="6" fontId="15" numFmtId="208" xfId="0">
      <alignment horizontal="right" vertical="center"/>
    </xf>
    <xf applyFill="1" applyFont="1" applyNumberFormat="1" borderId="0" fillId="6" fontId="15" numFmtId="209" xfId="0">
      <alignment horizontal="right" vertical="center"/>
    </xf>
    <xf applyFill="1" applyFont="1" applyNumberFormat="1" borderId="0" fillId="6" fontId="15" numFmtId="210" xfId="0">
      <alignment horizontal="right" vertical="center"/>
    </xf>
    <xf applyFill="1" applyFont="1" applyNumberFormat="1" borderId="0" fillId="4" fontId="15" numFmtId="211" xfId="0">
      <alignment horizontal="right" vertical="center"/>
    </xf>
    <xf applyFill="1" applyFont="1" applyNumberFormat="1" borderId="0" fillId="4" fontId="15" numFmtId="212" xfId="0">
      <alignment horizontal="right" vertical="center"/>
    </xf>
    <xf applyFill="1" applyFont="1" applyNumberFormat="1" borderId="0" fillId="4" fontId="15" numFmtId="213" xfId="0">
      <alignment horizontal="right" vertical="center"/>
    </xf>
    <xf applyFill="1" applyFont="1" applyNumberFormat="1" borderId="0" fillId="4" fontId="15" numFmtId="214" xfId="0">
      <alignment horizontal="right" vertical="center"/>
    </xf>
    <xf applyFill="1" applyFont="1" borderId="0" fillId="10" fontId="5" numFmtId="0" xfId="0">
      <alignment horizontal="center" vertical="center"/>
    </xf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NumberFormat="1" borderId="0" fillId="0" fontId="0" numFmtId="218" xfId="0"/>
    <xf applyNumberFormat="1" borderId="0" fillId="0" fontId="0" numFmtId="219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NumberFormat="1" borderId="0" fillId="0" fontId="0" numFmtId="223" xfId="0"/>
    <xf applyNumberFormat="1" borderId="0" fillId="0" fontId="0" numFmtId="224" xfId="0"/>
    <xf applyFill="1" applyNumberFormat="1" borderId="0" fillId="7" fontId="0" numFmtId="215" xfId="0"/>
    <xf applyFill="1" applyNumberFormat="1" borderId="0" fillId="7" fontId="0" numFmtId="216" xfId="0"/>
    <xf applyFill="1" applyNumberFormat="1" borderId="0" fillId="7" fontId="0" numFmtId="217" xfId="0"/>
    <xf applyFill="1" applyNumberFormat="1" borderId="0" fillId="7" fontId="0" numFmtId="218" xfId="0"/>
    <xf applyFill="1" applyNumberFormat="1" borderId="0" fillId="7" fontId="0" numFmtId="219" xfId="0"/>
    <xf applyFill="1" applyNumberFormat="1" borderId="0" fillId="7" fontId="0" numFmtId="220" xfId="0"/>
    <xf applyFill="1" applyNumberFormat="1" borderId="0" fillId="7" fontId="0" numFmtId="221" xfId="0"/>
    <xf applyFill="1" applyNumberFormat="1" borderId="0" fillId="7" fontId="0" numFmtId="222" xfId="0"/>
    <xf applyFill="1" applyNumberFormat="1" borderId="0" fillId="7" fontId="0" numFmtId="223" xfId="0"/>
    <xf applyFill="1" applyNumberFormat="1" borderId="0" fillId="7" fontId="0" numFmtId="224" xfId="0"/>
    <xf applyFill="1" applyFont="1" applyNumberFormat="1" borderId="0" fillId="7" fontId="15" numFmtId="215" xfId="0"/>
    <xf applyFill="1" applyFont="1" applyNumberFormat="1" borderId="0" fillId="7" fontId="15" numFmtId="216" xfId="0"/>
    <xf applyFill="1" applyFont="1" applyNumberFormat="1" borderId="0" fillId="7" fontId="15" numFmtId="217" xfId="0"/>
    <xf applyFill="1" applyFont="1" applyNumberFormat="1" borderId="0" fillId="7" fontId="15" numFmtId="218" xfId="0"/>
    <xf applyFill="1" applyFont="1" applyNumberFormat="1" borderId="0" fillId="7" fontId="15" numFmtId="219" xfId="0"/>
    <xf applyFill="1" applyFont="1" applyNumberFormat="1" borderId="0" fillId="7" fontId="15" numFmtId="220" xfId="0"/>
    <xf applyFill="1" applyFont="1" applyNumberFormat="1" borderId="0" fillId="7" fontId="15" numFmtId="221" xfId="0"/>
    <xf applyFill="1" applyFont="1" applyNumberFormat="1" borderId="0" fillId="7" fontId="15" numFmtId="222" xfId="0"/>
    <xf applyFill="1" applyFont="1" applyNumberFormat="1" borderId="0" fillId="7" fontId="15" numFmtId="223" xfId="0"/>
    <xf applyFill="1" applyFont="1" applyNumberFormat="1" borderId="0" fillId="7" fontId="15" numFmtId="224" xfId="0"/>
    <xf applyFill="1" applyFont="1" applyNumberFormat="1" borderId="0" fillId="7" fontId="15" numFmtId="215" xfId="0">
      <alignment horizontal="left" vertical="center"/>
    </xf>
    <xf applyFill="1" applyFont="1" applyNumberFormat="1" borderId="0" fillId="7" fontId="15" numFmtId="216" xfId="0">
      <alignment horizontal="right" vertical="center"/>
    </xf>
    <xf applyFill="1" applyFont="1" applyNumberFormat="1" borderId="0" fillId="7" fontId="15" numFmtId="217" xfId="0">
      <alignment horizontal="right" vertical="center"/>
    </xf>
    <xf applyFill="1" applyFont="1" applyNumberFormat="1" borderId="0" fillId="7" fontId="15" numFmtId="218" xfId="0">
      <alignment horizontal="right" vertical="center"/>
    </xf>
    <xf applyFill="1" applyFont="1" applyNumberFormat="1" borderId="0" fillId="7" fontId="15" numFmtId="219" xfId="0">
      <alignment horizontal="right" vertical="center"/>
    </xf>
    <xf applyFill="1" applyFont="1" applyNumberFormat="1" borderId="0" fillId="7" fontId="15" numFmtId="220" xfId="0">
      <alignment horizontal="right" vertical="center"/>
    </xf>
    <xf applyFill="1" applyFont="1" applyNumberFormat="1" borderId="0" fillId="7" fontId="15" numFmtId="221" xfId="0">
      <alignment horizontal="right" vertical="center"/>
    </xf>
    <xf applyFill="1" applyFont="1" applyNumberFormat="1" borderId="0" fillId="7" fontId="15" numFmtId="222" xfId="0">
      <alignment horizontal="right" vertical="center"/>
    </xf>
    <xf applyFill="1" applyFont="1" applyNumberFormat="1" borderId="0" fillId="7" fontId="15" numFmtId="223" xfId="0">
      <alignment horizontal="right" vertical="center"/>
    </xf>
    <xf applyFill="1" applyFont="1" applyNumberFormat="1" borderId="0" fillId="7" fontId="15" numFmtId="224" xfId="0">
      <alignment horizontal="right" vertical="center"/>
    </xf>
    <xf applyNumberFormat="1" borderId="0" fillId="0" fontId="0" numFmtId="225" xfId="0"/>
    <xf applyNumberFormat="1" borderId="0" fillId="0" fontId="0" numFmtId="226" xfId="0"/>
    <xf applyNumberFormat="1" borderId="0" fillId="0" fontId="0" numFmtId="227" xfId="0"/>
    <xf applyNumberFormat="1" borderId="0" fillId="0" fontId="0" numFmtId="228" xfId="0"/>
    <xf applyNumberFormat="1" borderId="0" fillId="0" fontId="0" numFmtId="229" xfId="0"/>
    <xf applyNumberFormat="1" borderId="0" fillId="0" fontId="0" numFmtId="230" xfId="0"/>
    <xf applyNumberFormat="1" borderId="0" fillId="0" fontId="0" numFmtId="231" xfId="0"/>
    <xf applyNumberFormat="1" borderId="0" fillId="0" fontId="0" numFmtId="232" xfId="0"/>
    <xf applyNumberFormat="1" borderId="0" fillId="0" fontId="0" numFmtId="233" xfId="0"/>
    <xf applyNumberFormat="1" borderId="0" fillId="0" fontId="0" numFmtId="234" xfId="0"/>
    <xf applyFill="1" applyNumberFormat="1" borderId="0" fillId="6" fontId="0" numFmtId="225" xfId="0"/>
    <xf applyFill="1" applyNumberFormat="1" borderId="0" fillId="6" fontId="0" numFmtId="226" xfId="0"/>
    <xf applyFill="1" applyNumberFormat="1" borderId="0" fillId="6" fontId="0" numFmtId="227" xfId="0"/>
    <xf applyFill="1" applyNumberFormat="1" borderId="0" fillId="6" fontId="0" numFmtId="228" xfId="0"/>
    <xf applyFill="1" applyNumberFormat="1" borderId="0" fillId="6" fontId="0" numFmtId="229" xfId="0"/>
    <xf applyFill="1" applyNumberFormat="1" borderId="0" fillId="6" fontId="0" numFmtId="230" xfId="0"/>
    <xf applyFill="1" applyNumberFormat="1" borderId="0" fillId="4" fontId="0" numFmtId="231" xfId="0"/>
    <xf applyFill="1" applyNumberFormat="1" borderId="0" fillId="4" fontId="0" numFmtId="232" xfId="0"/>
    <xf applyFill="1" applyNumberFormat="1" borderId="0" fillId="4" fontId="0" numFmtId="233" xfId="0"/>
    <xf applyFill="1" applyNumberFormat="1" borderId="0" fillId="4" fontId="0" numFmtId="234" xfId="0"/>
    <xf applyFill="1" applyFont="1" applyNumberFormat="1" borderId="0" fillId="6" fontId="15" numFmtId="225" xfId="0"/>
    <xf applyFill="1" applyFont="1" applyNumberFormat="1" borderId="0" fillId="6" fontId="15" numFmtId="226" xfId="0"/>
    <xf applyFill="1" applyFont="1" applyNumberFormat="1" borderId="0" fillId="6" fontId="15" numFmtId="227" xfId="0"/>
    <xf applyFill="1" applyFont="1" applyNumberFormat="1" borderId="0" fillId="6" fontId="15" numFmtId="228" xfId="0"/>
    <xf applyFill="1" applyFont="1" applyNumberFormat="1" borderId="0" fillId="6" fontId="15" numFmtId="229" xfId="0"/>
    <xf applyFill="1" applyFont="1" applyNumberFormat="1" borderId="0" fillId="6" fontId="15" numFmtId="230" xfId="0"/>
    <xf applyFill="1" applyFont="1" applyNumberFormat="1" borderId="0" fillId="4" fontId="15" numFmtId="231" xfId="0"/>
    <xf applyFill="1" applyFont="1" applyNumberFormat="1" borderId="0" fillId="4" fontId="15" numFmtId="232" xfId="0"/>
    <xf applyFill="1" applyFont="1" applyNumberFormat="1" borderId="0" fillId="4" fontId="15" numFmtId="233" xfId="0"/>
    <xf applyFill="1" applyFont="1" applyNumberFormat="1" borderId="0" fillId="4" fontId="15" numFmtId="234" xfId="0"/>
    <xf applyFill="1" applyFont="1" applyNumberFormat="1" borderId="0" fillId="6" fontId="15" numFmtId="225" xfId="0">
      <alignment horizontal="left" vertical="center"/>
    </xf>
    <xf applyFill="1" applyFont="1" applyNumberFormat="1" borderId="0" fillId="6" fontId="15" numFmtId="226" xfId="0">
      <alignment horizontal="right" vertical="center"/>
    </xf>
    <xf applyFill="1" applyFont="1" applyNumberFormat="1" borderId="0" fillId="6" fontId="15" numFmtId="227" xfId="0">
      <alignment horizontal="right" vertical="center"/>
    </xf>
    <xf applyFill="1" applyFont="1" applyNumberFormat="1" borderId="0" fillId="6" fontId="15" numFmtId="228" xfId="0">
      <alignment horizontal="right" vertical="center"/>
    </xf>
    <xf applyFill="1" applyFont="1" applyNumberFormat="1" borderId="0" fillId="6" fontId="15" numFmtId="229" xfId="0">
      <alignment horizontal="right" vertical="center"/>
    </xf>
    <xf applyFill="1" applyFont="1" applyNumberFormat="1" borderId="0" fillId="6" fontId="15" numFmtId="230" xfId="0">
      <alignment horizontal="right" vertical="center"/>
    </xf>
    <xf applyFill="1" applyFont="1" applyNumberFormat="1" borderId="0" fillId="4" fontId="15" numFmtId="231" xfId="0">
      <alignment horizontal="right" vertical="center"/>
    </xf>
    <xf applyFill="1" applyFont="1" applyNumberFormat="1" borderId="0" fillId="4" fontId="15" numFmtId="232" xfId="0">
      <alignment horizontal="right" vertical="center"/>
    </xf>
    <xf applyFill="1" applyFont="1" applyNumberFormat="1" borderId="0" fillId="4" fontId="15" numFmtId="233" xfId="0">
      <alignment horizontal="right" vertical="center"/>
    </xf>
    <xf applyFill="1" applyFont="1" applyNumberFormat="1" borderId="0" fillId="4" fontId="15" numFmtId="234" xfId="0">
      <alignment horizontal="right" vertical="center"/>
    </xf>
    <xf applyNumberFormat="1" borderId="0" fillId="0" fontId="0" numFmtId="235" xfId="0"/>
    <xf applyNumberFormat="1" borderId="0" fillId="0" fontId="0" numFmtId="236" xfId="0"/>
    <xf applyNumberFormat="1" borderId="0" fillId="0" fontId="0" numFmtId="237" xfId="0"/>
    <xf applyNumberFormat="1" borderId="0" fillId="0" fontId="0" numFmtId="238" xfId="0"/>
    <xf applyNumberFormat="1" borderId="0" fillId="0" fontId="0" numFmtId="239" xfId="0"/>
    <xf applyNumberFormat="1" borderId="0" fillId="0" fontId="0" numFmtId="240" xfId="0"/>
    <xf applyNumberFormat="1" borderId="0" fillId="0" fontId="0" numFmtId="241" xfId="0"/>
    <xf applyNumberFormat="1" borderId="0" fillId="0" fontId="0" numFmtId="242" xfId="0"/>
    <xf applyNumberFormat="1" borderId="0" fillId="0" fontId="0" numFmtId="243" xfId="0"/>
    <xf applyNumberFormat="1" borderId="0" fillId="0" fontId="0" numFmtId="244" xfId="0"/>
    <xf applyFill="1" applyNumberFormat="1" borderId="0" fillId="7" fontId="0" numFmtId="235" xfId="0"/>
    <xf applyFill="1" applyNumberFormat="1" borderId="0" fillId="7" fontId="0" numFmtId="236" xfId="0"/>
    <xf applyFill="1" applyNumberFormat="1" borderId="0" fillId="7" fontId="0" numFmtId="237" xfId="0"/>
    <xf applyFill="1" applyNumberFormat="1" borderId="0" fillId="7" fontId="0" numFmtId="238" xfId="0"/>
    <xf applyFill="1" applyNumberFormat="1" borderId="0" fillId="7" fontId="0" numFmtId="239" xfId="0"/>
    <xf applyFill="1" applyNumberFormat="1" borderId="0" fillId="7" fontId="0" numFmtId="240" xfId="0"/>
    <xf applyFill="1" applyNumberFormat="1" borderId="0" fillId="7" fontId="0" numFmtId="241" xfId="0"/>
    <xf applyFill="1" applyNumberFormat="1" borderId="0" fillId="7" fontId="0" numFmtId="242" xfId="0"/>
    <xf applyFill="1" applyNumberFormat="1" borderId="0" fillId="7" fontId="0" numFmtId="243" xfId="0"/>
    <xf applyFill="1" applyNumberFormat="1" borderId="0" fillId="7" fontId="0" numFmtId="244" xfId="0"/>
    <xf applyFill="1" applyFont="1" applyNumberFormat="1" borderId="0" fillId="7" fontId="15" numFmtId="235" xfId="0"/>
    <xf applyFill="1" applyFont="1" applyNumberFormat="1" borderId="0" fillId="7" fontId="15" numFmtId="236" xfId="0"/>
    <xf applyFill="1" applyFont="1" applyNumberFormat="1" borderId="0" fillId="7" fontId="15" numFmtId="237" xfId="0"/>
    <xf applyFill="1" applyFont="1" applyNumberFormat="1" borderId="0" fillId="7" fontId="15" numFmtId="238" xfId="0"/>
    <xf applyFill="1" applyFont="1" applyNumberFormat="1" borderId="0" fillId="7" fontId="15" numFmtId="239" xfId="0"/>
    <xf applyFill="1" applyFont="1" applyNumberFormat="1" borderId="0" fillId="7" fontId="15" numFmtId="240" xfId="0"/>
    <xf applyFill="1" applyFont="1" applyNumberFormat="1" borderId="0" fillId="7" fontId="15" numFmtId="241" xfId="0"/>
    <xf applyFill="1" applyFont="1" applyNumberFormat="1" borderId="0" fillId="7" fontId="15" numFmtId="242" xfId="0"/>
    <xf applyFill="1" applyFont="1" applyNumberFormat="1" borderId="0" fillId="7" fontId="15" numFmtId="243" xfId="0"/>
    <xf applyFill="1" applyFont="1" applyNumberFormat="1" borderId="0" fillId="7" fontId="15" numFmtId="244" xfId="0"/>
    <xf applyFill="1" applyFont="1" applyNumberFormat="1" borderId="0" fillId="7" fontId="15" numFmtId="235" xfId="0">
      <alignment horizontal="left" vertical="center"/>
    </xf>
    <xf applyFill="1" applyFont="1" applyNumberFormat="1" borderId="0" fillId="7" fontId="15" numFmtId="236" xfId="0">
      <alignment horizontal="right" vertical="center"/>
    </xf>
    <xf applyFill="1" applyFont="1" applyNumberFormat="1" borderId="0" fillId="7" fontId="15" numFmtId="237" xfId="0">
      <alignment horizontal="right" vertical="center"/>
    </xf>
    <xf applyFill="1" applyFont="1" applyNumberFormat="1" borderId="0" fillId="7" fontId="15" numFmtId="238" xfId="0">
      <alignment horizontal="right" vertical="center"/>
    </xf>
    <xf applyFill="1" applyFont="1" applyNumberFormat="1" borderId="0" fillId="7" fontId="15" numFmtId="239" xfId="0">
      <alignment horizontal="right" vertical="center"/>
    </xf>
    <xf applyFill="1" applyFont="1" applyNumberFormat="1" borderId="0" fillId="7" fontId="15" numFmtId="240" xfId="0">
      <alignment horizontal="right" vertical="center"/>
    </xf>
    <xf applyFill="1" applyFont="1" applyNumberFormat="1" borderId="0" fillId="7" fontId="15" numFmtId="241" xfId="0">
      <alignment horizontal="right" vertical="center"/>
    </xf>
    <xf applyFill="1" applyFont="1" applyNumberFormat="1" borderId="0" fillId="7" fontId="15" numFmtId="242" xfId="0">
      <alignment horizontal="right" vertical="center"/>
    </xf>
    <xf applyFill="1" applyFont="1" applyNumberFormat="1" borderId="0" fillId="7" fontId="15" numFmtId="243" xfId="0">
      <alignment horizontal="right" vertical="center"/>
    </xf>
    <xf applyFill="1" applyFont="1" applyNumberFormat="1" borderId="0" fillId="7" fontId="15" numFmtId="244" xfId="0">
      <alignment horizontal="right" vertical="center"/>
    </xf>
    <xf applyNumberFormat="1" borderId="0" fillId="0" fontId="0" numFmtId="245" xfId="0"/>
    <xf applyNumberFormat="1" borderId="0" fillId="0" fontId="0" numFmtId="246" xfId="0"/>
    <xf applyNumberFormat="1" borderId="0" fillId="0" fontId="0" numFmtId="247" xfId="0"/>
    <xf applyNumberFormat="1" borderId="0" fillId="0" fontId="0" numFmtId="248" xfId="0"/>
    <xf applyNumberFormat="1" borderId="0" fillId="0" fontId="0" numFmtId="249" xfId="0"/>
    <xf applyNumberFormat="1" borderId="0" fillId="0" fontId="0" numFmtId="250" xfId="0"/>
    <xf applyNumberFormat="1" borderId="0" fillId="0" fontId="0" numFmtId="251" xfId="0"/>
    <xf applyNumberFormat="1" borderId="0" fillId="0" fontId="0" numFmtId="252" xfId="0"/>
    <xf applyNumberFormat="1" borderId="0" fillId="0" fontId="0" numFmtId="253" xfId="0"/>
    <xf applyNumberFormat="1" borderId="0" fillId="0" fontId="0" numFmtId="254" xfId="0"/>
    <xf applyFill="1" applyNumberFormat="1" borderId="0" fillId="6" fontId="0" numFmtId="245" xfId="0"/>
    <xf applyFill="1" applyNumberFormat="1" borderId="0" fillId="6" fontId="0" numFmtId="246" xfId="0"/>
    <xf applyFill="1" applyNumberFormat="1" borderId="0" fillId="6" fontId="0" numFmtId="247" xfId="0"/>
    <xf applyFill="1" applyNumberFormat="1" borderId="0" fillId="6" fontId="0" numFmtId="248" xfId="0"/>
    <xf applyFill="1" applyNumberFormat="1" borderId="0" fillId="6" fontId="0" numFmtId="249" xfId="0"/>
    <xf applyFill="1" applyNumberFormat="1" borderId="0" fillId="6" fontId="0" numFmtId="250" xfId="0"/>
    <xf applyFill="1" applyNumberFormat="1" borderId="0" fillId="4" fontId="0" numFmtId="251" xfId="0"/>
    <xf applyFill="1" applyNumberFormat="1" borderId="0" fillId="4" fontId="0" numFmtId="252" xfId="0"/>
    <xf applyFill="1" applyNumberFormat="1" borderId="0" fillId="4" fontId="0" numFmtId="253" xfId="0"/>
    <xf applyFill="1" applyNumberFormat="1" borderId="0" fillId="4" fontId="0" numFmtId="254" xfId="0"/>
    <xf applyFill="1" applyFont="1" applyNumberFormat="1" borderId="0" fillId="6" fontId="15" numFmtId="245" xfId="0"/>
    <xf applyFill="1" applyFont="1" applyNumberFormat="1" borderId="0" fillId="6" fontId="15" numFmtId="246" xfId="0"/>
    <xf applyFill="1" applyFont="1" applyNumberFormat="1" borderId="0" fillId="6" fontId="15" numFmtId="247" xfId="0"/>
    <xf applyFill="1" applyFont="1" applyNumberFormat="1" borderId="0" fillId="6" fontId="15" numFmtId="248" xfId="0"/>
    <xf applyFill="1" applyFont="1" applyNumberFormat="1" borderId="0" fillId="6" fontId="15" numFmtId="249" xfId="0"/>
    <xf applyFill="1" applyFont="1" applyNumberFormat="1" borderId="0" fillId="6" fontId="15" numFmtId="250" xfId="0"/>
    <xf applyFill="1" applyFont="1" applyNumberFormat="1" borderId="0" fillId="4" fontId="15" numFmtId="251" xfId="0"/>
    <xf applyFill="1" applyFont="1" applyNumberFormat="1" borderId="0" fillId="4" fontId="15" numFmtId="252" xfId="0"/>
    <xf applyFill="1" applyFont="1" applyNumberFormat="1" borderId="0" fillId="4" fontId="15" numFmtId="253" xfId="0"/>
    <xf applyFill="1" applyFont="1" applyNumberFormat="1" borderId="0" fillId="4" fontId="15" numFmtId="254" xfId="0"/>
    <xf applyFill="1" applyFont="1" applyNumberFormat="1" borderId="0" fillId="6" fontId="15" numFmtId="245" xfId="0">
      <alignment horizontal="left" vertical="center"/>
    </xf>
    <xf applyFill="1" applyFont="1" applyNumberFormat="1" borderId="0" fillId="6" fontId="15" numFmtId="246" xfId="0">
      <alignment horizontal="right" vertical="center"/>
    </xf>
    <xf applyFill="1" applyFont="1" applyNumberFormat="1" borderId="0" fillId="6" fontId="15" numFmtId="247" xfId="0">
      <alignment horizontal="right" vertical="center"/>
    </xf>
    <xf applyFill="1" applyFont="1" applyNumberFormat="1" borderId="0" fillId="6" fontId="15" numFmtId="248" xfId="0">
      <alignment horizontal="right" vertical="center"/>
    </xf>
    <xf applyFill="1" applyFont="1" applyNumberFormat="1" borderId="0" fillId="6" fontId="15" numFmtId="249" xfId="0">
      <alignment horizontal="right" vertical="center"/>
    </xf>
    <xf applyFill="1" applyFont="1" applyNumberFormat="1" borderId="0" fillId="6" fontId="15" numFmtId="250" xfId="0">
      <alignment horizontal="right" vertical="center"/>
    </xf>
    <xf applyFill="1" applyFont="1" applyNumberFormat="1" borderId="0" fillId="4" fontId="15" numFmtId="251" xfId="0">
      <alignment horizontal="right" vertical="center"/>
    </xf>
    <xf applyFill="1" applyFont="1" applyNumberFormat="1" borderId="0" fillId="4" fontId="15" numFmtId="252" xfId="0">
      <alignment horizontal="right" vertical="center"/>
    </xf>
    <xf applyFill="1" applyFont="1" applyNumberFormat="1" borderId="0" fillId="4" fontId="15" numFmtId="253" xfId="0">
      <alignment horizontal="right" vertical="center"/>
    </xf>
    <xf applyFill="1" applyFont="1" applyNumberFormat="1" borderId="0" fillId="4" fontId="15" numFmtId="254" xfId="0">
      <alignment horizontal="right" vertical="center"/>
    </xf>
    <xf applyNumberFormat="1" borderId="0" fillId="0" fontId="0" numFmtId="255" xfId="0"/>
    <xf applyNumberFormat="1" borderId="0" fillId="0" fontId="0" numFmtId="256" xfId="0"/>
    <xf applyNumberFormat="1" borderId="0" fillId="0" fontId="0" numFmtId="257" xfId="0"/>
    <xf applyNumberFormat="1" borderId="0" fillId="0" fontId="0" numFmtId="258" xfId="0"/>
    <xf applyNumberFormat="1" borderId="0" fillId="0" fontId="0" numFmtId="259" xfId="0"/>
    <xf applyNumberFormat="1" borderId="0" fillId="0" fontId="0" numFmtId="260" xfId="0"/>
    <xf applyNumberFormat="1" borderId="0" fillId="0" fontId="0" numFmtId="261" xfId="0"/>
    <xf applyNumberFormat="1" borderId="0" fillId="0" fontId="0" numFmtId="262" xfId="0"/>
    <xf applyNumberFormat="1" borderId="0" fillId="0" fontId="0" numFmtId="263" xfId="0"/>
    <xf applyNumberFormat="1" borderId="0" fillId="0" fontId="0" numFmtId="264" xfId="0"/>
    <xf applyFill="1" applyNumberFormat="1" borderId="0" fillId="7" fontId="0" numFmtId="255" xfId="0"/>
    <xf applyFill="1" applyNumberFormat="1" borderId="0" fillId="7" fontId="0" numFmtId="256" xfId="0"/>
    <xf applyFill="1" applyNumberFormat="1" borderId="0" fillId="7" fontId="0" numFmtId="257" xfId="0"/>
    <xf applyFill="1" applyNumberFormat="1" borderId="0" fillId="7" fontId="0" numFmtId="258" xfId="0"/>
    <xf applyFill="1" applyNumberFormat="1" borderId="0" fillId="7" fontId="0" numFmtId="259" xfId="0"/>
    <xf applyFill="1" applyNumberFormat="1" borderId="0" fillId="7" fontId="0" numFmtId="260" xfId="0"/>
    <xf applyFill="1" applyNumberFormat="1" borderId="0" fillId="7" fontId="0" numFmtId="261" xfId="0"/>
    <xf applyFill="1" applyNumberFormat="1" borderId="0" fillId="7" fontId="0" numFmtId="262" xfId="0"/>
    <xf applyFill="1" applyNumberFormat="1" borderId="0" fillId="7" fontId="0" numFmtId="263" xfId="0"/>
    <xf applyFill="1" applyNumberFormat="1" borderId="0" fillId="7" fontId="0" numFmtId="264" xfId="0"/>
    <xf applyFill="1" applyFont="1" applyNumberFormat="1" borderId="0" fillId="7" fontId="15" numFmtId="255" xfId="0"/>
    <xf applyFill="1" applyFont="1" applyNumberFormat="1" borderId="0" fillId="7" fontId="15" numFmtId="256" xfId="0"/>
    <xf applyFill="1" applyFont="1" applyNumberFormat="1" borderId="0" fillId="7" fontId="15" numFmtId="257" xfId="0"/>
    <xf applyFill="1" applyFont="1" applyNumberFormat="1" borderId="0" fillId="7" fontId="15" numFmtId="258" xfId="0"/>
    <xf applyFill="1" applyFont="1" applyNumberFormat="1" borderId="0" fillId="7" fontId="15" numFmtId="259" xfId="0"/>
    <xf applyFill="1" applyFont="1" applyNumberFormat="1" borderId="0" fillId="7" fontId="15" numFmtId="260" xfId="0"/>
    <xf applyFill="1" applyFont="1" applyNumberFormat="1" borderId="0" fillId="7" fontId="15" numFmtId="261" xfId="0"/>
    <xf applyFill="1" applyFont="1" applyNumberFormat="1" borderId="0" fillId="7" fontId="15" numFmtId="262" xfId="0"/>
    <xf applyFill="1" applyFont="1" applyNumberFormat="1" borderId="0" fillId="7" fontId="15" numFmtId="263" xfId="0"/>
    <xf applyFill="1" applyFont="1" applyNumberFormat="1" borderId="0" fillId="7" fontId="15" numFmtId="264" xfId="0"/>
    <xf applyFill="1" applyFont="1" applyNumberFormat="1" borderId="0" fillId="7" fontId="15" numFmtId="255" xfId="0">
      <alignment horizontal="left" vertical="center"/>
    </xf>
    <xf applyFill="1" applyFont="1" applyNumberFormat="1" borderId="0" fillId="7" fontId="15" numFmtId="256" xfId="0">
      <alignment horizontal="right" vertical="center"/>
    </xf>
    <xf applyFill="1" applyFont="1" applyNumberFormat="1" borderId="0" fillId="7" fontId="15" numFmtId="257" xfId="0">
      <alignment horizontal="right" vertical="center"/>
    </xf>
    <xf applyFill="1" applyFont="1" applyNumberFormat="1" borderId="0" fillId="7" fontId="15" numFmtId="258" xfId="0">
      <alignment horizontal="right" vertical="center"/>
    </xf>
    <xf applyFill="1" applyFont="1" applyNumberFormat="1" borderId="0" fillId="7" fontId="15" numFmtId="259" xfId="0">
      <alignment horizontal="right" vertical="center"/>
    </xf>
    <xf applyFill="1" applyFont="1" applyNumberFormat="1" borderId="0" fillId="7" fontId="15" numFmtId="260" xfId="0">
      <alignment horizontal="right" vertical="center"/>
    </xf>
    <xf applyFill="1" applyFont="1" applyNumberFormat="1" borderId="0" fillId="7" fontId="15" numFmtId="261" xfId="0">
      <alignment horizontal="right" vertical="center"/>
    </xf>
    <xf applyFill="1" applyFont="1" applyNumberFormat="1" borderId="0" fillId="7" fontId="15" numFmtId="262" xfId="0">
      <alignment horizontal="right" vertical="center"/>
    </xf>
    <xf applyFill="1" applyFont="1" applyNumberFormat="1" borderId="0" fillId="7" fontId="15" numFmtId="263" xfId="0">
      <alignment horizontal="right" vertical="center"/>
    </xf>
    <xf applyFill="1" applyFont="1" applyNumberFormat="1" borderId="0" fillId="7" fontId="15" numFmtId="264" xfId="0">
      <alignment horizontal="right" vertical="center"/>
    </xf>
    <xf applyNumberFormat="1" borderId="0" fillId="0" fontId="0" numFmtId="265" xfId="0"/>
    <xf applyNumberFormat="1" borderId="0" fillId="0" fontId="0" numFmtId="266" xfId="0"/>
    <xf applyNumberFormat="1" borderId="0" fillId="0" fontId="0" numFmtId="267" xfId="0"/>
    <xf applyNumberFormat="1" borderId="0" fillId="0" fontId="0" numFmtId="268" xfId="0"/>
    <xf applyNumberFormat="1" borderId="0" fillId="0" fontId="0" numFmtId="269" xfId="0"/>
    <xf applyNumberFormat="1" borderId="0" fillId="0" fontId="0" numFmtId="270" xfId="0"/>
    <xf applyNumberFormat="1" borderId="0" fillId="0" fontId="0" numFmtId="271" xfId="0"/>
    <xf applyNumberFormat="1" borderId="0" fillId="0" fontId="0" numFmtId="272" xfId="0"/>
    <xf applyNumberFormat="1" borderId="0" fillId="0" fontId="0" numFmtId="273" xfId="0"/>
    <xf applyNumberFormat="1" borderId="0" fillId="0" fontId="0" numFmtId="274" xfId="0"/>
    <xf applyFill="1" applyNumberFormat="1" borderId="0" fillId="6" fontId="0" numFmtId="265" xfId="0"/>
    <xf applyFill="1" applyNumberFormat="1" borderId="0" fillId="6" fontId="0" numFmtId="266" xfId="0"/>
    <xf applyFill="1" applyNumberFormat="1" borderId="0" fillId="6" fontId="0" numFmtId="267" xfId="0"/>
    <xf applyFill="1" applyNumberFormat="1" borderId="0" fillId="6" fontId="0" numFmtId="268" xfId="0"/>
    <xf applyFill="1" applyNumberFormat="1" borderId="0" fillId="6" fontId="0" numFmtId="269" xfId="0"/>
    <xf applyFill="1" applyNumberFormat="1" borderId="0" fillId="6" fontId="0" numFmtId="270" xfId="0"/>
    <xf applyFill="1" applyNumberFormat="1" borderId="0" fillId="4" fontId="0" numFmtId="271" xfId="0"/>
    <xf applyFill="1" applyNumberFormat="1" borderId="0" fillId="4" fontId="0" numFmtId="272" xfId="0"/>
    <xf applyFill="1" applyNumberFormat="1" borderId="0" fillId="4" fontId="0" numFmtId="273" xfId="0"/>
    <xf applyFill="1" applyNumberFormat="1" borderId="0" fillId="4" fontId="0" numFmtId="274" xfId="0"/>
    <xf applyFill="1" applyFont="1" applyNumberFormat="1" borderId="0" fillId="6" fontId="15" numFmtId="265" xfId="0"/>
    <xf applyFill="1" applyFont="1" applyNumberFormat="1" borderId="0" fillId="6" fontId="15" numFmtId="266" xfId="0"/>
    <xf applyFill="1" applyFont="1" applyNumberFormat="1" borderId="0" fillId="6" fontId="15" numFmtId="267" xfId="0"/>
    <xf applyFill="1" applyFont="1" applyNumberFormat="1" borderId="0" fillId="6" fontId="15" numFmtId="268" xfId="0"/>
    <xf applyFill="1" applyFont="1" applyNumberFormat="1" borderId="0" fillId="6" fontId="15" numFmtId="269" xfId="0"/>
    <xf applyFill="1" applyFont="1" applyNumberFormat="1" borderId="0" fillId="6" fontId="15" numFmtId="270" xfId="0"/>
    <xf applyFill="1" applyFont="1" applyNumberFormat="1" borderId="0" fillId="4" fontId="15" numFmtId="271" xfId="0"/>
    <xf applyFill="1" applyFont="1" applyNumberFormat="1" borderId="0" fillId="4" fontId="15" numFmtId="272" xfId="0"/>
    <xf applyFill="1" applyFont="1" applyNumberFormat="1" borderId="0" fillId="4" fontId="15" numFmtId="273" xfId="0"/>
    <xf applyFill="1" applyFont="1" applyNumberFormat="1" borderId="0" fillId="4" fontId="15" numFmtId="274" xfId="0"/>
    <xf applyFill="1" applyFont="1" applyNumberFormat="1" borderId="0" fillId="6" fontId="15" numFmtId="265" xfId="0">
      <alignment horizontal="left" vertical="center"/>
    </xf>
    <xf applyFill="1" applyFont="1" applyNumberFormat="1" borderId="0" fillId="6" fontId="15" numFmtId="266" xfId="0">
      <alignment horizontal="right" vertical="center"/>
    </xf>
    <xf applyFill="1" applyFont="1" applyNumberFormat="1" borderId="0" fillId="6" fontId="15" numFmtId="267" xfId="0">
      <alignment horizontal="right" vertical="center"/>
    </xf>
    <xf applyFill="1" applyFont="1" applyNumberFormat="1" borderId="0" fillId="6" fontId="15" numFmtId="268" xfId="0">
      <alignment horizontal="right" vertical="center"/>
    </xf>
    <xf applyFill="1" applyFont="1" applyNumberFormat="1" borderId="0" fillId="6" fontId="15" numFmtId="269" xfId="0">
      <alignment horizontal="right" vertical="center"/>
    </xf>
    <xf applyFill="1" applyFont="1" applyNumberFormat="1" borderId="0" fillId="6" fontId="15" numFmtId="270" xfId="0">
      <alignment horizontal="right" vertical="center"/>
    </xf>
    <xf applyFill="1" applyFont="1" applyNumberFormat="1" borderId="0" fillId="4" fontId="15" numFmtId="271" xfId="0">
      <alignment horizontal="right" vertical="center"/>
    </xf>
    <xf applyFill="1" applyFont="1" applyNumberFormat="1" borderId="0" fillId="4" fontId="15" numFmtId="272" xfId="0">
      <alignment horizontal="right" vertical="center"/>
    </xf>
    <xf applyFill="1" applyFont="1" applyNumberFormat="1" borderId="0" fillId="4" fontId="15" numFmtId="273" xfId="0">
      <alignment horizontal="right" vertical="center"/>
    </xf>
    <xf applyFill="1" applyFont="1" applyNumberFormat="1" borderId="0" fillId="4" fontId="15" numFmtId="274" xfId="0">
      <alignment horizontal="right" vertical="center"/>
    </xf>
    <xf applyNumberFormat="1" borderId="0" fillId="0" fontId="0" numFmtId="275" xfId="0"/>
    <xf applyNumberFormat="1" borderId="0" fillId="0" fontId="0" numFmtId="276" xfId="0"/>
    <xf applyNumberFormat="1" borderId="0" fillId="0" fontId="0" numFmtId="277" xfId="0"/>
    <xf applyNumberFormat="1" borderId="0" fillId="0" fontId="0" numFmtId="278" xfId="0"/>
    <xf applyNumberFormat="1" borderId="0" fillId="0" fontId="0" numFmtId="279" xfId="0"/>
    <xf applyNumberFormat="1" borderId="0" fillId="0" fontId="0" numFmtId="280" xfId="0"/>
    <xf applyNumberFormat="1" borderId="0" fillId="0" fontId="0" numFmtId="281" xfId="0"/>
    <xf applyNumberFormat="1" borderId="0" fillId="0" fontId="0" numFmtId="282" xfId="0"/>
    <xf applyNumberFormat="1" borderId="0" fillId="0" fontId="0" numFmtId="283" xfId="0"/>
    <xf applyNumberFormat="1" borderId="0" fillId="0" fontId="0" numFmtId="284" xfId="0"/>
    <xf applyFill="1" applyNumberFormat="1" borderId="0" fillId="7" fontId="0" numFmtId="275" xfId="0"/>
    <xf applyFill="1" applyNumberFormat="1" borderId="0" fillId="7" fontId="0" numFmtId="276" xfId="0"/>
    <xf applyFill="1" applyNumberFormat="1" borderId="0" fillId="7" fontId="0" numFmtId="277" xfId="0"/>
    <xf applyFill="1" applyNumberFormat="1" borderId="0" fillId="7" fontId="0" numFmtId="278" xfId="0"/>
    <xf applyFill="1" applyNumberFormat="1" borderId="0" fillId="7" fontId="0" numFmtId="279" xfId="0"/>
    <xf applyFill="1" applyNumberFormat="1" borderId="0" fillId="7" fontId="0" numFmtId="280" xfId="0"/>
    <xf applyFill="1" applyNumberFormat="1" borderId="0" fillId="7" fontId="0" numFmtId="281" xfId="0"/>
    <xf applyFill="1" applyNumberFormat="1" borderId="0" fillId="7" fontId="0" numFmtId="282" xfId="0"/>
    <xf applyFill="1" applyNumberFormat="1" borderId="0" fillId="7" fontId="0" numFmtId="283" xfId="0"/>
    <xf applyFill="1" applyNumberFormat="1" borderId="0" fillId="7" fontId="0" numFmtId="284" xfId="0"/>
    <xf applyFill="1" applyFont="1" applyNumberFormat="1" borderId="0" fillId="7" fontId="15" numFmtId="275" xfId="0"/>
    <xf applyFill="1" applyFont="1" applyNumberFormat="1" borderId="0" fillId="7" fontId="15" numFmtId="276" xfId="0"/>
    <xf applyFill="1" applyFont="1" applyNumberFormat="1" borderId="0" fillId="7" fontId="15" numFmtId="277" xfId="0"/>
    <xf applyFill="1" applyFont="1" applyNumberFormat="1" borderId="0" fillId="7" fontId="15" numFmtId="278" xfId="0"/>
    <xf applyFill="1" applyFont="1" applyNumberFormat="1" borderId="0" fillId="7" fontId="15" numFmtId="279" xfId="0"/>
    <xf applyFill="1" applyFont="1" applyNumberFormat="1" borderId="0" fillId="7" fontId="15" numFmtId="280" xfId="0"/>
    <xf applyFill="1" applyFont="1" applyNumberFormat="1" borderId="0" fillId="7" fontId="15" numFmtId="281" xfId="0"/>
    <xf applyFill="1" applyFont="1" applyNumberFormat="1" borderId="0" fillId="7" fontId="15" numFmtId="282" xfId="0"/>
    <xf applyFill="1" applyFont="1" applyNumberFormat="1" borderId="0" fillId="7" fontId="15" numFmtId="283" xfId="0"/>
    <xf applyFill="1" applyFont="1" applyNumberFormat="1" borderId="0" fillId="7" fontId="15" numFmtId="284" xfId="0"/>
    <xf applyFill="1" applyFont="1" applyNumberFormat="1" borderId="0" fillId="7" fontId="15" numFmtId="275" xfId="0">
      <alignment horizontal="left" vertical="center"/>
    </xf>
    <xf applyFill="1" applyFont="1" applyNumberFormat="1" borderId="0" fillId="7" fontId="15" numFmtId="276" xfId="0">
      <alignment horizontal="right" vertical="center"/>
    </xf>
    <xf applyFill="1" applyFont="1" applyNumberFormat="1" borderId="0" fillId="7" fontId="15" numFmtId="277" xfId="0">
      <alignment horizontal="right" vertical="center"/>
    </xf>
    <xf applyFill="1" applyFont="1" applyNumberFormat="1" borderId="0" fillId="7" fontId="15" numFmtId="278" xfId="0">
      <alignment horizontal="right" vertical="center"/>
    </xf>
    <xf applyFill="1" applyFont="1" applyNumberFormat="1" borderId="0" fillId="7" fontId="15" numFmtId="279" xfId="0">
      <alignment horizontal="right" vertical="center"/>
    </xf>
    <xf applyFill="1" applyFont="1" applyNumberFormat="1" borderId="0" fillId="7" fontId="15" numFmtId="280" xfId="0">
      <alignment horizontal="right" vertical="center"/>
    </xf>
    <xf applyFill="1" applyFont="1" applyNumberFormat="1" borderId="0" fillId="7" fontId="15" numFmtId="281" xfId="0">
      <alignment horizontal="right" vertical="center"/>
    </xf>
    <xf applyFill="1" applyFont="1" applyNumberFormat="1" borderId="0" fillId="7" fontId="15" numFmtId="282" xfId="0">
      <alignment horizontal="right" vertical="center"/>
    </xf>
    <xf applyFill="1" applyFont="1" applyNumberFormat="1" borderId="0" fillId="7" fontId="15" numFmtId="283" xfId="0">
      <alignment horizontal="right" vertical="center"/>
    </xf>
    <xf applyFill="1" applyFont="1" applyNumberFormat="1" borderId="0" fillId="7" fontId="15" numFmtId="284" xfId="0">
      <alignment horizontal="right" vertical="center"/>
    </xf>
    <xf applyNumberFormat="1" borderId="0" fillId="0" fontId="0" numFmtId="285" xfId="0"/>
    <xf applyNumberFormat="1" borderId="0" fillId="0" fontId="0" numFmtId="286" xfId="0"/>
    <xf applyNumberFormat="1" borderId="0" fillId="0" fontId="0" numFmtId="287" xfId="0"/>
    <xf applyNumberFormat="1" borderId="0" fillId="0" fontId="0" numFmtId="288" xfId="0"/>
    <xf applyNumberFormat="1" borderId="0" fillId="0" fontId="0" numFmtId="289" xfId="0"/>
    <xf applyNumberFormat="1" borderId="0" fillId="0" fontId="0" numFmtId="290" xfId="0"/>
    <xf applyNumberFormat="1" borderId="0" fillId="0" fontId="0" numFmtId="291" xfId="0"/>
    <xf applyNumberFormat="1" borderId="0" fillId="0" fontId="0" numFmtId="292" xfId="0"/>
    <xf applyNumberFormat="1" borderId="0" fillId="0" fontId="0" numFmtId="293" xfId="0"/>
    <xf applyNumberFormat="1" borderId="0" fillId="0" fontId="0" numFmtId="294" xfId="0"/>
    <xf applyFill="1" applyNumberFormat="1" borderId="0" fillId="6" fontId="0" numFmtId="285" xfId="0"/>
    <xf applyFill="1" applyNumberFormat="1" borderId="0" fillId="6" fontId="0" numFmtId="286" xfId="0"/>
    <xf applyFill="1" applyNumberFormat="1" borderId="0" fillId="6" fontId="0" numFmtId="287" xfId="0"/>
    <xf applyFill="1" applyNumberFormat="1" borderId="0" fillId="6" fontId="0" numFmtId="288" xfId="0"/>
    <xf applyFill="1" applyNumberFormat="1" borderId="0" fillId="6" fontId="0" numFmtId="289" xfId="0"/>
    <xf applyFill="1" applyNumberFormat="1" borderId="0" fillId="6" fontId="0" numFmtId="290" xfId="0"/>
    <xf applyFill="1" applyNumberFormat="1" borderId="0" fillId="4" fontId="0" numFmtId="291" xfId="0"/>
    <xf applyFill="1" applyNumberFormat="1" borderId="0" fillId="4" fontId="0" numFmtId="292" xfId="0"/>
    <xf applyFill="1" applyNumberFormat="1" borderId="0" fillId="4" fontId="0" numFmtId="293" xfId="0"/>
    <xf applyFill="1" applyNumberFormat="1" borderId="0" fillId="4" fontId="0" numFmtId="294" xfId="0"/>
    <xf applyFill="1" applyFont="1" applyNumberFormat="1" borderId="0" fillId="6" fontId="15" numFmtId="285" xfId="0"/>
    <xf applyFill="1" applyFont="1" applyNumberFormat="1" borderId="0" fillId="6" fontId="15" numFmtId="286" xfId="0"/>
    <xf applyFill="1" applyFont="1" applyNumberFormat="1" borderId="0" fillId="6" fontId="15" numFmtId="287" xfId="0"/>
    <xf applyFill="1" applyFont="1" applyNumberFormat="1" borderId="0" fillId="6" fontId="15" numFmtId="288" xfId="0"/>
    <xf applyFill="1" applyFont="1" applyNumberFormat="1" borderId="0" fillId="6" fontId="15" numFmtId="289" xfId="0"/>
    <xf applyFill="1" applyFont="1" applyNumberFormat="1" borderId="0" fillId="6" fontId="15" numFmtId="290" xfId="0"/>
    <xf applyFill="1" applyFont="1" applyNumberFormat="1" borderId="0" fillId="4" fontId="15" numFmtId="291" xfId="0"/>
    <xf applyFill="1" applyFont="1" applyNumberFormat="1" borderId="0" fillId="4" fontId="15" numFmtId="292" xfId="0"/>
    <xf applyFill="1" applyFont="1" applyNumberFormat="1" borderId="0" fillId="4" fontId="15" numFmtId="293" xfId="0"/>
    <xf applyFill="1" applyFont="1" applyNumberFormat="1" borderId="0" fillId="4" fontId="15" numFmtId="294" xfId="0"/>
    <xf applyFill="1" applyFont="1" applyNumberFormat="1" borderId="0" fillId="6" fontId="15" numFmtId="285" xfId="0">
      <alignment horizontal="left" vertical="center"/>
    </xf>
    <xf applyFill="1" applyFont="1" applyNumberFormat="1" borderId="0" fillId="6" fontId="15" numFmtId="286" xfId="0">
      <alignment horizontal="right" vertical="center"/>
    </xf>
    <xf applyFill="1" applyFont="1" applyNumberFormat="1" borderId="0" fillId="6" fontId="15" numFmtId="287" xfId="0">
      <alignment horizontal="right" vertical="center"/>
    </xf>
    <xf applyFill="1" applyFont="1" applyNumberFormat="1" borderId="0" fillId="6" fontId="15" numFmtId="288" xfId="0">
      <alignment horizontal="right" vertical="center"/>
    </xf>
    <xf applyFill="1" applyFont="1" applyNumberFormat="1" borderId="0" fillId="6" fontId="15" numFmtId="289" xfId="0">
      <alignment horizontal="right" vertical="center"/>
    </xf>
    <xf applyFill="1" applyFont="1" applyNumberFormat="1" borderId="0" fillId="6" fontId="15" numFmtId="290" xfId="0">
      <alignment horizontal="right" vertical="center"/>
    </xf>
    <xf applyFill="1" applyFont="1" applyNumberFormat="1" borderId="0" fillId="4" fontId="15" numFmtId="291" xfId="0">
      <alignment horizontal="right" vertical="center"/>
    </xf>
    <xf applyFill="1" applyFont="1" applyNumberFormat="1" borderId="0" fillId="4" fontId="15" numFmtId="292" xfId="0">
      <alignment horizontal="right" vertical="center"/>
    </xf>
    <xf applyFill="1" applyFont="1" applyNumberFormat="1" borderId="0" fillId="4" fontId="15" numFmtId="293" xfId="0">
      <alignment horizontal="right" vertical="center"/>
    </xf>
    <xf applyFill="1" applyFont="1" applyNumberFormat="1" borderId="0" fillId="4" fontId="15" numFmtId="294" xfId="0">
      <alignment horizontal="right" vertical="center"/>
    </xf>
    <xf applyNumberFormat="1" borderId="0" fillId="0" fontId="0" numFmtId="295" xfId="0"/>
    <xf applyNumberFormat="1" borderId="0" fillId="0" fontId="0" numFmtId="296" xfId="0"/>
    <xf applyNumberFormat="1" borderId="0" fillId="0" fontId="0" numFmtId="297" xfId="0"/>
    <xf applyNumberFormat="1" borderId="0" fillId="0" fontId="0" numFmtId="298" xfId="0"/>
    <xf applyNumberFormat="1" borderId="0" fillId="0" fontId="0" numFmtId="299" xfId="0"/>
    <xf applyNumberFormat="1" borderId="0" fillId="0" fontId="0" numFmtId="300" xfId="0"/>
    <xf applyNumberFormat="1" borderId="0" fillId="0" fontId="0" numFmtId="301" xfId="0"/>
    <xf applyNumberFormat="1" borderId="0" fillId="0" fontId="0" numFmtId="302" xfId="0"/>
    <xf applyNumberFormat="1" borderId="0" fillId="0" fontId="0" numFmtId="303" xfId="0"/>
    <xf applyNumberFormat="1" borderId="0" fillId="0" fontId="0" numFmtId="304" xfId="0"/>
    <xf applyFill="1" applyNumberFormat="1" borderId="0" fillId="7" fontId="0" numFmtId="295" xfId="0"/>
    <xf applyFill="1" applyNumberFormat="1" borderId="0" fillId="7" fontId="0" numFmtId="296" xfId="0"/>
    <xf applyFill="1" applyNumberFormat="1" borderId="0" fillId="7" fontId="0" numFmtId="297" xfId="0"/>
    <xf applyFill="1" applyNumberFormat="1" borderId="0" fillId="7" fontId="0" numFmtId="298" xfId="0"/>
    <xf applyFill="1" applyNumberFormat="1" borderId="0" fillId="7" fontId="0" numFmtId="299" xfId="0"/>
    <xf applyFill="1" applyNumberFormat="1" borderId="0" fillId="7" fontId="0" numFmtId="300" xfId="0"/>
    <xf applyFill="1" applyNumberFormat="1" borderId="0" fillId="7" fontId="0" numFmtId="301" xfId="0"/>
    <xf applyFill="1" applyNumberFormat="1" borderId="0" fillId="7" fontId="0" numFmtId="302" xfId="0"/>
    <xf applyFill="1" applyNumberFormat="1" borderId="0" fillId="7" fontId="0" numFmtId="303" xfId="0"/>
    <xf applyFill="1" applyNumberFormat="1" borderId="0" fillId="7" fontId="0" numFmtId="304" xfId="0"/>
    <xf applyFill="1" applyFont="1" applyNumberFormat="1" borderId="0" fillId="7" fontId="15" numFmtId="295" xfId="0"/>
    <xf applyFill="1" applyFont="1" applyNumberFormat="1" borderId="0" fillId="7" fontId="15" numFmtId="296" xfId="0"/>
    <xf applyFill="1" applyFont="1" applyNumberFormat="1" borderId="0" fillId="7" fontId="15" numFmtId="297" xfId="0"/>
    <xf applyFill="1" applyFont="1" applyNumberFormat="1" borderId="0" fillId="7" fontId="15" numFmtId="298" xfId="0"/>
    <xf applyFill="1" applyFont="1" applyNumberFormat="1" borderId="0" fillId="7" fontId="15" numFmtId="299" xfId="0"/>
    <xf applyFill="1" applyFont="1" applyNumberFormat="1" borderId="0" fillId="7" fontId="15" numFmtId="300" xfId="0"/>
    <xf applyFill="1" applyFont="1" applyNumberFormat="1" borderId="0" fillId="7" fontId="15" numFmtId="301" xfId="0"/>
    <xf applyFill="1" applyFont="1" applyNumberFormat="1" borderId="0" fillId="7" fontId="15" numFmtId="302" xfId="0"/>
    <xf applyFill="1" applyFont="1" applyNumberFormat="1" borderId="0" fillId="7" fontId="15" numFmtId="303" xfId="0"/>
    <xf applyFill="1" applyFont="1" applyNumberFormat="1" borderId="0" fillId="7" fontId="15" numFmtId="304" xfId="0"/>
    <xf applyFill="1" applyFont="1" applyNumberFormat="1" borderId="0" fillId="7" fontId="15" numFmtId="295" xfId="0">
      <alignment horizontal="left" vertical="center"/>
    </xf>
    <xf applyFill="1" applyFont="1" applyNumberFormat="1" borderId="0" fillId="7" fontId="15" numFmtId="296" xfId="0">
      <alignment horizontal="right" vertical="center"/>
    </xf>
    <xf applyFill="1" applyFont="1" applyNumberFormat="1" borderId="0" fillId="7" fontId="15" numFmtId="297" xfId="0">
      <alignment horizontal="right" vertical="center"/>
    </xf>
    <xf applyFill="1" applyFont="1" applyNumberFormat="1" borderId="0" fillId="7" fontId="15" numFmtId="298" xfId="0">
      <alignment horizontal="right" vertical="center"/>
    </xf>
    <xf applyFill="1" applyFont="1" applyNumberFormat="1" borderId="0" fillId="7" fontId="15" numFmtId="299" xfId="0">
      <alignment horizontal="right" vertical="center"/>
    </xf>
    <xf applyFill="1" applyFont="1" applyNumberFormat="1" borderId="0" fillId="7" fontId="15" numFmtId="300" xfId="0">
      <alignment horizontal="right" vertical="center"/>
    </xf>
    <xf applyFill="1" applyFont="1" applyNumberFormat="1" borderId="0" fillId="7" fontId="15" numFmtId="301" xfId="0">
      <alignment horizontal="right" vertical="center"/>
    </xf>
    <xf applyFill="1" applyFont="1" applyNumberFormat="1" borderId="0" fillId="7" fontId="15" numFmtId="302" xfId="0">
      <alignment horizontal="right" vertical="center"/>
    </xf>
    <xf applyFill="1" applyFont="1" applyNumberFormat="1" borderId="0" fillId="7" fontId="15" numFmtId="303" xfId="0">
      <alignment horizontal="right" vertical="center"/>
    </xf>
    <xf applyFill="1" applyFont="1" applyNumberFormat="1" borderId="0" fillId="7" fontId="15" numFmtId="304" xfId="0">
      <alignment horizontal="right" vertical="center"/>
    </xf>
    <xf applyNumberFormat="1" borderId="0" fillId="0" fontId="0" numFmtId="305" xfId="0"/>
    <xf applyNumberFormat="1" borderId="0" fillId="0" fontId="0" numFmtId="306" xfId="0"/>
    <xf applyNumberFormat="1" borderId="0" fillId="0" fontId="0" numFmtId="307" xfId="0"/>
    <xf applyNumberFormat="1" borderId="0" fillId="0" fontId="0" numFmtId="308" xfId="0"/>
    <xf applyNumberFormat="1" borderId="0" fillId="0" fontId="0" numFmtId="309" xfId="0"/>
    <xf applyNumberFormat="1" borderId="0" fillId="0" fontId="0" numFmtId="310" xfId="0"/>
    <xf applyNumberFormat="1" borderId="0" fillId="0" fontId="0" numFmtId="311" xfId="0"/>
    <xf applyNumberFormat="1" borderId="0" fillId="0" fontId="0" numFmtId="312" xfId="0"/>
    <xf applyNumberFormat="1" borderId="0" fillId="0" fontId="0" numFmtId="313" xfId="0"/>
    <xf applyNumberFormat="1" borderId="0" fillId="0" fontId="0" numFmtId="314" xfId="0"/>
    <xf applyFill="1" applyNumberFormat="1" borderId="0" fillId="6" fontId="0" numFmtId="305" xfId="0"/>
    <xf applyFill="1" applyNumberFormat="1" borderId="0" fillId="6" fontId="0" numFmtId="306" xfId="0"/>
    <xf applyFill="1" applyNumberFormat="1" borderId="0" fillId="6" fontId="0" numFmtId="307" xfId="0"/>
    <xf applyFill="1" applyNumberFormat="1" borderId="0" fillId="6" fontId="0" numFmtId="308" xfId="0"/>
    <xf applyFill="1" applyNumberFormat="1" borderId="0" fillId="6" fontId="0" numFmtId="309" xfId="0"/>
    <xf applyFill="1" applyNumberFormat="1" borderId="0" fillId="6" fontId="0" numFmtId="310" xfId="0"/>
    <xf applyFill="1" applyNumberFormat="1" borderId="0" fillId="4" fontId="0" numFmtId="311" xfId="0"/>
    <xf applyFill="1" applyNumberFormat="1" borderId="0" fillId="4" fontId="0" numFmtId="312" xfId="0"/>
    <xf applyFill="1" applyNumberFormat="1" borderId="0" fillId="4" fontId="0" numFmtId="313" xfId="0"/>
    <xf applyFill="1" applyNumberFormat="1" borderId="0" fillId="4" fontId="0" numFmtId="314" xfId="0"/>
    <xf applyFill="1" applyFont="1" applyNumberFormat="1" borderId="0" fillId="6" fontId="15" numFmtId="305" xfId="0"/>
    <xf applyFill="1" applyFont="1" applyNumberFormat="1" borderId="0" fillId="6" fontId="15" numFmtId="306" xfId="0"/>
    <xf applyFill="1" applyFont="1" applyNumberFormat="1" borderId="0" fillId="6" fontId="15" numFmtId="307" xfId="0"/>
    <xf applyFill="1" applyFont="1" applyNumberFormat="1" borderId="0" fillId="6" fontId="15" numFmtId="308" xfId="0"/>
    <xf applyFill="1" applyFont="1" applyNumberFormat="1" borderId="0" fillId="6" fontId="15" numFmtId="309" xfId="0"/>
    <xf applyFill="1" applyFont="1" applyNumberFormat="1" borderId="0" fillId="6" fontId="15" numFmtId="310" xfId="0"/>
    <xf applyFill="1" applyFont="1" applyNumberFormat="1" borderId="0" fillId="4" fontId="15" numFmtId="311" xfId="0"/>
    <xf applyFill="1" applyFont="1" applyNumberFormat="1" borderId="0" fillId="4" fontId="15" numFmtId="312" xfId="0"/>
    <xf applyFill="1" applyFont="1" applyNumberFormat="1" borderId="0" fillId="4" fontId="15" numFmtId="313" xfId="0"/>
    <xf applyFill="1" applyFont="1" applyNumberFormat="1" borderId="0" fillId="4" fontId="15" numFmtId="314" xfId="0"/>
    <xf applyFill="1" applyFont="1" applyNumberFormat="1" borderId="0" fillId="6" fontId="15" numFmtId="305" xfId="0">
      <alignment horizontal="left" vertical="center"/>
    </xf>
    <xf applyFill="1" applyFont="1" applyNumberFormat="1" borderId="0" fillId="6" fontId="15" numFmtId="306" xfId="0">
      <alignment horizontal="right" vertical="center"/>
    </xf>
    <xf applyFill="1" applyFont="1" applyNumberFormat="1" borderId="0" fillId="6" fontId="15" numFmtId="307" xfId="0">
      <alignment horizontal="right" vertical="center"/>
    </xf>
    <xf applyFill="1" applyFont="1" applyNumberFormat="1" borderId="0" fillId="6" fontId="15" numFmtId="308" xfId="0">
      <alignment horizontal="right" vertical="center"/>
    </xf>
    <xf applyFill="1" applyFont="1" applyNumberFormat="1" borderId="0" fillId="6" fontId="15" numFmtId="309" xfId="0">
      <alignment horizontal="right" vertical="center"/>
    </xf>
    <xf applyFill="1" applyFont="1" applyNumberFormat="1" borderId="0" fillId="6" fontId="15" numFmtId="310" xfId="0">
      <alignment horizontal="right" vertical="center"/>
    </xf>
    <xf applyFill="1" applyFont="1" applyNumberFormat="1" borderId="0" fillId="4" fontId="15" numFmtId="311" xfId="0">
      <alignment horizontal="right" vertical="center"/>
    </xf>
    <xf applyFill="1" applyFont="1" applyNumberFormat="1" borderId="0" fillId="4" fontId="15" numFmtId="312" xfId="0">
      <alignment horizontal="right" vertical="center"/>
    </xf>
    <xf applyFill="1" applyFont="1" applyNumberFormat="1" borderId="0" fillId="4" fontId="15" numFmtId="313" xfId="0">
      <alignment horizontal="right" vertical="center"/>
    </xf>
    <xf applyFill="1" applyFont="1" applyNumberFormat="1" borderId="0" fillId="4" fontId="15" numFmtId="314" xfId="0">
      <alignment horizontal="right" vertical="center"/>
    </xf>
    <xf applyNumberFormat="1" borderId="0" fillId="0" fontId="0" numFmtId="315" xfId="0"/>
    <xf applyNumberFormat="1" borderId="0" fillId="0" fontId="0" numFmtId="316" xfId="0"/>
    <xf applyNumberFormat="1" borderId="0" fillId="0" fontId="0" numFmtId="317" xfId="0"/>
    <xf applyNumberFormat="1" borderId="0" fillId="0" fontId="0" numFmtId="318" xfId="0"/>
    <xf applyNumberFormat="1" borderId="0" fillId="0" fontId="0" numFmtId="319" xfId="0"/>
    <xf applyNumberFormat="1" borderId="0" fillId="0" fontId="0" numFmtId="320" xfId="0"/>
    <xf applyNumberFormat="1" borderId="0" fillId="0" fontId="0" numFmtId="321" xfId="0"/>
    <xf applyNumberFormat="1" borderId="0" fillId="0" fontId="0" numFmtId="322" xfId="0"/>
    <xf applyNumberFormat="1" borderId="0" fillId="0" fontId="0" numFmtId="323" xfId="0"/>
    <xf applyNumberFormat="1" borderId="0" fillId="0" fontId="0" numFmtId="324" xfId="0"/>
    <xf applyFill="1" applyNumberFormat="1" borderId="0" fillId="7" fontId="0" numFmtId="315" xfId="0"/>
    <xf applyFill="1" applyNumberFormat="1" borderId="0" fillId="7" fontId="0" numFmtId="316" xfId="0"/>
    <xf applyFill="1" applyNumberFormat="1" borderId="0" fillId="7" fontId="0" numFmtId="317" xfId="0"/>
    <xf applyFill="1" applyNumberFormat="1" borderId="0" fillId="7" fontId="0" numFmtId="318" xfId="0"/>
    <xf applyFill="1" applyNumberFormat="1" borderId="0" fillId="7" fontId="0" numFmtId="319" xfId="0"/>
    <xf applyFill="1" applyNumberFormat="1" borderId="0" fillId="7" fontId="0" numFmtId="320" xfId="0"/>
    <xf applyFill="1" applyNumberFormat="1" borderId="0" fillId="7" fontId="0" numFmtId="321" xfId="0"/>
    <xf applyFill="1" applyNumberFormat="1" borderId="0" fillId="7" fontId="0" numFmtId="322" xfId="0"/>
    <xf applyFill="1" applyNumberFormat="1" borderId="0" fillId="7" fontId="0" numFmtId="323" xfId="0"/>
    <xf applyFill="1" applyNumberFormat="1" borderId="0" fillId="7" fontId="0" numFmtId="324" xfId="0"/>
    <xf applyFill="1" applyFont="1" applyNumberFormat="1" borderId="0" fillId="7" fontId="15" numFmtId="315" xfId="0"/>
    <xf applyFill="1" applyFont="1" applyNumberFormat="1" borderId="0" fillId="7" fontId="15" numFmtId="316" xfId="0"/>
    <xf applyFill="1" applyFont="1" applyNumberFormat="1" borderId="0" fillId="7" fontId="15" numFmtId="317" xfId="0"/>
    <xf applyFill="1" applyFont="1" applyNumberFormat="1" borderId="0" fillId="7" fontId="15" numFmtId="318" xfId="0"/>
    <xf applyFill="1" applyFont="1" applyNumberFormat="1" borderId="0" fillId="7" fontId="15" numFmtId="319" xfId="0"/>
    <xf applyFill="1" applyFont="1" applyNumberFormat="1" borderId="0" fillId="7" fontId="15" numFmtId="320" xfId="0"/>
    <xf applyFill="1" applyFont="1" applyNumberFormat="1" borderId="0" fillId="7" fontId="15" numFmtId="321" xfId="0"/>
    <xf applyFill="1" applyFont="1" applyNumberFormat="1" borderId="0" fillId="7" fontId="15" numFmtId="322" xfId="0"/>
    <xf applyFill="1" applyFont="1" applyNumberFormat="1" borderId="0" fillId="7" fontId="15" numFmtId="323" xfId="0"/>
    <xf applyFill="1" applyFont="1" applyNumberFormat="1" borderId="0" fillId="7" fontId="15" numFmtId="324" xfId="0"/>
    <xf applyFill="1" applyFont="1" applyNumberFormat="1" borderId="0" fillId="7" fontId="15" numFmtId="315" xfId="0">
      <alignment horizontal="left" vertical="center"/>
    </xf>
    <xf applyFill="1" applyFont="1" applyNumberFormat="1" borderId="0" fillId="7" fontId="15" numFmtId="316" xfId="0">
      <alignment horizontal="right" vertical="center"/>
    </xf>
    <xf applyFill="1" applyFont="1" applyNumberFormat="1" borderId="0" fillId="7" fontId="15" numFmtId="317" xfId="0">
      <alignment horizontal="right" vertical="center"/>
    </xf>
    <xf applyFill="1" applyFont="1" applyNumberFormat="1" borderId="0" fillId="7" fontId="15" numFmtId="318" xfId="0">
      <alignment horizontal="right" vertical="center"/>
    </xf>
    <xf applyFill="1" applyFont="1" applyNumberFormat="1" borderId="0" fillId="7" fontId="15" numFmtId="319" xfId="0">
      <alignment horizontal="right" vertical="center"/>
    </xf>
    <xf applyFill="1" applyFont="1" applyNumberFormat="1" borderId="0" fillId="7" fontId="15" numFmtId="320" xfId="0">
      <alignment horizontal="right" vertical="center"/>
    </xf>
    <xf applyFill="1" applyFont="1" applyNumberFormat="1" borderId="0" fillId="7" fontId="15" numFmtId="321" xfId="0">
      <alignment horizontal="right" vertical="center"/>
    </xf>
    <xf applyFill="1" applyFont="1" applyNumberFormat="1" borderId="0" fillId="7" fontId="15" numFmtId="322" xfId="0">
      <alignment horizontal="right" vertical="center"/>
    </xf>
    <xf applyFill="1" applyFont="1" applyNumberFormat="1" borderId="0" fillId="7" fontId="15" numFmtId="323" xfId="0">
      <alignment horizontal="right" vertical="center"/>
    </xf>
    <xf applyFill="1" applyFont="1" applyNumberFormat="1" borderId="0" fillId="7" fontId="15" numFmtId="324" xfId="0">
      <alignment horizontal="right" vertical="center"/>
    </xf>
    <xf applyNumberFormat="1" borderId="0" fillId="0" fontId="0" numFmtId="325" xfId="0"/>
    <xf applyNumberFormat="1" borderId="0" fillId="0" fontId="0" numFmtId="326" xfId="0"/>
    <xf applyNumberFormat="1" borderId="0" fillId="0" fontId="0" numFmtId="327" xfId="0"/>
    <xf applyNumberFormat="1" borderId="0" fillId="0" fontId="0" numFmtId="328" xfId="0"/>
    <xf applyNumberFormat="1" borderId="0" fillId="0" fontId="0" numFmtId="329" xfId="0"/>
    <xf applyNumberFormat="1" borderId="0" fillId="0" fontId="0" numFmtId="330" xfId="0"/>
    <xf applyNumberFormat="1" borderId="0" fillId="0" fontId="0" numFmtId="331" xfId="0"/>
    <xf applyNumberFormat="1" borderId="0" fillId="0" fontId="0" numFmtId="332" xfId="0"/>
    <xf applyNumberFormat="1" borderId="0" fillId="0" fontId="0" numFmtId="333" xfId="0"/>
    <xf applyNumberFormat="1" borderId="0" fillId="0" fontId="0" numFmtId="334" xfId="0"/>
    <xf applyFill="1" applyNumberFormat="1" borderId="0" fillId="6" fontId="0" numFmtId="325" xfId="0"/>
    <xf applyFill="1" applyNumberFormat="1" borderId="0" fillId="6" fontId="0" numFmtId="326" xfId="0"/>
    <xf applyFill="1" applyNumberFormat="1" borderId="0" fillId="6" fontId="0" numFmtId="327" xfId="0"/>
    <xf applyFill="1" applyNumberFormat="1" borderId="0" fillId="6" fontId="0" numFmtId="328" xfId="0"/>
    <xf applyFill="1" applyNumberFormat="1" borderId="0" fillId="6" fontId="0" numFmtId="329" xfId="0"/>
    <xf applyFill="1" applyNumberFormat="1" borderId="0" fillId="6" fontId="0" numFmtId="330" xfId="0"/>
    <xf applyFill="1" applyNumberFormat="1" borderId="0" fillId="4" fontId="0" numFmtId="331" xfId="0"/>
    <xf applyFill="1" applyNumberFormat="1" borderId="0" fillId="4" fontId="0" numFmtId="332" xfId="0"/>
    <xf applyFill="1" applyNumberFormat="1" borderId="0" fillId="4" fontId="0" numFmtId="333" xfId="0"/>
    <xf applyFill="1" applyNumberFormat="1" borderId="0" fillId="4" fontId="0" numFmtId="334" xfId="0"/>
    <xf applyFill="1" applyFont="1" applyNumberFormat="1" borderId="0" fillId="6" fontId="15" numFmtId="325" xfId="0"/>
    <xf applyFill="1" applyFont="1" applyNumberFormat="1" borderId="0" fillId="6" fontId="15" numFmtId="326" xfId="0"/>
    <xf applyFill="1" applyFont="1" applyNumberFormat="1" borderId="0" fillId="6" fontId="15" numFmtId="327" xfId="0"/>
    <xf applyFill="1" applyFont="1" applyNumberFormat="1" borderId="0" fillId="6" fontId="15" numFmtId="328" xfId="0"/>
    <xf applyFill="1" applyFont="1" applyNumberFormat="1" borderId="0" fillId="6" fontId="15" numFmtId="329" xfId="0"/>
    <xf applyFill="1" applyFont="1" applyNumberFormat="1" borderId="0" fillId="6" fontId="15" numFmtId="330" xfId="0"/>
    <xf applyFill="1" applyFont="1" applyNumberFormat="1" borderId="0" fillId="4" fontId="15" numFmtId="331" xfId="0"/>
    <xf applyFill="1" applyFont="1" applyNumberFormat="1" borderId="0" fillId="4" fontId="15" numFmtId="332" xfId="0"/>
    <xf applyFill="1" applyFont="1" applyNumberFormat="1" borderId="0" fillId="4" fontId="15" numFmtId="333" xfId="0"/>
    <xf applyFill="1" applyFont="1" applyNumberFormat="1" borderId="0" fillId="4" fontId="15" numFmtId="334" xfId="0"/>
    <xf applyFill="1" applyFont="1" applyNumberFormat="1" borderId="0" fillId="6" fontId="15" numFmtId="325" xfId="0">
      <alignment horizontal="left" vertical="center"/>
    </xf>
    <xf applyFill="1" applyFont="1" applyNumberFormat="1" borderId="0" fillId="6" fontId="15" numFmtId="326" xfId="0">
      <alignment horizontal="right" vertical="center"/>
    </xf>
    <xf applyFill="1" applyFont="1" applyNumberFormat="1" borderId="0" fillId="6" fontId="15" numFmtId="327" xfId="0">
      <alignment horizontal="right" vertical="center"/>
    </xf>
    <xf applyFill="1" applyFont="1" applyNumberFormat="1" borderId="0" fillId="6" fontId="15" numFmtId="328" xfId="0">
      <alignment horizontal="right" vertical="center"/>
    </xf>
    <xf applyFill="1" applyFont="1" applyNumberFormat="1" borderId="0" fillId="6" fontId="15" numFmtId="329" xfId="0">
      <alignment horizontal="right" vertical="center"/>
    </xf>
    <xf applyFill="1" applyFont="1" applyNumberFormat="1" borderId="0" fillId="6" fontId="15" numFmtId="330" xfId="0">
      <alignment horizontal="right" vertical="center"/>
    </xf>
    <xf applyFill="1" applyFont="1" applyNumberFormat="1" borderId="0" fillId="4" fontId="15" numFmtId="331" xfId="0">
      <alignment horizontal="right" vertical="center"/>
    </xf>
    <xf applyFill="1" applyFont="1" applyNumberFormat="1" borderId="0" fillId="4" fontId="15" numFmtId="332" xfId="0">
      <alignment horizontal="right" vertical="center"/>
    </xf>
    <xf applyFill="1" applyFont="1" applyNumberFormat="1" borderId="0" fillId="4" fontId="15" numFmtId="333" xfId="0">
      <alignment horizontal="right" vertical="center"/>
    </xf>
    <xf applyFill="1" applyFont="1" applyNumberFormat="1" borderId="0" fillId="4" fontId="15" numFmtId="334" xfId="0">
      <alignment horizontal="right" vertical="center"/>
    </xf>
    <xf applyNumberFormat="1" borderId="0" fillId="0" fontId="0" numFmtId="335" xfId="0"/>
    <xf applyNumberFormat="1" borderId="0" fillId="0" fontId="0" numFmtId="336" xfId="0"/>
    <xf applyNumberFormat="1" borderId="0" fillId="0" fontId="0" numFmtId="337" xfId="0"/>
    <xf applyNumberFormat="1" borderId="0" fillId="0" fontId="0" numFmtId="338" xfId="0"/>
    <xf applyNumberFormat="1" borderId="0" fillId="0" fontId="0" numFmtId="339" xfId="0"/>
    <xf applyNumberFormat="1" borderId="0" fillId="0" fontId="0" numFmtId="340" xfId="0"/>
    <xf applyNumberFormat="1" borderId="0" fillId="0" fontId="0" numFmtId="341" xfId="0"/>
    <xf applyNumberFormat="1" borderId="0" fillId="0" fontId="0" numFmtId="342" xfId="0"/>
    <xf applyNumberFormat="1" borderId="0" fillId="0" fontId="0" numFmtId="343" xfId="0"/>
    <xf applyNumberFormat="1" borderId="0" fillId="0" fontId="0" numFmtId="344" xfId="0"/>
    <xf applyFill="1" applyNumberFormat="1" borderId="0" fillId="7" fontId="0" numFmtId="335" xfId="0"/>
    <xf applyFill="1" applyNumberFormat="1" borderId="0" fillId="7" fontId="0" numFmtId="336" xfId="0"/>
    <xf applyFill="1" applyNumberFormat="1" borderId="0" fillId="7" fontId="0" numFmtId="337" xfId="0"/>
    <xf applyFill="1" applyNumberFormat="1" borderId="0" fillId="7" fontId="0" numFmtId="338" xfId="0"/>
    <xf applyFill="1" applyNumberFormat="1" borderId="0" fillId="7" fontId="0" numFmtId="339" xfId="0"/>
    <xf applyFill="1" applyNumberFormat="1" borderId="0" fillId="7" fontId="0" numFmtId="340" xfId="0"/>
    <xf applyFill="1" applyNumberFormat="1" borderId="0" fillId="7" fontId="0" numFmtId="341" xfId="0"/>
    <xf applyFill="1" applyNumberFormat="1" borderId="0" fillId="7" fontId="0" numFmtId="342" xfId="0"/>
    <xf applyFill="1" applyNumberFormat="1" borderId="0" fillId="7" fontId="0" numFmtId="343" xfId="0"/>
    <xf applyFill="1" applyNumberFormat="1" borderId="0" fillId="7" fontId="0" numFmtId="344" xfId="0"/>
    <xf applyFill="1" applyFont="1" applyNumberFormat="1" borderId="0" fillId="7" fontId="15" numFmtId="335" xfId="0"/>
    <xf applyFill="1" applyFont="1" applyNumberFormat="1" borderId="0" fillId="7" fontId="15" numFmtId="336" xfId="0"/>
    <xf applyFill="1" applyFont="1" applyNumberFormat="1" borderId="0" fillId="7" fontId="15" numFmtId="337" xfId="0"/>
    <xf applyFill="1" applyFont="1" applyNumberFormat="1" borderId="0" fillId="7" fontId="15" numFmtId="338" xfId="0"/>
    <xf applyFill="1" applyFont="1" applyNumberFormat="1" borderId="0" fillId="7" fontId="15" numFmtId="339" xfId="0"/>
    <xf applyFill="1" applyFont="1" applyNumberFormat="1" borderId="0" fillId="7" fontId="15" numFmtId="340" xfId="0"/>
    <xf applyFill="1" applyFont="1" applyNumberFormat="1" borderId="0" fillId="7" fontId="15" numFmtId="341" xfId="0"/>
    <xf applyFill="1" applyFont="1" applyNumberFormat="1" borderId="0" fillId="7" fontId="15" numFmtId="342" xfId="0"/>
    <xf applyFill="1" applyFont="1" applyNumberFormat="1" borderId="0" fillId="7" fontId="15" numFmtId="343" xfId="0"/>
    <xf applyFill="1" applyFont="1" applyNumberFormat="1" borderId="0" fillId="7" fontId="15" numFmtId="344" xfId="0"/>
    <xf applyFill="1" applyFont="1" applyNumberFormat="1" borderId="0" fillId="7" fontId="15" numFmtId="335" xfId="0">
      <alignment horizontal="left" vertical="center"/>
    </xf>
    <xf applyFill="1" applyFont="1" applyNumberFormat="1" borderId="0" fillId="7" fontId="15" numFmtId="336" xfId="0">
      <alignment horizontal="right" vertical="center"/>
    </xf>
    <xf applyFill="1" applyFont="1" applyNumberFormat="1" borderId="0" fillId="7" fontId="15" numFmtId="337" xfId="0">
      <alignment horizontal="right" vertical="center"/>
    </xf>
    <xf applyFill="1" applyFont="1" applyNumberFormat="1" borderId="0" fillId="7" fontId="15" numFmtId="338" xfId="0">
      <alignment horizontal="right" vertical="center"/>
    </xf>
    <xf applyFill="1" applyFont="1" applyNumberFormat="1" borderId="0" fillId="7" fontId="15" numFmtId="339" xfId="0">
      <alignment horizontal="right" vertical="center"/>
    </xf>
    <xf applyFill="1" applyFont="1" applyNumberFormat="1" borderId="0" fillId="7" fontId="15" numFmtId="340" xfId="0">
      <alignment horizontal="right" vertical="center"/>
    </xf>
    <xf applyFill="1" applyFont="1" applyNumberFormat="1" borderId="0" fillId="7" fontId="15" numFmtId="341" xfId="0">
      <alignment horizontal="right" vertical="center"/>
    </xf>
    <xf applyFill="1" applyFont="1" applyNumberFormat="1" borderId="0" fillId="7" fontId="15" numFmtId="342" xfId="0">
      <alignment horizontal="right" vertical="center"/>
    </xf>
    <xf applyFill="1" applyFont="1" applyNumberFormat="1" borderId="0" fillId="7" fontId="15" numFmtId="343" xfId="0">
      <alignment horizontal="right" vertical="center"/>
    </xf>
    <xf applyFill="1" applyFont="1" applyNumberFormat="1" borderId="0" fillId="7" fontId="15" numFmtId="344" xfId="0">
      <alignment horizontal="right" vertical="center"/>
    </xf>
    <xf applyNumberFormat="1" borderId="0" fillId="0" fontId="0" numFmtId="345" xfId="0"/>
    <xf applyNumberFormat="1" borderId="0" fillId="0" fontId="0" numFmtId="346" xfId="0"/>
    <xf applyNumberFormat="1" borderId="0" fillId="0" fontId="0" numFmtId="347" xfId="0"/>
    <xf applyNumberFormat="1" borderId="0" fillId="0" fontId="0" numFmtId="348" xfId="0"/>
    <xf applyNumberFormat="1" borderId="0" fillId="0" fontId="0" numFmtId="349" xfId="0"/>
    <xf applyNumberFormat="1" borderId="0" fillId="0" fontId="0" numFmtId="350" xfId="0"/>
    <xf applyNumberFormat="1" borderId="0" fillId="0" fontId="0" numFmtId="351" xfId="0"/>
    <xf applyNumberFormat="1" borderId="0" fillId="0" fontId="0" numFmtId="352" xfId="0"/>
    <xf applyNumberFormat="1" borderId="0" fillId="0" fontId="0" numFmtId="353" xfId="0"/>
    <xf applyNumberFormat="1" borderId="0" fillId="0" fontId="0" numFmtId="354" xfId="0"/>
    <xf applyFill="1" applyNumberFormat="1" borderId="0" fillId="6" fontId="0" numFmtId="345" xfId="0"/>
    <xf applyFill="1" applyNumberFormat="1" borderId="0" fillId="6" fontId="0" numFmtId="346" xfId="0"/>
    <xf applyFill="1" applyNumberFormat="1" borderId="0" fillId="6" fontId="0" numFmtId="347" xfId="0"/>
    <xf applyFill="1" applyNumberFormat="1" borderId="0" fillId="6" fontId="0" numFmtId="348" xfId="0"/>
    <xf applyFill="1" applyNumberFormat="1" borderId="0" fillId="6" fontId="0" numFmtId="349" xfId="0"/>
    <xf applyFill="1" applyNumberFormat="1" borderId="0" fillId="6" fontId="0" numFmtId="350" xfId="0"/>
    <xf applyFill="1" applyNumberFormat="1" borderId="0" fillId="4" fontId="0" numFmtId="351" xfId="0"/>
    <xf applyFill="1" applyNumberFormat="1" borderId="0" fillId="4" fontId="0" numFmtId="352" xfId="0"/>
    <xf applyFill="1" applyNumberFormat="1" borderId="0" fillId="4" fontId="0" numFmtId="353" xfId="0"/>
    <xf applyFill="1" applyNumberFormat="1" borderId="0" fillId="4" fontId="0" numFmtId="354" xfId="0"/>
    <xf applyFill="1" applyFont="1" applyNumberFormat="1" borderId="0" fillId="6" fontId="15" numFmtId="345" xfId="0"/>
    <xf applyFill="1" applyFont="1" applyNumberFormat="1" borderId="0" fillId="6" fontId="15" numFmtId="346" xfId="0"/>
    <xf applyFill="1" applyFont="1" applyNumberFormat="1" borderId="0" fillId="6" fontId="15" numFmtId="347" xfId="0"/>
    <xf applyFill="1" applyFont="1" applyNumberFormat="1" borderId="0" fillId="6" fontId="15" numFmtId="348" xfId="0"/>
    <xf applyFill="1" applyFont="1" applyNumberFormat="1" borderId="0" fillId="6" fontId="15" numFmtId="349" xfId="0"/>
    <xf applyFill="1" applyFont="1" applyNumberFormat="1" borderId="0" fillId="6" fontId="15" numFmtId="350" xfId="0"/>
    <xf applyFill="1" applyFont="1" applyNumberFormat="1" borderId="0" fillId="4" fontId="15" numFmtId="351" xfId="0"/>
    <xf applyFill="1" applyFont="1" applyNumberFormat="1" borderId="0" fillId="4" fontId="15" numFmtId="352" xfId="0"/>
    <xf applyFill="1" applyFont="1" applyNumberFormat="1" borderId="0" fillId="4" fontId="15" numFmtId="353" xfId="0"/>
    <xf applyFill="1" applyFont="1" applyNumberFormat="1" borderId="0" fillId="4" fontId="15" numFmtId="354" xfId="0"/>
    <xf applyFill="1" applyFont="1" applyNumberFormat="1" borderId="0" fillId="6" fontId="15" numFmtId="345" xfId="0">
      <alignment horizontal="left" vertical="center"/>
    </xf>
    <xf applyFill="1" applyFont="1" applyNumberFormat="1" borderId="0" fillId="6" fontId="15" numFmtId="346" xfId="0">
      <alignment horizontal="right" vertical="center"/>
    </xf>
    <xf applyFill="1" applyFont="1" applyNumberFormat="1" borderId="0" fillId="6" fontId="15" numFmtId="347" xfId="0">
      <alignment horizontal="right" vertical="center"/>
    </xf>
    <xf applyFill="1" applyFont="1" applyNumberFormat="1" borderId="0" fillId="6" fontId="15" numFmtId="348" xfId="0">
      <alignment horizontal="right" vertical="center"/>
    </xf>
    <xf applyFill="1" applyFont="1" applyNumberFormat="1" borderId="0" fillId="6" fontId="15" numFmtId="349" xfId="0">
      <alignment horizontal="right" vertical="center"/>
    </xf>
    <xf applyFill="1" applyFont="1" applyNumberFormat="1" borderId="0" fillId="6" fontId="15" numFmtId="350" xfId="0">
      <alignment horizontal="right" vertical="center"/>
    </xf>
    <xf applyFill="1" applyFont="1" applyNumberFormat="1" borderId="0" fillId="4" fontId="15" numFmtId="351" xfId="0">
      <alignment horizontal="right" vertical="center"/>
    </xf>
    <xf applyFill="1" applyFont="1" applyNumberFormat="1" borderId="0" fillId="4" fontId="15" numFmtId="352" xfId="0">
      <alignment horizontal="right" vertical="center"/>
    </xf>
    <xf applyFill="1" applyFont="1" applyNumberFormat="1" borderId="0" fillId="4" fontId="15" numFmtId="353" xfId="0">
      <alignment horizontal="right" vertical="center"/>
    </xf>
    <xf applyFill="1" applyFont="1" applyNumberFormat="1" borderId="0" fillId="4" fontId="15" numFmtId="354" xfId="0">
      <alignment horizontal="right" vertical="center"/>
    </xf>
    <xf applyNumberFormat="1" borderId="0" fillId="0" fontId="0" numFmtId="355" xfId="0"/>
    <xf applyNumberFormat="1" borderId="0" fillId="0" fontId="0" numFmtId="356" xfId="0"/>
    <xf applyNumberFormat="1" borderId="0" fillId="0" fontId="0" numFmtId="357" xfId="0"/>
    <xf applyNumberFormat="1" borderId="0" fillId="0" fontId="0" numFmtId="358" xfId="0"/>
    <xf applyNumberFormat="1" borderId="0" fillId="0" fontId="0" numFmtId="359" xfId="0"/>
    <xf applyNumberFormat="1" borderId="0" fillId="0" fontId="0" numFmtId="360" xfId="0"/>
    <xf applyNumberFormat="1" borderId="0" fillId="0" fontId="0" numFmtId="361" xfId="0"/>
    <xf applyNumberFormat="1" borderId="0" fillId="0" fontId="0" numFmtId="362" xfId="0"/>
    <xf applyNumberFormat="1" borderId="0" fillId="0" fontId="0" numFmtId="363" xfId="0"/>
    <xf applyNumberFormat="1" borderId="0" fillId="0" fontId="0" numFmtId="364" xfId="0"/>
    <xf applyFill="1" applyNumberFormat="1" borderId="0" fillId="7" fontId="0" numFmtId="355" xfId="0"/>
    <xf applyFill="1" applyNumberFormat="1" borderId="0" fillId="7" fontId="0" numFmtId="356" xfId="0"/>
    <xf applyFill="1" applyNumberFormat="1" borderId="0" fillId="7" fontId="0" numFmtId="357" xfId="0"/>
    <xf applyFill="1" applyNumberFormat="1" borderId="0" fillId="7" fontId="0" numFmtId="358" xfId="0"/>
    <xf applyFill="1" applyNumberFormat="1" borderId="0" fillId="7" fontId="0" numFmtId="359" xfId="0"/>
    <xf applyFill="1" applyNumberFormat="1" borderId="0" fillId="7" fontId="0" numFmtId="360" xfId="0"/>
    <xf applyFill="1" applyNumberFormat="1" borderId="0" fillId="7" fontId="0" numFmtId="361" xfId="0"/>
    <xf applyFill="1" applyNumberFormat="1" borderId="0" fillId="7" fontId="0" numFmtId="362" xfId="0"/>
    <xf applyFill="1" applyNumberFormat="1" borderId="0" fillId="7" fontId="0" numFmtId="363" xfId="0"/>
    <xf applyFill="1" applyNumberFormat="1" borderId="0" fillId="7" fontId="0" numFmtId="364" xfId="0"/>
    <xf applyFill="1" applyFont="1" applyNumberFormat="1" borderId="0" fillId="7" fontId="15" numFmtId="355" xfId="0"/>
    <xf applyFill="1" applyFont="1" applyNumberFormat="1" borderId="0" fillId="7" fontId="15" numFmtId="356" xfId="0"/>
    <xf applyFill="1" applyFont="1" applyNumberFormat="1" borderId="0" fillId="7" fontId="15" numFmtId="357" xfId="0"/>
    <xf applyFill="1" applyFont="1" applyNumberFormat="1" borderId="0" fillId="7" fontId="15" numFmtId="358" xfId="0"/>
    <xf applyFill="1" applyFont="1" applyNumberFormat="1" borderId="0" fillId="7" fontId="15" numFmtId="359" xfId="0"/>
    <xf applyFill="1" applyFont="1" applyNumberFormat="1" borderId="0" fillId="7" fontId="15" numFmtId="360" xfId="0"/>
    <xf applyFill="1" applyFont="1" applyNumberFormat="1" borderId="0" fillId="7" fontId="15" numFmtId="361" xfId="0"/>
    <xf applyFill="1" applyFont="1" applyNumberFormat="1" borderId="0" fillId="7" fontId="15" numFmtId="362" xfId="0"/>
    <xf applyFill="1" applyFont="1" applyNumberFormat="1" borderId="0" fillId="7" fontId="15" numFmtId="363" xfId="0"/>
    <xf applyFill="1" applyFont="1" applyNumberFormat="1" borderId="0" fillId="7" fontId="15" numFmtId="364" xfId="0"/>
    <xf applyFill="1" applyFont="1" applyNumberFormat="1" borderId="0" fillId="7" fontId="15" numFmtId="355" xfId="0">
      <alignment horizontal="left" vertical="center"/>
    </xf>
    <xf applyFill="1" applyFont="1" applyNumberFormat="1" borderId="0" fillId="7" fontId="15" numFmtId="356" xfId="0">
      <alignment horizontal="right" vertical="center"/>
    </xf>
    <xf applyFill="1" applyFont="1" applyNumberFormat="1" borderId="0" fillId="7" fontId="15" numFmtId="357" xfId="0">
      <alignment horizontal="right" vertical="center"/>
    </xf>
    <xf applyFill="1" applyFont="1" applyNumberFormat="1" borderId="0" fillId="7" fontId="15" numFmtId="358" xfId="0">
      <alignment horizontal="right" vertical="center"/>
    </xf>
    <xf applyFill="1" applyFont="1" applyNumberFormat="1" borderId="0" fillId="7" fontId="15" numFmtId="359" xfId="0">
      <alignment horizontal="right" vertical="center"/>
    </xf>
    <xf applyFill="1" applyFont="1" applyNumberFormat="1" borderId="0" fillId="7" fontId="15" numFmtId="360" xfId="0">
      <alignment horizontal="right" vertical="center"/>
    </xf>
    <xf applyFill="1" applyFont="1" applyNumberFormat="1" borderId="0" fillId="7" fontId="15" numFmtId="361" xfId="0">
      <alignment horizontal="right" vertical="center"/>
    </xf>
    <xf applyFill="1" applyFont="1" applyNumberFormat="1" borderId="0" fillId="7" fontId="15" numFmtId="362" xfId="0">
      <alignment horizontal="right" vertical="center"/>
    </xf>
    <xf applyFill="1" applyFont="1" applyNumberFormat="1" borderId="0" fillId="7" fontId="15" numFmtId="363" xfId="0">
      <alignment horizontal="right" vertical="center"/>
    </xf>
    <xf applyFill="1" applyFont="1" applyNumberFormat="1" borderId="0" fillId="7" fontId="15" numFmtId="364" xfId="0">
      <alignment horizontal="right" vertical="center"/>
    </xf>
    <xf applyNumberFormat="1" borderId="0" fillId="0" fontId="0" numFmtId="365" xfId="0"/>
    <xf applyNumberFormat="1" borderId="0" fillId="0" fontId="0" numFmtId="366" xfId="0"/>
    <xf applyNumberFormat="1" borderId="0" fillId="0" fontId="0" numFmtId="367" xfId="0"/>
    <xf applyNumberFormat="1" borderId="0" fillId="0" fontId="0" numFmtId="368" xfId="0"/>
    <xf applyNumberFormat="1" borderId="0" fillId="0" fontId="0" numFmtId="369" xfId="0"/>
    <xf applyNumberFormat="1" borderId="0" fillId="0" fontId="0" numFmtId="370" xfId="0"/>
    <xf applyNumberFormat="1" borderId="0" fillId="0" fontId="0" numFmtId="371" xfId="0"/>
    <xf applyNumberFormat="1" borderId="0" fillId="0" fontId="0" numFmtId="372" xfId="0"/>
    <xf applyNumberFormat="1" borderId="0" fillId="0" fontId="0" numFmtId="373" xfId="0"/>
    <xf applyNumberFormat="1" borderId="0" fillId="0" fontId="0" numFmtId="374" xfId="0"/>
    <xf applyFill="1" applyNumberFormat="1" borderId="0" fillId="6" fontId="0" numFmtId="365" xfId="0"/>
    <xf applyFill="1" applyNumberFormat="1" borderId="0" fillId="6" fontId="0" numFmtId="366" xfId="0"/>
    <xf applyFill="1" applyNumberFormat="1" borderId="0" fillId="6" fontId="0" numFmtId="367" xfId="0"/>
    <xf applyFill="1" applyNumberFormat="1" borderId="0" fillId="6" fontId="0" numFmtId="368" xfId="0"/>
    <xf applyFill="1" applyNumberFormat="1" borderId="0" fillId="6" fontId="0" numFmtId="369" xfId="0"/>
    <xf applyFill="1" applyNumberFormat="1" borderId="0" fillId="6" fontId="0" numFmtId="370" xfId="0"/>
    <xf applyFill="1" applyNumberFormat="1" borderId="0" fillId="4" fontId="0" numFmtId="371" xfId="0"/>
    <xf applyFill="1" applyNumberFormat="1" borderId="0" fillId="4" fontId="0" numFmtId="372" xfId="0"/>
    <xf applyFill="1" applyNumberFormat="1" borderId="0" fillId="4" fontId="0" numFmtId="373" xfId="0"/>
    <xf applyFill="1" applyNumberFormat="1" borderId="0" fillId="4" fontId="0" numFmtId="374" xfId="0"/>
    <xf applyFill="1" applyFont="1" applyNumberFormat="1" borderId="0" fillId="6" fontId="15" numFmtId="365" xfId="0"/>
    <xf applyFill="1" applyFont="1" applyNumberFormat="1" borderId="0" fillId="6" fontId="15" numFmtId="366" xfId="0"/>
    <xf applyFill="1" applyFont="1" applyNumberFormat="1" borderId="0" fillId="6" fontId="15" numFmtId="367" xfId="0"/>
    <xf applyFill="1" applyFont="1" applyNumberFormat="1" borderId="0" fillId="6" fontId="15" numFmtId="368" xfId="0"/>
    <xf applyFill="1" applyFont="1" applyNumberFormat="1" borderId="0" fillId="6" fontId="15" numFmtId="369" xfId="0"/>
    <xf applyFill="1" applyFont="1" applyNumberFormat="1" borderId="0" fillId="6" fontId="15" numFmtId="370" xfId="0"/>
    <xf applyFill="1" applyFont="1" applyNumberFormat="1" borderId="0" fillId="4" fontId="15" numFmtId="371" xfId="0"/>
    <xf applyFill="1" applyFont="1" applyNumberFormat="1" borderId="0" fillId="4" fontId="15" numFmtId="372" xfId="0"/>
    <xf applyFill="1" applyFont="1" applyNumberFormat="1" borderId="0" fillId="4" fontId="15" numFmtId="373" xfId="0"/>
    <xf applyFill="1" applyFont="1" applyNumberFormat="1" borderId="0" fillId="4" fontId="15" numFmtId="374" xfId="0"/>
    <xf applyFill="1" applyFont="1" applyNumberFormat="1" borderId="0" fillId="6" fontId="15" numFmtId="365" xfId="0">
      <alignment horizontal="left" vertical="center"/>
    </xf>
    <xf applyFill="1" applyFont="1" applyNumberFormat="1" borderId="0" fillId="6" fontId="15" numFmtId="366" xfId="0">
      <alignment horizontal="right" vertical="center"/>
    </xf>
    <xf applyFill="1" applyFont="1" applyNumberFormat="1" borderId="0" fillId="6" fontId="15" numFmtId="367" xfId="0">
      <alignment horizontal="right" vertical="center"/>
    </xf>
    <xf applyFill="1" applyFont="1" applyNumberFormat="1" borderId="0" fillId="6" fontId="15" numFmtId="368" xfId="0">
      <alignment horizontal="right" vertical="center"/>
    </xf>
    <xf applyFill="1" applyFont="1" applyNumberFormat="1" borderId="0" fillId="6" fontId="15" numFmtId="369" xfId="0">
      <alignment horizontal="right" vertical="center"/>
    </xf>
    <xf applyFill="1" applyFont="1" applyNumberFormat="1" borderId="0" fillId="6" fontId="15" numFmtId="370" xfId="0">
      <alignment horizontal="right" vertical="center"/>
    </xf>
    <xf applyFill="1" applyFont="1" applyNumberFormat="1" borderId="0" fillId="4" fontId="15" numFmtId="371" xfId="0">
      <alignment horizontal="right" vertical="center"/>
    </xf>
    <xf applyFill="1" applyFont="1" applyNumberFormat="1" borderId="0" fillId="4" fontId="15" numFmtId="372" xfId="0">
      <alignment horizontal="right" vertical="center"/>
    </xf>
    <xf applyFill="1" applyFont="1" applyNumberFormat="1" borderId="0" fillId="4" fontId="15" numFmtId="373" xfId="0">
      <alignment horizontal="right" vertical="center"/>
    </xf>
    <xf applyFill="1" applyFont="1" applyNumberFormat="1" borderId="0" fillId="4" fontId="15" numFmtId="374" xfId="0">
      <alignment horizontal="right" vertical="center"/>
    </xf>
    <xf applyNumberFormat="1" borderId="0" fillId="0" fontId="0" numFmtId="375" xfId="0"/>
    <xf applyNumberFormat="1" borderId="0" fillId="0" fontId="0" numFmtId="376" xfId="0"/>
    <xf applyNumberFormat="1" borderId="0" fillId="0" fontId="0" numFmtId="377" xfId="0"/>
    <xf applyNumberFormat="1" borderId="0" fillId="0" fontId="0" numFmtId="378" xfId="0"/>
    <xf applyNumberFormat="1" borderId="0" fillId="0" fontId="0" numFmtId="379" xfId="0"/>
    <xf applyNumberFormat="1" borderId="0" fillId="0" fontId="0" numFmtId="380" xfId="0"/>
    <xf applyNumberFormat="1" borderId="0" fillId="0" fontId="0" numFmtId="381" xfId="0"/>
    <xf applyNumberFormat="1" borderId="0" fillId="0" fontId="0" numFmtId="382" xfId="0"/>
    <xf applyNumberFormat="1" borderId="0" fillId="0" fontId="0" numFmtId="383" xfId="0"/>
    <xf applyNumberFormat="1" borderId="0" fillId="0" fontId="0" numFmtId="384" xfId="0"/>
    <xf applyFill="1" applyNumberFormat="1" borderId="0" fillId="7" fontId="0" numFmtId="375" xfId="0"/>
    <xf applyFill="1" applyNumberFormat="1" borderId="0" fillId="7" fontId="0" numFmtId="376" xfId="0"/>
    <xf applyFill="1" applyNumberFormat="1" borderId="0" fillId="7" fontId="0" numFmtId="377" xfId="0"/>
    <xf applyFill="1" applyNumberFormat="1" borderId="0" fillId="7" fontId="0" numFmtId="378" xfId="0"/>
    <xf applyFill="1" applyNumberFormat="1" borderId="0" fillId="7" fontId="0" numFmtId="379" xfId="0"/>
    <xf applyFill="1" applyNumberFormat="1" borderId="0" fillId="7" fontId="0" numFmtId="380" xfId="0"/>
    <xf applyFill="1" applyNumberFormat="1" borderId="0" fillId="7" fontId="0" numFmtId="381" xfId="0"/>
    <xf applyFill="1" applyNumberFormat="1" borderId="0" fillId="7" fontId="0" numFmtId="382" xfId="0"/>
    <xf applyFill="1" applyNumberFormat="1" borderId="0" fillId="7" fontId="0" numFmtId="383" xfId="0"/>
    <xf applyFill="1" applyNumberFormat="1" borderId="0" fillId="7" fontId="0" numFmtId="384" xfId="0"/>
    <xf applyFill="1" applyFont="1" applyNumberFormat="1" borderId="0" fillId="7" fontId="15" numFmtId="375" xfId="0"/>
    <xf applyFill="1" applyFont="1" applyNumberFormat="1" borderId="0" fillId="7" fontId="15" numFmtId="376" xfId="0"/>
    <xf applyFill="1" applyFont="1" applyNumberFormat="1" borderId="0" fillId="7" fontId="15" numFmtId="377" xfId="0"/>
    <xf applyFill="1" applyFont="1" applyNumberFormat="1" borderId="0" fillId="7" fontId="15" numFmtId="378" xfId="0"/>
    <xf applyFill="1" applyFont="1" applyNumberFormat="1" borderId="0" fillId="7" fontId="15" numFmtId="379" xfId="0"/>
    <xf applyFill="1" applyFont="1" applyNumberFormat="1" borderId="0" fillId="7" fontId="15" numFmtId="380" xfId="0"/>
    <xf applyFill="1" applyFont="1" applyNumberFormat="1" borderId="0" fillId="7" fontId="15" numFmtId="381" xfId="0"/>
    <xf applyFill="1" applyFont="1" applyNumberFormat="1" borderId="0" fillId="7" fontId="15" numFmtId="382" xfId="0"/>
    <xf applyFill="1" applyFont="1" applyNumberFormat="1" borderId="0" fillId="7" fontId="15" numFmtId="383" xfId="0"/>
    <xf applyFill="1" applyFont="1" applyNumberFormat="1" borderId="0" fillId="7" fontId="15" numFmtId="384" xfId="0"/>
    <xf applyFill="1" applyFont="1" applyNumberFormat="1" borderId="0" fillId="7" fontId="15" numFmtId="375" xfId="0">
      <alignment horizontal="left" vertical="center"/>
    </xf>
    <xf applyFill="1" applyFont="1" applyNumberFormat="1" borderId="0" fillId="7" fontId="15" numFmtId="376" xfId="0">
      <alignment horizontal="right" vertical="center"/>
    </xf>
    <xf applyFill="1" applyFont="1" applyNumberFormat="1" borderId="0" fillId="7" fontId="15" numFmtId="377" xfId="0">
      <alignment horizontal="right" vertical="center"/>
    </xf>
    <xf applyFill="1" applyFont="1" applyNumberFormat="1" borderId="0" fillId="7" fontId="15" numFmtId="378" xfId="0">
      <alignment horizontal="right" vertical="center"/>
    </xf>
    <xf applyFill="1" applyFont="1" applyNumberFormat="1" borderId="0" fillId="7" fontId="15" numFmtId="379" xfId="0">
      <alignment horizontal="right" vertical="center"/>
    </xf>
    <xf applyFill="1" applyFont="1" applyNumberFormat="1" borderId="0" fillId="7" fontId="15" numFmtId="380" xfId="0">
      <alignment horizontal="right" vertical="center"/>
    </xf>
    <xf applyFill="1" applyFont="1" applyNumberFormat="1" borderId="0" fillId="7" fontId="15" numFmtId="381" xfId="0">
      <alignment horizontal="right" vertical="center"/>
    </xf>
    <xf applyFill="1" applyFont="1" applyNumberFormat="1" borderId="0" fillId="7" fontId="15" numFmtId="382" xfId="0">
      <alignment horizontal="right" vertical="center"/>
    </xf>
    <xf applyFill="1" applyFont="1" applyNumberFormat="1" borderId="0" fillId="7" fontId="15" numFmtId="383" xfId="0">
      <alignment horizontal="right" vertical="center"/>
    </xf>
    <xf applyFill="1" applyFont="1" applyNumberFormat="1" borderId="0" fillId="7" fontId="15" numFmtId="384" xfId="0">
      <alignment horizontal="right" vertical="center"/>
    </xf>
    <xf applyNumberFormat="1" borderId="0" fillId="0" fontId="0" numFmtId="385" xfId="0"/>
    <xf applyNumberFormat="1" borderId="0" fillId="0" fontId="0" numFmtId="386" xfId="0"/>
    <xf applyNumberFormat="1" borderId="0" fillId="0" fontId="0" numFmtId="387" xfId="0"/>
    <xf applyNumberFormat="1" borderId="0" fillId="0" fontId="0" numFmtId="388" xfId="0"/>
    <xf applyNumberFormat="1" borderId="0" fillId="0" fontId="0" numFmtId="389" xfId="0"/>
    <xf applyNumberFormat="1" borderId="0" fillId="0" fontId="0" numFmtId="390" xfId="0"/>
    <xf applyNumberFormat="1" borderId="0" fillId="0" fontId="0" numFmtId="391" xfId="0"/>
    <xf applyNumberFormat="1" borderId="0" fillId="0" fontId="0" numFmtId="392" xfId="0"/>
    <xf applyNumberFormat="1" borderId="0" fillId="0" fontId="0" numFmtId="393" xfId="0"/>
    <xf applyNumberFormat="1" borderId="0" fillId="0" fontId="0" numFmtId="394" xfId="0"/>
    <xf applyFill="1" applyNumberFormat="1" borderId="0" fillId="6" fontId="0" numFmtId="385" xfId="0"/>
    <xf applyFill="1" applyNumberFormat="1" borderId="0" fillId="6" fontId="0" numFmtId="386" xfId="0"/>
    <xf applyFill="1" applyNumberFormat="1" borderId="0" fillId="6" fontId="0" numFmtId="387" xfId="0"/>
    <xf applyFill="1" applyNumberFormat="1" borderId="0" fillId="6" fontId="0" numFmtId="388" xfId="0"/>
    <xf applyFill="1" applyNumberFormat="1" borderId="0" fillId="6" fontId="0" numFmtId="389" xfId="0"/>
    <xf applyFill="1" applyNumberFormat="1" borderId="0" fillId="6" fontId="0" numFmtId="390" xfId="0"/>
    <xf applyFill="1" applyNumberFormat="1" borderId="0" fillId="4" fontId="0" numFmtId="391" xfId="0"/>
    <xf applyFill="1" applyNumberFormat="1" borderId="0" fillId="4" fontId="0" numFmtId="392" xfId="0"/>
    <xf applyFill="1" applyNumberFormat="1" borderId="0" fillId="4" fontId="0" numFmtId="393" xfId="0"/>
    <xf applyFill="1" applyNumberFormat="1" borderId="0" fillId="4" fontId="0" numFmtId="394" xfId="0"/>
    <xf applyFill="1" applyFont="1" applyNumberFormat="1" borderId="0" fillId="6" fontId="15" numFmtId="385" xfId="0"/>
    <xf applyFill="1" applyFont="1" applyNumberFormat="1" borderId="0" fillId="6" fontId="15" numFmtId="386" xfId="0"/>
    <xf applyFill="1" applyFont="1" applyNumberFormat="1" borderId="0" fillId="6" fontId="15" numFmtId="387" xfId="0"/>
    <xf applyFill="1" applyFont="1" applyNumberFormat="1" borderId="0" fillId="6" fontId="15" numFmtId="388" xfId="0"/>
    <xf applyFill="1" applyFont="1" applyNumberFormat="1" borderId="0" fillId="6" fontId="15" numFmtId="389" xfId="0"/>
    <xf applyFill="1" applyFont="1" applyNumberFormat="1" borderId="0" fillId="6" fontId="15" numFmtId="390" xfId="0"/>
    <xf applyFill="1" applyFont="1" applyNumberFormat="1" borderId="0" fillId="4" fontId="15" numFmtId="391" xfId="0"/>
    <xf applyFill="1" applyFont="1" applyNumberFormat="1" borderId="0" fillId="4" fontId="15" numFmtId="392" xfId="0"/>
    <xf applyFill="1" applyFont="1" applyNumberFormat="1" borderId="0" fillId="4" fontId="15" numFmtId="393" xfId="0"/>
    <xf applyFill="1" applyFont="1" applyNumberFormat="1" borderId="0" fillId="4" fontId="15" numFmtId="394" xfId="0"/>
    <xf applyFill="1" applyFont="1" applyNumberFormat="1" borderId="0" fillId="6" fontId="15" numFmtId="385" xfId="0">
      <alignment horizontal="left" vertical="center"/>
    </xf>
    <xf applyFill="1" applyFont="1" applyNumberFormat="1" borderId="0" fillId="6" fontId="15" numFmtId="386" xfId="0">
      <alignment horizontal="right" vertical="center"/>
    </xf>
    <xf applyFill="1" applyFont="1" applyNumberFormat="1" borderId="0" fillId="6" fontId="15" numFmtId="387" xfId="0">
      <alignment horizontal="right" vertical="center"/>
    </xf>
    <xf applyFill="1" applyFont="1" applyNumberFormat="1" borderId="0" fillId="6" fontId="15" numFmtId="388" xfId="0">
      <alignment horizontal="right" vertical="center"/>
    </xf>
    <xf applyFill="1" applyFont="1" applyNumberFormat="1" borderId="0" fillId="6" fontId="15" numFmtId="389" xfId="0">
      <alignment horizontal="right" vertical="center"/>
    </xf>
    <xf applyFill="1" applyFont="1" applyNumberFormat="1" borderId="0" fillId="6" fontId="15" numFmtId="390" xfId="0">
      <alignment horizontal="right" vertical="center"/>
    </xf>
    <xf applyFill="1" applyFont="1" applyNumberFormat="1" borderId="0" fillId="4" fontId="15" numFmtId="391" xfId="0">
      <alignment horizontal="right" vertical="center"/>
    </xf>
    <xf applyFill="1" applyFont="1" applyNumberFormat="1" borderId="0" fillId="4" fontId="15" numFmtId="392" xfId="0">
      <alignment horizontal="right" vertical="center"/>
    </xf>
    <xf applyFill="1" applyFont="1" applyNumberFormat="1" borderId="0" fillId="4" fontId="15" numFmtId="393" xfId="0">
      <alignment horizontal="right" vertical="center"/>
    </xf>
    <xf applyFill="1" applyFont="1" applyNumberFormat="1" borderId="0" fillId="4" fontId="15" numFmtId="394" xfId="0">
      <alignment horizontal="right" vertical="center"/>
    </xf>
    <xf applyNumberFormat="1" borderId="0" fillId="0" fontId="0" numFmtId="395" xfId="0"/>
    <xf applyNumberFormat="1" borderId="0" fillId="0" fontId="0" numFmtId="396" xfId="0"/>
    <xf applyNumberFormat="1" borderId="0" fillId="0" fontId="0" numFmtId="397" xfId="0"/>
    <xf applyNumberFormat="1" borderId="0" fillId="0" fontId="0" numFmtId="398" xfId="0"/>
    <xf applyNumberFormat="1" borderId="0" fillId="0" fontId="0" numFmtId="399" xfId="0"/>
    <xf applyNumberFormat="1" borderId="0" fillId="0" fontId="0" numFmtId="400" xfId="0"/>
    <xf applyNumberFormat="1" borderId="0" fillId="0" fontId="0" numFmtId="401" xfId="0"/>
    <xf applyNumberFormat="1" borderId="0" fillId="0" fontId="0" numFmtId="402" xfId="0"/>
    <xf applyNumberFormat="1" borderId="0" fillId="0" fontId="0" numFmtId="403" xfId="0"/>
    <xf applyNumberFormat="1" borderId="0" fillId="0" fontId="0" numFmtId="404" xfId="0"/>
    <xf applyFill="1" applyNumberFormat="1" borderId="0" fillId="7" fontId="0" numFmtId="395" xfId="0"/>
    <xf applyFill="1" applyNumberFormat="1" borderId="0" fillId="7" fontId="0" numFmtId="396" xfId="0"/>
    <xf applyFill="1" applyNumberFormat="1" borderId="0" fillId="7" fontId="0" numFmtId="397" xfId="0"/>
    <xf applyFill="1" applyNumberFormat="1" borderId="0" fillId="7" fontId="0" numFmtId="398" xfId="0"/>
    <xf applyFill="1" applyNumberFormat="1" borderId="0" fillId="7" fontId="0" numFmtId="399" xfId="0"/>
    <xf applyFill="1" applyNumberFormat="1" borderId="0" fillId="7" fontId="0" numFmtId="400" xfId="0"/>
    <xf applyFill="1" applyNumberFormat="1" borderId="0" fillId="7" fontId="0" numFmtId="401" xfId="0"/>
    <xf applyFill="1" applyNumberFormat="1" borderId="0" fillId="7" fontId="0" numFmtId="402" xfId="0"/>
    <xf applyFill="1" applyNumberFormat="1" borderId="0" fillId="7" fontId="0" numFmtId="403" xfId="0"/>
    <xf applyFill="1" applyNumberFormat="1" borderId="0" fillId="7" fontId="0" numFmtId="404" xfId="0"/>
    <xf applyFill="1" applyFont="1" applyNumberFormat="1" borderId="0" fillId="7" fontId="15" numFmtId="395" xfId="0"/>
    <xf applyFill="1" applyFont="1" applyNumberFormat="1" borderId="0" fillId="7" fontId="15" numFmtId="396" xfId="0"/>
    <xf applyFill="1" applyFont="1" applyNumberFormat="1" borderId="0" fillId="7" fontId="15" numFmtId="397" xfId="0"/>
    <xf applyFill="1" applyFont="1" applyNumberFormat="1" borderId="0" fillId="7" fontId="15" numFmtId="398" xfId="0"/>
    <xf applyFill="1" applyFont="1" applyNumberFormat="1" borderId="0" fillId="7" fontId="15" numFmtId="399" xfId="0"/>
    <xf applyFill="1" applyFont="1" applyNumberFormat="1" borderId="0" fillId="7" fontId="15" numFmtId="400" xfId="0"/>
    <xf applyFill="1" applyFont="1" applyNumberFormat="1" borderId="0" fillId="7" fontId="15" numFmtId="401" xfId="0"/>
    <xf applyFill="1" applyFont="1" applyNumberFormat="1" borderId="0" fillId="7" fontId="15" numFmtId="402" xfId="0"/>
    <xf applyFill="1" applyFont="1" applyNumberFormat="1" borderId="0" fillId="7" fontId="15" numFmtId="403" xfId="0"/>
    <xf applyFill="1" applyFont="1" applyNumberFormat="1" borderId="0" fillId="7" fontId="15" numFmtId="404" xfId="0"/>
    <xf applyFill="1" applyFont="1" applyNumberFormat="1" borderId="0" fillId="7" fontId="15" numFmtId="395" xfId="0">
      <alignment horizontal="left" vertical="center"/>
    </xf>
    <xf applyFill="1" applyFont="1" applyNumberFormat="1" borderId="0" fillId="7" fontId="15" numFmtId="396" xfId="0">
      <alignment horizontal="right" vertical="center"/>
    </xf>
    <xf applyFill="1" applyFont="1" applyNumberFormat="1" borderId="0" fillId="7" fontId="15" numFmtId="397" xfId="0">
      <alignment horizontal="right" vertical="center"/>
    </xf>
    <xf applyFill="1" applyFont="1" applyNumberFormat="1" borderId="0" fillId="7" fontId="15" numFmtId="398" xfId="0">
      <alignment horizontal="right" vertical="center"/>
    </xf>
    <xf applyFill="1" applyFont="1" applyNumberFormat="1" borderId="0" fillId="7" fontId="15" numFmtId="399" xfId="0">
      <alignment horizontal="right" vertical="center"/>
    </xf>
    <xf applyFill="1" applyFont="1" applyNumberFormat="1" borderId="0" fillId="7" fontId="15" numFmtId="400" xfId="0">
      <alignment horizontal="right" vertical="center"/>
    </xf>
    <xf applyFill="1" applyFont="1" applyNumberFormat="1" borderId="0" fillId="7" fontId="15" numFmtId="401" xfId="0">
      <alignment horizontal="right" vertical="center"/>
    </xf>
    <xf applyFill="1" applyFont="1" applyNumberFormat="1" borderId="0" fillId="7" fontId="15" numFmtId="402" xfId="0">
      <alignment horizontal="right" vertical="center"/>
    </xf>
    <xf applyFill="1" applyFont="1" applyNumberFormat="1" borderId="0" fillId="7" fontId="15" numFmtId="403" xfId="0">
      <alignment horizontal="right" vertical="center"/>
    </xf>
    <xf applyFill="1" applyFont="1" applyNumberFormat="1" borderId="0" fillId="7" fontId="15" numFmtId="404" xfId="0">
      <alignment horizontal="right" vertical="center"/>
    </xf>
    <xf applyNumberFormat="1" borderId="0" fillId="0" fontId="0" numFmtId="405" xfId="0"/>
    <xf applyNumberFormat="1" borderId="0" fillId="0" fontId="0" numFmtId="406" xfId="0"/>
    <xf applyNumberFormat="1" borderId="0" fillId="0" fontId="0" numFmtId="407" xfId="0"/>
    <xf applyNumberFormat="1" borderId="0" fillId="0" fontId="0" numFmtId="408" xfId="0"/>
    <xf applyNumberFormat="1" borderId="0" fillId="0" fontId="0" numFmtId="409" xfId="0"/>
    <xf applyNumberFormat="1" borderId="0" fillId="0" fontId="0" numFmtId="410" xfId="0"/>
    <xf applyNumberFormat="1" borderId="0" fillId="0" fontId="0" numFmtId="411" xfId="0"/>
    <xf applyNumberFormat="1" borderId="0" fillId="0" fontId="0" numFmtId="412" xfId="0"/>
    <xf applyNumberFormat="1" borderId="0" fillId="0" fontId="0" numFmtId="413" xfId="0"/>
    <xf applyNumberFormat="1" borderId="0" fillId="0" fontId="0" numFmtId="414" xfId="0"/>
    <xf applyFill="1" applyNumberFormat="1" borderId="0" fillId="6" fontId="0" numFmtId="405" xfId="0"/>
    <xf applyFill="1" applyNumberFormat="1" borderId="0" fillId="6" fontId="0" numFmtId="406" xfId="0"/>
    <xf applyFill="1" applyNumberFormat="1" borderId="0" fillId="6" fontId="0" numFmtId="407" xfId="0"/>
    <xf applyFill="1" applyNumberFormat="1" borderId="0" fillId="6" fontId="0" numFmtId="408" xfId="0"/>
    <xf applyFill="1" applyNumberFormat="1" borderId="0" fillId="6" fontId="0" numFmtId="409" xfId="0"/>
    <xf applyFill="1" applyNumberFormat="1" borderId="0" fillId="6" fontId="0" numFmtId="410" xfId="0"/>
    <xf applyFill="1" applyNumberFormat="1" borderId="0" fillId="4" fontId="0" numFmtId="411" xfId="0"/>
    <xf applyFill="1" applyNumberFormat="1" borderId="0" fillId="4" fontId="0" numFmtId="412" xfId="0"/>
    <xf applyFill="1" applyNumberFormat="1" borderId="0" fillId="4" fontId="0" numFmtId="413" xfId="0"/>
    <xf applyFill="1" applyNumberFormat="1" borderId="0" fillId="4" fontId="0" numFmtId="414" xfId="0"/>
    <xf applyFill="1" applyFont="1" applyNumberFormat="1" borderId="0" fillId="6" fontId="15" numFmtId="405" xfId="0"/>
    <xf applyFill="1" applyFont="1" applyNumberFormat="1" borderId="0" fillId="6" fontId="15" numFmtId="406" xfId="0"/>
    <xf applyFill="1" applyFont="1" applyNumberFormat="1" borderId="0" fillId="6" fontId="15" numFmtId="407" xfId="0"/>
    <xf applyFill="1" applyFont="1" applyNumberFormat="1" borderId="0" fillId="6" fontId="15" numFmtId="408" xfId="0"/>
    <xf applyFill="1" applyFont="1" applyNumberFormat="1" borderId="0" fillId="6" fontId="15" numFmtId="409" xfId="0"/>
    <xf applyFill="1" applyFont="1" applyNumberFormat="1" borderId="0" fillId="6" fontId="15" numFmtId="410" xfId="0"/>
    <xf applyFill="1" applyFont="1" applyNumberFormat="1" borderId="0" fillId="4" fontId="15" numFmtId="411" xfId="0"/>
    <xf applyFill="1" applyFont="1" applyNumberFormat="1" borderId="0" fillId="4" fontId="15" numFmtId="412" xfId="0"/>
    <xf applyFill="1" applyFont="1" applyNumberFormat="1" borderId="0" fillId="4" fontId="15" numFmtId="413" xfId="0"/>
    <xf applyFill="1" applyFont="1" applyNumberFormat="1" borderId="0" fillId="4" fontId="15" numFmtId="414" xfId="0"/>
    <xf applyFill="1" applyFont="1" applyNumberFormat="1" borderId="0" fillId="6" fontId="15" numFmtId="405" xfId="0">
      <alignment horizontal="left" vertical="center"/>
    </xf>
    <xf applyFill="1" applyFont="1" applyNumberFormat="1" borderId="0" fillId="6" fontId="15" numFmtId="406" xfId="0">
      <alignment horizontal="right" vertical="center"/>
    </xf>
    <xf applyFill="1" applyFont="1" applyNumberFormat="1" borderId="0" fillId="6" fontId="15" numFmtId="407" xfId="0">
      <alignment horizontal="right" vertical="center"/>
    </xf>
    <xf applyFill="1" applyFont="1" applyNumberFormat="1" borderId="0" fillId="6" fontId="15" numFmtId="408" xfId="0">
      <alignment horizontal="right" vertical="center"/>
    </xf>
    <xf applyFill="1" applyFont="1" applyNumberFormat="1" borderId="0" fillId="6" fontId="15" numFmtId="409" xfId="0">
      <alignment horizontal="right" vertical="center"/>
    </xf>
    <xf applyFill="1" applyFont="1" applyNumberFormat="1" borderId="0" fillId="6" fontId="15" numFmtId="410" xfId="0">
      <alignment horizontal="right" vertical="center"/>
    </xf>
    <xf applyFill="1" applyFont="1" applyNumberFormat="1" borderId="0" fillId="4" fontId="15" numFmtId="411" xfId="0">
      <alignment horizontal="right" vertical="center"/>
    </xf>
    <xf applyFill="1" applyFont="1" applyNumberFormat="1" borderId="0" fillId="4" fontId="15" numFmtId="412" xfId="0">
      <alignment horizontal="right" vertical="center"/>
    </xf>
    <xf applyFill="1" applyFont="1" applyNumberFormat="1" borderId="0" fillId="4" fontId="15" numFmtId="413" xfId="0">
      <alignment horizontal="right" vertical="center"/>
    </xf>
    <xf applyFill="1" applyFont="1" applyNumberFormat="1" borderId="0" fillId="4" fontId="15" numFmtId="414" xfId="0">
      <alignment horizontal="right" vertical="center"/>
    </xf>
    <xf applyNumberFormat="1" borderId="0" fillId="0" fontId="0" numFmtId="415" xfId="0"/>
    <xf applyNumberFormat="1" borderId="0" fillId="0" fontId="0" numFmtId="416" xfId="0"/>
    <xf applyNumberFormat="1" borderId="0" fillId="0" fontId="0" numFmtId="417" xfId="0"/>
    <xf applyNumberFormat="1" borderId="0" fillId="0" fontId="0" numFmtId="418" xfId="0"/>
    <xf applyNumberFormat="1" borderId="0" fillId="0" fontId="0" numFmtId="419" xfId="0"/>
    <xf applyNumberFormat="1" borderId="0" fillId="0" fontId="0" numFmtId="420" xfId="0"/>
    <xf applyNumberFormat="1" borderId="0" fillId="0" fontId="0" numFmtId="421" xfId="0"/>
    <xf applyNumberFormat="1" borderId="0" fillId="0" fontId="0" numFmtId="422" xfId="0"/>
    <xf applyNumberFormat="1" borderId="0" fillId="0" fontId="0" numFmtId="423" xfId="0"/>
    <xf applyNumberFormat="1" borderId="0" fillId="0" fontId="0" numFmtId="424" xfId="0"/>
    <xf applyFill="1" applyNumberFormat="1" borderId="0" fillId="7" fontId="0" numFmtId="415" xfId="0"/>
    <xf applyFill="1" applyNumberFormat="1" borderId="0" fillId="7" fontId="0" numFmtId="416" xfId="0"/>
    <xf applyFill="1" applyNumberFormat="1" borderId="0" fillId="7" fontId="0" numFmtId="417" xfId="0"/>
    <xf applyFill="1" applyNumberFormat="1" borderId="0" fillId="7" fontId="0" numFmtId="418" xfId="0"/>
    <xf applyFill="1" applyNumberFormat="1" borderId="0" fillId="7" fontId="0" numFmtId="419" xfId="0"/>
    <xf applyFill="1" applyNumberFormat="1" borderId="0" fillId="7" fontId="0" numFmtId="420" xfId="0"/>
    <xf applyFill="1" applyNumberFormat="1" borderId="0" fillId="7" fontId="0" numFmtId="421" xfId="0"/>
    <xf applyFill="1" applyNumberFormat="1" borderId="0" fillId="7" fontId="0" numFmtId="422" xfId="0"/>
    <xf applyFill="1" applyNumberFormat="1" borderId="0" fillId="7" fontId="0" numFmtId="423" xfId="0"/>
    <xf applyFill="1" applyNumberFormat="1" borderId="0" fillId="7" fontId="0" numFmtId="424" xfId="0"/>
    <xf applyFill="1" applyFont="1" applyNumberFormat="1" borderId="0" fillId="7" fontId="15" numFmtId="415" xfId="0"/>
    <xf applyFill="1" applyFont="1" applyNumberFormat="1" borderId="0" fillId="7" fontId="15" numFmtId="416" xfId="0"/>
    <xf applyFill="1" applyFont="1" applyNumberFormat="1" borderId="0" fillId="7" fontId="15" numFmtId="417" xfId="0"/>
    <xf applyFill="1" applyFont="1" applyNumberFormat="1" borderId="0" fillId="7" fontId="15" numFmtId="418" xfId="0"/>
    <xf applyFill="1" applyFont="1" applyNumberFormat="1" borderId="0" fillId="7" fontId="15" numFmtId="419" xfId="0"/>
    <xf applyFill="1" applyFont="1" applyNumberFormat="1" borderId="0" fillId="7" fontId="15" numFmtId="420" xfId="0"/>
    <xf applyFill="1" applyFont="1" applyNumberFormat="1" borderId="0" fillId="7" fontId="15" numFmtId="421" xfId="0"/>
    <xf applyFill="1" applyFont="1" applyNumberFormat="1" borderId="0" fillId="7" fontId="15" numFmtId="422" xfId="0"/>
    <xf applyFill="1" applyFont="1" applyNumberFormat="1" borderId="0" fillId="7" fontId="15" numFmtId="423" xfId="0"/>
    <xf applyFill="1" applyFont="1" applyNumberFormat="1" borderId="0" fillId="7" fontId="15" numFmtId="424" xfId="0"/>
    <xf applyFill="1" applyFont="1" applyNumberFormat="1" borderId="0" fillId="7" fontId="15" numFmtId="415" xfId="0">
      <alignment horizontal="left" vertical="center"/>
    </xf>
    <xf applyFill="1" applyFont="1" applyNumberFormat="1" borderId="0" fillId="7" fontId="15" numFmtId="416" xfId="0">
      <alignment horizontal="right" vertical="center"/>
    </xf>
    <xf applyFill="1" applyFont="1" applyNumberFormat="1" borderId="0" fillId="7" fontId="15" numFmtId="417" xfId="0">
      <alignment horizontal="right" vertical="center"/>
    </xf>
    <xf applyFill="1" applyFont="1" applyNumberFormat="1" borderId="0" fillId="7" fontId="15" numFmtId="418" xfId="0">
      <alignment horizontal="right" vertical="center"/>
    </xf>
    <xf applyFill="1" applyFont="1" applyNumberFormat="1" borderId="0" fillId="7" fontId="15" numFmtId="419" xfId="0">
      <alignment horizontal="right" vertical="center"/>
    </xf>
    <xf applyFill="1" applyFont="1" applyNumberFormat="1" borderId="0" fillId="7" fontId="15" numFmtId="420" xfId="0">
      <alignment horizontal="right" vertical="center"/>
    </xf>
    <xf applyFill="1" applyFont="1" applyNumberFormat="1" borderId="0" fillId="7" fontId="15" numFmtId="421" xfId="0">
      <alignment horizontal="right" vertical="center"/>
    </xf>
    <xf applyFill="1" applyFont="1" applyNumberFormat="1" borderId="0" fillId="7" fontId="15" numFmtId="422" xfId="0">
      <alignment horizontal="right" vertical="center"/>
    </xf>
    <xf applyFill="1" applyFont="1" applyNumberFormat="1" borderId="0" fillId="7" fontId="15" numFmtId="423" xfId="0">
      <alignment horizontal="right" vertical="center"/>
    </xf>
    <xf applyFill="1" applyFont="1" applyNumberFormat="1" borderId="0" fillId="7" fontId="15" numFmtId="424" xfId="0">
      <alignment horizontal="right" vertical="center"/>
    </xf>
    <xf applyNumberFormat="1" borderId="0" fillId="0" fontId="0" numFmtId="425" xfId="0"/>
    <xf applyNumberFormat="1" borderId="0" fillId="0" fontId="0" numFmtId="426" xfId="0"/>
    <xf applyNumberFormat="1" borderId="0" fillId="0" fontId="0" numFmtId="427" xfId="0"/>
    <xf applyNumberFormat="1" borderId="0" fillId="0" fontId="0" numFmtId="428" xfId="0"/>
    <xf applyNumberFormat="1" borderId="0" fillId="0" fontId="0" numFmtId="429" xfId="0"/>
    <xf applyNumberFormat="1" borderId="0" fillId="0" fontId="0" numFmtId="430" xfId="0"/>
    <xf applyNumberFormat="1" borderId="0" fillId="0" fontId="0" numFmtId="431" xfId="0"/>
    <xf applyNumberFormat="1" borderId="0" fillId="0" fontId="0" numFmtId="432" xfId="0"/>
    <xf applyNumberFormat="1" borderId="0" fillId="0" fontId="0" numFmtId="433" xfId="0"/>
    <xf applyNumberFormat="1" borderId="0" fillId="0" fontId="0" numFmtId="434" xfId="0"/>
    <xf applyFill="1" applyNumberFormat="1" borderId="0" fillId="6" fontId="0" numFmtId="425" xfId="0"/>
    <xf applyFill="1" applyNumberFormat="1" borderId="0" fillId="6" fontId="0" numFmtId="426" xfId="0"/>
    <xf applyFill="1" applyNumberFormat="1" borderId="0" fillId="6" fontId="0" numFmtId="427" xfId="0"/>
    <xf applyFill="1" applyNumberFormat="1" borderId="0" fillId="6" fontId="0" numFmtId="428" xfId="0"/>
    <xf applyFill="1" applyNumberFormat="1" borderId="0" fillId="6" fontId="0" numFmtId="429" xfId="0"/>
    <xf applyFill="1" applyNumberFormat="1" borderId="0" fillId="6" fontId="0" numFmtId="430" xfId="0"/>
    <xf applyFill="1" applyNumberFormat="1" borderId="0" fillId="4" fontId="0" numFmtId="431" xfId="0"/>
    <xf applyFill="1" applyNumberFormat="1" borderId="0" fillId="4" fontId="0" numFmtId="432" xfId="0"/>
    <xf applyFill="1" applyNumberFormat="1" borderId="0" fillId="4" fontId="0" numFmtId="433" xfId="0"/>
    <xf applyFill="1" applyNumberFormat="1" borderId="0" fillId="4" fontId="0" numFmtId="434" xfId="0"/>
    <xf applyFill="1" applyFont="1" applyNumberFormat="1" borderId="0" fillId="6" fontId="15" numFmtId="425" xfId="0"/>
    <xf applyFill="1" applyFont="1" applyNumberFormat="1" borderId="0" fillId="6" fontId="15" numFmtId="426" xfId="0"/>
    <xf applyFill="1" applyFont="1" applyNumberFormat="1" borderId="0" fillId="6" fontId="15" numFmtId="427" xfId="0"/>
    <xf applyFill="1" applyFont="1" applyNumberFormat="1" borderId="0" fillId="6" fontId="15" numFmtId="428" xfId="0"/>
    <xf applyFill="1" applyFont="1" applyNumberFormat="1" borderId="0" fillId="6" fontId="15" numFmtId="429" xfId="0"/>
    <xf applyFill="1" applyFont="1" applyNumberFormat="1" borderId="0" fillId="6" fontId="15" numFmtId="430" xfId="0"/>
    <xf applyFill="1" applyFont="1" applyNumberFormat="1" borderId="0" fillId="4" fontId="15" numFmtId="431" xfId="0"/>
    <xf applyFill="1" applyFont="1" applyNumberFormat="1" borderId="0" fillId="4" fontId="15" numFmtId="432" xfId="0"/>
    <xf applyFill="1" applyFont="1" applyNumberFormat="1" borderId="0" fillId="4" fontId="15" numFmtId="433" xfId="0"/>
    <xf applyFill="1" applyFont="1" applyNumberFormat="1" borderId="0" fillId="4" fontId="15" numFmtId="434" xfId="0"/>
    <xf applyFill="1" applyFont="1" applyNumberFormat="1" borderId="0" fillId="6" fontId="15" numFmtId="425" xfId="0">
      <alignment horizontal="left" vertical="center"/>
    </xf>
    <xf applyFill="1" applyFont="1" applyNumberFormat="1" borderId="0" fillId="6" fontId="15" numFmtId="426" xfId="0">
      <alignment horizontal="right" vertical="center"/>
    </xf>
    <xf applyFill="1" applyFont="1" applyNumberFormat="1" borderId="0" fillId="6" fontId="15" numFmtId="427" xfId="0">
      <alignment horizontal="right" vertical="center"/>
    </xf>
    <xf applyFill="1" applyFont="1" applyNumberFormat="1" borderId="0" fillId="6" fontId="15" numFmtId="428" xfId="0">
      <alignment horizontal="right" vertical="center"/>
    </xf>
    <xf applyFill="1" applyFont="1" applyNumberFormat="1" borderId="0" fillId="6" fontId="15" numFmtId="429" xfId="0">
      <alignment horizontal="right" vertical="center"/>
    </xf>
    <xf applyFill="1" applyFont="1" applyNumberFormat="1" borderId="0" fillId="6" fontId="15" numFmtId="430" xfId="0">
      <alignment horizontal="right" vertical="center"/>
    </xf>
    <xf applyFill="1" applyFont="1" applyNumberFormat="1" borderId="0" fillId="4" fontId="15" numFmtId="431" xfId="0">
      <alignment horizontal="right" vertical="center"/>
    </xf>
    <xf applyFill="1" applyFont="1" applyNumberFormat="1" borderId="0" fillId="4" fontId="15" numFmtId="432" xfId="0">
      <alignment horizontal="right" vertical="center"/>
    </xf>
    <xf applyFill="1" applyFont="1" applyNumberFormat="1" borderId="0" fillId="4" fontId="15" numFmtId="433" xfId="0">
      <alignment horizontal="right" vertical="center"/>
    </xf>
    <xf applyFill="1" applyFont="1" applyNumberFormat="1" borderId="0" fillId="4" fontId="15" numFmtId="434" xfId="0">
      <alignment horizontal="right" vertical="center"/>
    </xf>
    <xf applyNumberFormat="1" borderId="0" fillId="0" fontId="0" numFmtId="435" xfId="0"/>
    <xf applyNumberFormat="1" borderId="0" fillId="0" fontId="0" numFmtId="436" xfId="0"/>
    <xf applyNumberFormat="1" borderId="0" fillId="0" fontId="0" numFmtId="437" xfId="0"/>
    <xf applyNumberFormat="1" borderId="0" fillId="0" fontId="0" numFmtId="438" xfId="0"/>
    <xf applyNumberFormat="1" borderId="0" fillId="0" fontId="0" numFmtId="439" xfId="0"/>
    <xf applyNumberFormat="1" borderId="0" fillId="0" fontId="0" numFmtId="440" xfId="0"/>
    <xf applyNumberFormat="1" borderId="0" fillId="0" fontId="0" numFmtId="441" xfId="0"/>
    <xf applyNumberFormat="1" borderId="0" fillId="0" fontId="0" numFmtId="442" xfId="0"/>
    <xf applyNumberFormat="1" borderId="0" fillId="0" fontId="0" numFmtId="443" xfId="0"/>
    <xf applyNumberFormat="1" borderId="0" fillId="0" fontId="0" numFmtId="444" xfId="0"/>
    <xf applyFill="1" applyNumberFormat="1" borderId="0" fillId="7" fontId="0" numFmtId="435" xfId="0"/>
    <xf applyFill="1" applyNumberFormat="1" borderId="0" fillId="7" fontId="0" numFmtId="436" xfId="0"/>
    <xf applyFill="1" applyNumberFormat="1" borderId="0" fillId="7" fontId="0" numFmtId="437" xfId="0"/>
    <xf applyFill="1" applyNumberFormat="1" borderId="0" fillId="7" fontId="0" numFmtId="438" xfId="0"/>
    <xf applyFill="1" applyNumberFormat="1" borderId="0" fillId="7" fontId="0" numFmtId="439" xfId="0"/>
    <xf applyFill="1" applyNumberFormat="1" borderId="0" fillId="7" fontId="0" numFmtId="440" xfId="0"/>
    <xf applyFill="1" applyNumberFormat="1" borderId="0" fillId="7" fontId="0" numFmtId="441" xfId="0"/>
    <xf applyFill="1" applyNumberFormat="1" borderId="0" fillId="7" fontId="0" numFmtId="442" xfId="0"/>
    <xf applyFill="1" applyNumberFormat="1" borderId="0" fillId="7" fontId="0" numFmtId="443" xfId="0"/>
    <xf applyFill="1" applyNumberFormat="1" borderId="0" fillId="7" fontId="0" numFmtId="444" xfId="0"/>
    <xf applyFill="1" applyFont="1" applyNumberFormat="1" borderId="0" fillId="7" fontId="15" numFmtId="435" xfId="0"/>
    <xf applyFill="1" applyFont="1" applyNumberFormat="1" borderId="0" fillId="7" fontId="15" numFmtId="436" xfId="0"/>
    <xf applyFill="1" applyFont="1" applyNumberFormat="1" borderId="0" fillId="7" fontId="15" numFmtId="437" xfId="0"/>
    <xf applyFill="1" applyFont="1" applyNumberFormat="1" borderId="0" fillId="7" fontId="15" numFmtId="438" xfId="0"/>
    <xf applyFill="1" applyFont="1" applyNumberFormat="1" borderId="0" fillId="7" fontId="15" numFmtId="439" xfId="0"/>
    <xf applyFill="1" applyFont="1" applyNumberFormat="1" borderId="0" fillId="7" fontId="15" numFmtId="440" xfId="0"/>
    <xf applyFill="1" applyFont="1" applyNumberFormat="1" borderId="0" fillId="7" fontId="15" numFmtId="441" xfId="0"/>
    <xf applyFill="1" applyFont="1" applyNumberFormat="1" borderId="0" fillId="7" fontId="15" numFmtId="442" xfId="0"/>
    <xf applyFill="1" applyFont="1" applyNumberFormat="1" borderId="0" fillId="7" fontId="15" numFmtId="443" xfId="0"/>
    <xf applyFill="1" applyFont="1" applyNumberFormat="1" borderId="0" fillId="7" fontId="15" numFmtId="444" xfId="0"/>
    <xf applyFill="1" applyFont="1" applyNumberFormat="1" borderId="0" fillId="7" fontId="15" numFmtId="435" xfId="0">
      <alignment horizontal="left" vertical="center"/>
    </xf>
    <xf applyFill="1" applyFont="1" applyNumberFormat="1" borderId="0" fillId="7" fontId="15" numFmtId="436" xfId="0">
      <alignment horizontal="right" vertical="center"/>
    </xf>
    <xf applyFill="1" applyFont="1" applyNumberFormat="1" borderId="0" fillId="7" fontId="15" numFmtId="437" xfId="0">
      <alignment horizontal="right" vertical="center"/>
    </xf>
    <xf applyFill="1" applyFont="1" applyNumberFormat="1" borderId="0" fillId="7" fontId="15" numFmtId="438" xfId="0">
      <alignment horizontal="right" vertical="center"/>
    </xf>
    <xf applyFill="1" applyFont="1" applyNumberFormat="1" borderId="0" fillId="7" fontId="15" numFmtId="439" xfId="0">
      <alignment horizontal="right" vertical="center"/>
    </xf>
    <xf applyFill="1" applyFont="1" applyNumberFormat="1" borderId="0" fillId="7" fontId="15" numFmtId="440" xfId="0">
      <alignment horizontal="right" vertical="center"/>
    </xf>
    <xf applyFill="1" applyFont="1" applyNumberFormat="1" borderId="0" fillId="7" fontId="15" numFmtId="441" xfId="0">
      <alignment horizontal="right" vertical="center"/>
    </xf>
    <xf applyFill="1" applyFont="1" applyNumberFormat="1" borderId="0" fillId="7" fontId="15" numFmtId="442" xfId="0">
      <alignment horizontal="right" vertical="center"/>
    </xf>
    <xf applyFill="1" applyFont="1" applyNumberFormat="1" borderId="0" fillId="7" fontId="15" numFmtId="443" xfId="0">
      <alignment horizontal="right" vertical="center"/>
    </xf>
    <xf applyFill="1" applyFont="1" applyNumberFormat="1" borderId="0" fillId="7" fontId="15" numFmtId="444" xfId="0">
      <alignment horizontal="right" vertical="center"/>
    </xf>
    <xf applyNumberFormat="1" borderId="0" fillId="0" fontId="0" numFmtId="445" xfId="0"/>
    <xf applyNumberFormat="1" borderId="0" fillId="0" fontId="0" numFmtId="446" xfId="0"/>
    <xf applyNumberFormat="1" borderId="0" fillId="0" fontId="0" numFmtId="447" xfId="0"/>
    <xf applyNumberFormat="1" borderId="0" fillId="0" fontId="0" numFmtId="448" xfId="0"/>
    <xf applyNumberFormat="1" borderId="0" fillId="0" fontId="0" numFmtId="449" xfId="0"/>
    <xf applyNumberFormat="1" borderId="0" fillId="0" fontId="0" numFmtId="450" xfId="0"/>
    <xf applyNumberFormat="1" borderId="0" fillId="0" fontId="0" numFmtId="451" xfId="0"/>
    <xf applyNumberFormat="1" borderId="0" fillId="0" fontId="0" numFmtId="452" xfId="0"/>
    <xf applyNumberFormat="1" borderId="0" fillId="0" fontId="0" numFmtId="453" xfId="0"/>
    <xf applyNumberFormat="1" borderId="0" fillId="0" fontId="0" numFmtId="454" xfId="0"/>
    <xf applyFill="1" applyNumberFormat="1" borderId="0" fillId="6" fontId="0" numFmtId="445" xfId="0"/>
    <xf applyFill="1" applyNumberFormat="1" borderId="0" fillId="6" fontId="0" numFmtId="446" xfId="0"/>
    <xf applyFill="1" applyNumberFormat="1" borderId="0" fillId="6" fontId="0" numFmtId="447" xfId="0"/>
    <xf applyFill="1" applyNumberFormat="1" borderId="0" fillId="6" fontId="0" numFmtId="448" xfId="0"/>
    <xf applyFill="1" applyNumberFormat="1" borderId="0" fillId="6" fontId="0" numFmtId="449" xfId="0"/>
    <xf applyFill="1" applyNumberFormat="1" borderId="0" fillId="6" fontId="0" numFmtId="450" xfId="0"/>
    <xf applyFill="1" applyNumberFormat="1" borderId="0" fillId="4" fontId="0" numFmtId="451" xfId="0"/>
    <xf applyFill="1" applyNumberFormat="1" borderId="0" fillId="4" fontId="0" numFmtId="452" xfId="0"/>
    <xf applyFill="1" applyNumberFormat="1" borderId="0" fillId="4" fontId="0" numFmtId="453" xfId="0"/>
    <xf applyFill="1" applyNumberFormat="1" borderId="0" fillId="4" fontId="0" numFmtId="454" xfId="0"/>
    <xf applyFill="1" applyFont="1" applyNumberFormat="1" borderId="0" fillId="6" fontId="15" numFmtId="445" xfId="0"/>
    <xf applyFill="1" applyFont="1" applyNumberFormat="1" borderId="0" fillId="6" fontId="15" numFmtId="446" xfId="0"/>
    <xf applyFill="1" applyFont="1" applyNumberFormat="1" borderId="0" fillId="6" fontId="15" numFmtId="447" xfId="0"/>
    <xf applyFill="1" applyFont="1" applyNumberFormat="1" borderId="0" fillId="6" fontId="15" numFmtId="448" xfId="0"/>
    <xf applyFill="1" applyFont="1" applyNumberFormat="1" borderId="0" fillId="6" fontId="15" numFmtId="449" xfId="0"/>
    <xf applyFill="1" applyFont="1" applyNumberFormat="1" borderId="0" fillId="6" fontId="15" numFmtId="450" xfId="0"/>
    <xf applyFill="1" applyFont="1" applyNumberFormat="1" borderId="0" fillId="4" fontId="15" numFmtId="451" xfId="0"/>
    <xf applyFill="1" applyFont="1" applyNumberFormat="1" borderId="0" fillId="4" fontId="15" numFmtId="452" xfId="0"/>
    <xf applyFill="1" applyFont="1" applyNumberFormat="1" borderId="0" fillId="4" fontId="15" numFmtId="453" xfId="0"/>
    <xf applyFill="1" applyFont="1" applyNumberFormat="1" borderId="0" fillId="4" fontId="15" numFmtId="454" xfId="0"/>
    <xf applyFill="1" applyFont="1" applyNumberFormat="1" borderId="0" fillId="6" fontId="15" numFmtId="445" xfId="0">
      <alignment horizontal="left" vertical="center"/>
    </xf>
    <xf applyFill="1" applyFont="1" applyNumberFormat="1" borderId="0" fillId="6" fontId="15" numFmtId="446" xfId="0">
      <alignment horizontal="right" vertical="center"/>
    </xf>
    <xf applyFill="1" applyFont="1" applyNumberFormat="1" borderId="0" fillId="6" fontId="15" numFmtId="447" xfId="0">
      <alignment horizontal="right" vertical="center"/>
    </xf>
    <xf applyFill="1" applyFont="1" applyNumberFormat="1" borderId="0" fillId="6" fontId="15" numFmtId="448" xfId="0">
      <alignment horizontal="right" vertical="center"/>
    </xf>
    <xf applyFill="1" applyFont="1" applyNumberFormat="1" borderId="0" fillId="6" fontId="15" numFmtId="449" xfId="0">
      <alignment horizontal="right" vertical="center"/>
    </xf>
    <xf applyFill="1" applyFont="1" applyNumberFormat="1" borderId="0" fillId="6" fontId="15" numFmtId="450" xfId="0">
      <alignment horizontal="right" vertical="center"/>
    </xf>
    <xf applyFill="1" applyFont="1" applyNumberFormat="1" borderId="0" fillId="4" fontId="15" numFmtId="451" xfId="0">
      <alignment horizontal="right" vertical="center"/>
    </xf>
    <xf applyFill="1" applyFont="1" applyNumberFormat="1" borderId="0" fillId="4" fontId="15" numFmtId="452" xfId="0">
      <alignment horizontal="right" vertical="center"/>
    </xf>
    <xf applyFill="1" applyFont="1" applyNumberFormat="1" borderId="0" fillId="4" fontId="15" numFmtId="453" xfId="0">
      <alignment horizontal="right" vertical="center"/>
    </xf>
    <xf applyFill="1" applyFont="1" applyNumberFormat="1" borderId="0" fillId="4" fontId="15" numFmtId="454" xfId="0">
      <alignment horizontal="right" vertical="center"/>
    </xf>
    <xf applyNumberFormat="1" borderId="0" fillId="0" fontId="0" numFmtId="455" xfId="0"/>
    <xf applyNumberFormat="1" borderId="0" fillId="0" fontId="0" numFmtId="456" xfId="0"/>
    <xf applyNumberFormat="1" borderId="0" fillId="0" fontId="0" numFmtId="457" xfId="0"/>
    <xf applyNumberFormat="1" borderId="0" fillId="0" fontId="0" numFmtId="458" xfId="0"/>
    <xf applyNumberFormat="1" borderId="0" fillId="0" fontId="0" numFmtId="459" xfId="0"/>
    <xf applyNumberFormat="1" borderId="0" fillId="0" fontId="0" numFmtId="460" xfId="0"/>
    <xf applyNumberFormat="1" borderId="0" fillId="0" fontId="0" numFmtId="461" xfId="0"/>
    <xf applyNumberFormat="1" borderId="0" fillId="0" fontId="0" numFmtId="462" xfId="0"/>
    <xf applyNumberFormat="1" borderId="0" fillId="0" fontId="0" numFmtId="463" xfId="0"/>
    <xf applyNumberFormat="1" borderId="0" fillId="0" fontId="0" numFmtId="464" xfId="0"/>
    <xf applyFill="1" applyNumberFormat="1" borderId="0" fillId="7" fontId="0" numFmtId="455" xfId="0"/>
    <xf applyFill="1" applyNumberFormat="1" borderId="0" fillId="7" fontId="0" numFmtId="456" xfId="0"/>
    <xf applyFill="1" applyNumberFormat="1" borderId="0" fillId="7" fontId="0" numFmtId="457" xfId="0"/>
    <xf applyFill="1" applyNumberFormat="1" borderId="0" fillId="7" fontId="0" numFmtId="458" xfId="0"/>
    <xf applyFill="1" applyNumberFormat="1" borderId="0" fillId="7" fontId="0" numFmtId="459" xfId="0"/>
    <xf applyFill="1" applyNumberFormat="1" borderId="0" fillId="7" fontId="0" numFmtId="460" xfId="0"/>
    <xf applyFill="1" applyNumberFormat="1" borderId="0" fillId="7" fontId="0" numFmtId="461" xfId="0"/>
    <xf applyFill="1" applyNumberFormat="1" borderId="0" fillId="7" fontId="0" numFmtId="462" xfId="0"/>
    <xf applyFill="1" applyNumberFormat="1" borderId="0" fillId="7" fontId="0" numFmtId="463" xfId="0"/>
    <xf applyFill="1" applyNumberFormat="1" borderId="0" fillId="7" fontId="0" numFmtId="464" xfId="0"/>
    <xf applyFill="1" applyFont="1" applyNumberFormat="1" borderId="0" fillId="7" fontId="15" numFmtId="455" xfId="0"/>
    <xf applyFill="1" applyFont="1" applyNumberFormat="1" borderId="0" fillId="7" fontId="15" numFmtId="456" xfId="0"/>
    <xf applyFill="1" applyFont="1" applyNumberFormat="1" borderId="0" fillId="7" fontId="15" numFmtId="457" xfId="0"/>
    <xf applyFill="1" applyFont="1" applyNumberFormat="1" borderId="0" fillId="7" fontId="15" numFmtId="458" xfId="0"/>
    <xf applyFill="1" applyFont="1" applyNumberFormat="1" borderId="0" fillId="7" fontId="15" numFmtId="459" xfId="0"/>
    <xf applyFill="1" applyFont="1" applyNumberFormat="1" borderId="0" fillId="7" fontId="15" numFmtId="460" xfId="0"/>
    <xf applyFill="1" applyFont="1" applyNumberFormat="1" borderId="0" fillId="7" fontId="15" numFmtId="461" xfId="0"/>
    <xf applyFill="1" applyFont="1" applyNumberFormat="1" borderId="0" fillId="7" fontId="15" numFmtId="462" xfId="0"/>
    <xf applyFill="1" applyFont="1" applyNumberFormat="1" borderId="0" fillId="7" fontId="15" numFmtId="463" xfId="0"/>
    <xf applyFill="1" applyFont="1" applyNumberFormat="1" borderId="0" fillId="7" fontId="15" numFmtId="464" xfId="0"/>
    <xf applyFill="1" applyFont="1" applyNumberFormat="1" borderId="0" fillId="7" fontId="15" numFmtId="455" xfId="0">
      <alignment horizontal="left" vertical="center"/>
    </xf>
    <xf applyFill="1" applyFont="1" applyNumberFormat="1" borderId="0" fillId="7" fontId="15" numFmtId="456" xfId="0">
      <alignment horizontal="right" vertical="center"/>
    </xf>
    <xf applyFill="1" applyFont="1" applyNumberFormat="1" borderId="0" fillId="7" fontId="15" numFmtId="457" xfId="0">
      <alignment horizontal="right" vertical="center"/>
    </xf>
    <xf applyFill="1" applyFont="1" applyNumberFormat="1" borderId="0" fillId="7" fontId="15" numFmtId="458" xfId="0">
      <alignment horizontal="right" vertical="center"/>
    </xf>
    <xf applyFill="1" applyFont="1" applyNumberFormat="1" borderId="0" fillId="7" fontId="15" numFmtId="459" xfId="0">
      <alignment horizontal="right" vertical="center"/>
    </xf>
    <xf applyFill="1" applyFont="1" applyNumberFormat="1" borderId="0" fillId="7" fontId="15" numFmtId="460" xfId="0">
      <alignment horizontal="right" vertical="center"/>
    </xf>
    <xf applyFill="1" applyFont="1" applyNumberFormat="1" borderId="0" fillId="7" fontId="15" numFmtId="461" xfId="0">
      <alignment horizontal="right" vertical="center"/>
    </xf>
    <xf applyFill="1" applyFont="1" applyNumberFormat="1" borderId="0" fillId="7" fontId="15" numFmtId="462" xfId="0">
      <alignment horizontal="right" vertical="center"/>
    </xf>
    <xf applyFill="1" applyFont="1" applyNumberFormat="1" borderId="0" fillId="7" fontId="15" numFmtId="463" xfId="0">
      <alignment horizontal="right" vertical="center"/>
    </xf>
    <xf applyFill="1" applyFont="1" applyNumberFormat="1" borderId="0" fillId="7" fontId="15" numFmtId="464" xfId="0">
      <alignment horizontal="right" vertical="center"/>
    </xf>
    <xf applyNumberFormat="1" borderId="0" fillId="0" fontId="0" numFmtId="465" xfId="0"/>
    <xf applyNumberFormat="1" borderId="0" fillId="0" fontId="0" numFmtId="466" xfId="0"/>
    <xf applyNumberFormat="1" borderId="0" fillId="0" fontId="0" numFmtId="467" xfId="0"/>
    <xf applyNumberFormat="1" borderId="0" fillId="0" fontId="0" numFmtId="468" xfId="0"/>
    <xf applyNumberFormat="1" borderId="0" fillId="0" fontId="0" numFmtId="469" xfId="0"/>
    <xf applyNumberFormat="1" borderId="0" fillId="0" fontId="0" numFmtId="470" xfId="0"/>
    <xf applyNumberFormat="1" borderId="0" fillId="0" fontId="0" numFmtId="471" xfId="0"/>
    <xf applyNumberFormat="1" borderId="0" fillId="0" fontId="0" numFmtId="472" xfId="0"/>
    <xf applyNumberFormat="1" borderId="0" fillId="0" fontId="0" numFmtId="473" xfId="0"/>
    <xf applyNumberFormat="1" borderId="0" fillId="0" fontId="0" numFmtId="474" xfId="0"/>
    <xf applyFill="1" applyNumberFormat="1" borderId="0" fillId="6" fontId="0" numFmtId="465" xfId="0"/>
    <xf applyFill="1" applyNumberFormat="1" borderId="0" fillId="6" fontId="0" numFmtId="466" xfId="0"/>
    <xf applyFill="1" applyNumberFormat="1" borderId="0" fillId="6" fontId="0" numFmtId="467" xfId="0"/>
    <xf applyFill="1" applyNumberFormat="1" borderId="0" fillId="6" fontId="0" numFmtId="468" xfId="0"/>
    <xf applyFill="1" applyNumberFormat="1" borderId="0" fillId="6" fontId="0" numFmtId="469" xfId="0"/>
    <xf applyFill="1" applyNumberFormat="1" borderId="0" fillId="6" fontId="0" numFmtId="470" xfId="0"/>
    <xf applyFill="1" applyNumberFormat="1" borderId="0" fillId="4" fontId="0" numFmtId="471" xfId="0"/>
    <xf applyFill="1" applyNumberFormat="1" borderId="0" fillId="4" fontId="0" numFmtId="472" xfId="0"/>
    <xf applyFill="1" applyNumberFormat="1" borderId="0" fillId="4" fontId="0" numFmtId="473" xfId="0"/>
    <xf applyFill="1" applyNumberFormat="1" borderId="0" fillId="4" fontId="0" numFmtId="474" xfId="0"/>
    <xf applyFill="1" applyFont="1" applyNumberFormat="1" borderId="0" fillId="6" fontId="15" numFmtId="465" xfId="0"/>
    <xf applyFill="1" applyFont="1" applyNumberFormat="1" borderId="0" fillId="6" fontId="15" numFmtId="466" xfId="0"/>
    <xf applyFill="1" applyFont="1" applyNumberFormat="1" borderId="0" fillId="6" fontId="15" numFmtId="467" xfId="0"/>
    <xf applyFill="1" applyFont="1" applyNumberFormat="1" borderId="0" fillId="6" fontId="15" numFmtId="468" xfId="0"/>
    <xf applyFill="1" applyFont="1" applyNumberFormat="1" borderId="0" fillId="6" fontId="15" numFmtId="469" xfId="0"/>
    <xf applyFill="1" applyFont="1" applyNumberFormat="1" borderId="0" fillId="6" fontId="15" numFmtId="470" xfId="0"/>
    <xf applyFill="1" applyFont="1" applyNumberFormat="1" borderId="0" fillId="4" fontId="15" numFmtId="471" xfId="0"/>
    <xf applyFill="1" applyFont="1" applyNumberFormat="1" borderId="0" fillId="4" fontId="15" numFmtId="472" xfId="0"/>
    <xf applyFill="1" applyFont="1" applyNumberFormat="1" borderId="0" fillId="4" fontId="15" numFmtId="473" xfId="0"/>
    <xf applyFill="1" applyFont="1" applyNumberFormat="1" borderId="0" fillId="4" fontId="15" numFmtId="474" xfId="0"/>
    <xf applyFill="1" applyFont="1" applyNumberFormat="1" borderId="0" fillId="6" fontId="15" numFmtId="465" xfId="0">
      <alignment horizontal="left" vertical="center"/>
    </xf>
    <xf applyFill="1" applyFont="1" applyNumberFormat="1" borderId="0" fillId="6" fontId="15" numFmtId="466" xfId="0">
      <alignment horizontal="right" vertical="center"/>
    </xf>
    <xf applyFill="1" applyFont="1" applyNumberFormat="1" borderId="0" fillId="6" fontId="15" numFmtId="467" xfId="0">
      <alignment horizontal="right" vertical="center"/>
    </xf>
    <xf applyFill="1" applyFont="1" applyNumberFormat="1" borderId="0" fillId="6" fontId="15" numFmtId="468" xfId="0">
      <alignment horizontal="right" vertical="center"/>
    </xf>
    <xf applyFill="1" applyFont="1" applyNumberFormat="1" borderId="0" fillId="6" fontId="15" numFmtId="469" xfId="0">
      <alignment horizontal="right" vertical="center"/>
    </xf>
    <xf applyFill="1" applyFont="1" applyNumberFormat="1" borderId="0" fillId="6" fontId="15" numFmtId="470" xfId="0">
      <alignment horizontal="right" vertical="center"/>
    </xf>
    <xf applyFill="1" applyFont="1" applyNumberFormat="1" borderId="0" fillId="4" fontId="15" numFmtId="471" xfId="0">
      <alignment horizontal="right" vertical="center"/>
    </xf>
    <xf applyFill="1" applyFont="1" applyNumberFormat="1" borderId="0" fillId="4" fontId="15" numFmtId="472" xfId="0">
      <alignment horizontal="right" vertical="center"/>
    </xf>
    <xf applyFill="1" applyFont="1" applyNumberFormat="1" borderId="0" fillId="4" fontId="15" numFmtId="473" xfId="0">
      <alignment horizontal="right" vertical="center"/>
    </xf>
    <xf applyFill="1" applyFont="1" applyNumberFormat="1" borderId="0" fillId="4" fontId="15" numFmtId="474" xfId="0">
      <alignment horizontal="right" vertical="center"/>
    </xf>
    <xf applyNumberFormat="1" borderId="0" fillId="0" fontId="0" numFmtId="475" xfId="0"/>
    <xf applyNumberFormat="1" borderId="0" fillId="0" fontId="0" numFmtId="476" xfId="0"/>
    <xf applyNumberFormat="1" borderId="0" fillId="0" fontId="0" numFmtId="477" xfId="0"/>
    <xf applyNumberFormat="1" borderId="0" fillId="0" fontId="0" numFmtId="478" xfId="0"/>
    <xf applyNumberFormat="1" borderId="0" fillId="0" fontId="0" numFmtId="479" xfId="0"/>
    <xf applyNumberFormat="1" borderId="0" fillId="0" fontId="0" numFmtId="480" xfId="0"/>
    <xf applyNumberFormat="1" borderId="0" fillId="0" fontId="0" numFmtId="481" xfId="0"/>
    <xf applyNumberFormat="1" borderId="0" fillId="0" fontId="0" numFmtId="482" xfId="0"/>
    <xf applyNumberFormat="1" borderId="0" fillId="0" fontId="0" numFmtId="483" xfId="0"/>
    <xf applyNumberFormat="1" borderId="0" fillId="0" fontId="0" numFmtId="484" xfId="0"/>
    <xf applyFill="1" applyNumberFormat="1" borderId="0" fillId="7" fontId="0" numFmtId="475" xfId="0"/>
    <xf applyFill="1" applyNumberFormat="1" borderId="0" fillId="7" fontId="0" numFmtId="476" xfId="0"/>
    <xf applyFill="1" applyNumberFormat="1" borderId="0" fillId="7" fontId="0" numFmtId="477" xfId="0"/>
    <xf applyFill="1" applyNumberFormat="1" borderId="0" fillId="7" fontId="0" numFmtId="478" xfId="0"/>
    <xf applyFill="1" applyNumberFormat="1" borderId="0" fillId="7" fontId="0" numFmtId="479" xfId="0"/>
    <xf applyFill="1" applyNumberFormat="1" borderId="0" fillId="7" fontId="0" numFmtId="480" xfId="0"/>
    <xf applyFill="1" applyNumberFormat="1" borderId="0" fillId="7" fontId="0" numFmtId="481" xfId="0"/>
    <xf applyFill="1" applyNumberFormat="1" borderId="0" fillId="7" fontId="0" numFmtId="482" xfId="0"/>
    <xf applyFill="1" applyNumberFormat="1" borderId="0" fillId="7" fontId="0" numFmtId="483" xfId="0"/>
    <xf applyFill="1" applyNumberFormat="1" borderId="0" fillId="7" fontId="0" numFmtId="484" xfId="0"/>
    <xf applyFill="1" applyFont="1" applyNumberFormat="1" borderId="0" fillId="7" fontId="15" numFmtId="475" xfId="0"/>
    <xf applyFill="1" applyFont="1" applyNumberFormat="1" borderId="0" fillId="7" fontId="15" numFmtId="476" xfId="0"/>
    <xf applyFill="1" applyFont="1" applyNumberFormat="1" borderId="0" fillId="7" fontId="15" numFmtId="477" xfId="0"/>
    <xf applyFill="1" applyFont="1" applyNumberFormat="1" borderId="0" fillId="7" fontId="15" numFmtId="478" xfId="0"/>
    <xf applyFill="1" applyFont="1" applyNumberFormat="1" borderId="0" fillId="7" fontId="15" numFmtId="479" xfId="0"/>
    <xf applyFill="1" applyFont="1" applyNumberFormat="1" borderId="0" fillId="7" fontId="15" numFmtId="480" xfId="0"/>
    <xf applyFill="1" applyFont="1" applyNumberFormat="1" borderId="0" fillId="7" fontId="15" numFmtId="481" xfId="0"/>
    <xf applyFill="1" applyFont="1" applyNumberFormat="1" borderId="0" fillId="7" fontId="15" numFmtId="482" xfId="0"/>
    <xf applyFill="1" applyFont="1" applyNumberFormat="1" borderId="0" fillId="7" fontId="15" numFmtId="483" xfId="0"/>
    <xf applyFill="1" applyFont="1" applyNumberFormat="1" borderId="0" fillId="7" fontId="15" numFmtId="484" xfId="0"/>
    <xf applyFill="1" applyFont="1" applyNumberFormat="1" borderId="0" fillId="7" fontId="15" numFmtId="475" xfId="0">
      <alignment horizontal="left" vertical="center"/>
    </xf>
    <xf applyFill="1" applyFont="1" applyNumberFormat="1" borderId="0" fillId="7" fontId="15" numFmtId="476" xfId="0">
      <alignment horizontal="right" vertical="center"/>
    </xf>
    <xf applyFill="1" applyFont="1" applyNumberFormat="1" borderId="0" fillId="7" fontId="15" numFmtId="477" xfId="0">
      <alignment horizontal="right" vertical="center"/>
    </xf>
    <xf applyFill="1" applyFont="1" applyNumberFormat="1" borderId="0" fillId="7" fontId="15" numFmtId="478" xfId="0">
      <alignment horizontal="right" vertical="center"/>
    </xf>
    <xf applyFill="1" applyFont="1" applyNumberFormat="1" borderId="0" fillId="7" fontId="15" numFmtId="479" xfId="0">
      <alignment horizontal="right" vertical="center"/>
    </xf>
    <xf applyFill="1" applyFont="1" applyNumberFormat="1" borderId="0" fillId="7" fontId="15" numFmtId="480" xfId="0">
      <alignment horizontal="right" vertical="center"/>
    </xf>
    <xf applyFill="1" applyFont="1" applyNumberFormat="1" borderId="0" fillId="7" fontId="15" numFmtId="481" xfId="0">
      <alignment horizontal="right" vertical="center"/>
    </xf>
    <xf applyFill="1" applyFont="1" applyNumberFormat="1" borderId="0" fillId="7" fontId="15" numFmtId="482" xfId="0">
      <alignment horizontal="right" vertical="center"/>
    </xf>
    <xf applyFill="1" applyFont="1" applyNumberFormat="1" borderId="0" fillId="7" fontId="15" numFmtId="483" xfId="0">
      <alignment horizontal="right" vertical="center"/>
    </xf>
    <xf applyFill="1" applyFont="1" applyNumberFormat="1" borderId="0" fillId="7" fontId="15" numFmtId="484" xfId="0">
      <alignment horizontal="right" vertical="center"/>
    </xf>
    <xf applyNumberFormat="1" borderId="0" fillId="0" fontId="0" numFmtId="485" xfId="0"/>
    <xf applyNumberFormat="1" borderId="0" fillId="0" fontId="0" numFmtId="486" xfId="0"/>
    <xf applyNumberFormat="1" borderId="0" fillId="0" fontId="0" numFmtId="487" xfId="0"/>
    <xf applyNumberFormat="1" borderId="0" fillId="0" fontId="0" numFmtId="488" xfId="0"/>
    <xf applyNumberFormat="1" borderId="0" fillId="0" fontId="0" numFmtId="489" xfId="0"/>
    <xf applyNumberFormat="1" borderId="0" fillId="0" fontId="0" numFmtId="490" xfId="0"/>
    <xf applyNumberFormat="1" borderId="0" fillId="0" fontId="0" numFmtId="491" xfId="0"/>
    <xf applyNumberFormat="1" borderId="0" fillId="0" fontId="0" numFmtId="492" xfId="0"/>
    <xf applyNumberFormat="1" borderId="0" fillId="0" fontId="0" numFmtId="493" xfId="0"/>
    <xf applyNumberFormat="1" borderId="0" fillId="0" fontId="0" numFmtId="494" xfId="0"/>
    <xf applyFill="1" applyNumberFormat="1" borderId="0" fillId="6" fontId="0" numFmtId="485" xfId="0"/>
    <xf applyFill="1" applyNumberFormat="1" borderId="0" fillId="6" fontId="0" numFmtId="486" xfId="0"/>
    <xf applyFill="1" applyNumberFormat="1" borderId="0" fillId="6" fontId="0" numFmtId="487" xfId="0"/>
    <xf applyFill="1" applyNumberFormat="1" borderId="0" fillId="6" fontId="0" numFmtId="488" xfId="0"/>
    <xf applyFill="1" applyNumberFormat="1" borderId="0" fillId="6" fontId="0" numFmtId="489" xfId="0"/>
    <xf applyFill="1" applyNumberFormat="1" borderId="0" fillId="6" fontId="0" numFmtId="490" xfId="0"/>
    <xf applyFill="1" applyNumberFormat="1" borderId="0" fillId="4" fontId="0" numFmtId="491" xfId="0"/>
    <xf applyFill="1" applyNumberFormat="1" borderId="0" fillId="4" fontId="0" numFmtId="492" xfId="0"/>
    <xf applyFill="1" applyNumberFormat="1" borderId="0" fillId="4" fontId="0" numFmtId="493" xfId="0"/>
    <xf applyFill="1" applyNumberFormat="1" borderId="0" fillId="4" fontId="0" numFmtId="494" xfId="0"/>
    <xf applyFill="1" applyFont="1" applyNumberFormat="1" borderId="0" fillId="6" fontId="15" numFmtId="485" xfId="0"/>
    <xf applyFill="1" applyFont="1" applyNumberFormat="1" borderId="0" fillId="6" fontId="15" numFmtId="486" xfId="0"/>
    <xf applyFill="1" applyFont="1" applyNumberFormat="1" borderId="0" fillId="6" fontId="15" numFmtId="487" xfId="0"/>
    <xf applyFill="1" applyFont="1" applyNumberFormat="1" borderId="0" fillId="6" fontId="15" numFmtId="488" xfId="0"/>
    <xf applyFill="1" applyFont="1" applyNumberFormat="1" borderId="0" fillId="6" fontId="15" numFmtId="489" xfId="0"/>
    <xf applyFill="1" applyFont="1" applyNumberFormat="1" borderId="0" fillId="6" fontId="15" numFmtId="490" xfId="0"/>
    <xf applyFill="1" applyFont="1" applyNumberFormat="1" borderId="0" fillId="4" fontId="15" numFmtId="491" xfId="0"/>
    <xf applyFill="1" applyFont="1" applyNumberFormat="1" borderId="0" fillId="4" fontId="15" numFmtId="492" xfId="0"/>
    <xf applyFill="1" applyFont="1" applyNumberFormat="1" borderId="0" fillId="4" fontId="15" numFmtId="493" xfId="0"/>
    <xf applyFill="1" applyFont="1" applyNumberFormat="1" borderId="0" fillId="4" fontId="15" numFmtId="494" xfId="0"/>
    <xf applyFill="1" applyFont="1" applyNumberFormat="1" borderId="0" fillId="6" fontId="15" numFmtId="485" xfId="0">
      <alignment horizontal="left" vertical="center"/>
    </xf>
    <xf applyFill="1" applyFont="1" applyNumberFormat="1" borderId="0" fillId="6" fontId="15" numFmtId="486" xfId="0">
      <alignment horizontal="right" vertical="center"/>
    </xf>
    <xf applyFill="1" applyFont="1" applyNumberFormat="1" borderId="0" fillId="6" fontId="15" numFmtId="487" xfId="0">
      <alignment horizontal="right" vertical="center"/>
    </xf>
    <xf applyFill="1" applyFont="1" applyNumberFormat="1" borderId="0" fillId="6" fontId="15" numFmtId="488" xfId="0">
      <alignment horizontal="right" vertical="center"/>
    </xf>
    <xf applyFill="1" applyFont="1" applyNumberFormat="1" borderId="0" fillId="6" fontId="15" numFmtId="489" xfId="0">
      <alignment horizontal="right" vertical="center"/>
    </xf>
    <xf applyFill="1" applyFont="1" applyNumberFormat="1" borderId="0" fillId="6" fontId="15" numFmtId="490" xfId="0">
      <alignment horizontal="right" vertical="center"/>
    </xf>
    <xf applyFill="1" applyFont="1" applyNumberFormat="1" borderId="0" fillId="4" fontId="15" numFmtId="491" xfId="0">
      <alignment horizontal="right" vertical="center"/>
    </xf>
    <xf applyFill="1" applyFont="1" applyNumberFormat="1" borderId="0" fillId="4" fontId="15" numFmtId="492" xfId="0">
      <alignment horizontal="right" vertical="center"/>
    </xf>
    <xf applyFill="1" applyFont="1" applyNumberFormat="1" borderId="0" fillId="4" fontId="15" numFmtId="493" xfId="0">
      <alignment horizontal="right" vertical="center"/>
    </xf>
    <xf applyFill="1" applyFont="1" applyNumberFormat="1" borderId="0" fillId="4" fontId="15" numFmtId="494" xfId="0">
      <alignment horizontal="right" vertical="center"/>
    </xf>
    <xf applyNumberFormat="1" borderId="0" fillId="0" fontId="0" numFmtId="495" xfId="0"/>
    <xf applyNumberFormat="1" borderId="0" fillId="0" fontId="0" numFmtId="496" xfId="0"/>
    <xf applyNumberFormat="1" borderId="0" fillId="0" fontId="0" numFmtId="497" xfId="0"/>
    <xf applyNumberFormat="1" borderId="0" fillId="0" fontId="0" numFmtId="498" xfId="0"/>
    <xf applyNumberFormat="1" borderId="0" fillId="0" fontId="0" numFmtId="499" xfId="0"/>
    <xf applyNumberFormat="1" borderId="0" fillId="0" fontId="0" numFmtId="500" xfId="0"/>
    <xf applyNumberFormat="1" borderId="0" fillId="0" fontId="0" numFmtId="501" xfId="0"/>
    <xf applyNumberFormat="1" borderId="0" fillId="0" fontId="0" numFmtId="502" xfId="0"/>
    <xf applyNumberFormat="1" borderId="0" fillId="0" fontId="0" numFmtId="503" xfId="0"/>
    <xf applyNumberFormat="1" borderId="0" fillId="0" fontId="0" numFmtId="504" xfId="0"/>
    <xf applyFill="1" applyNumberFormat="1" borderId="0" fillId="7" fontId="0" numFmtId="495" xfId="0"/>
    <xf applyFill="1" applyNumberFormat="1" borderId="0" fillId="7" fontId="0" numFmtId="496" xfId="0"/>
    <xf applyFill="1" applyNumberFormat="1" borderId="0" fillId="7" fontId="0" numFmtId="497" xfId="0"/>
    <xf applyFill="1" applyNumberFormat="1" borderId="0" fillId="7" fontId="0" numFmtId="498" xfId="0"/>
    <xf applyFill="1" applyNumberFormat="1" borderId="0" fillId="7" fontId="0" numFmtId="499" xfId="0"/>
    <xf applyFill="1" applyNumberFormat="1" borderId="0" fillId="7" fontId="0" numFmtId="500" xfId="0"/>
    <xf applyFill="1" applyNumberFormat="1" borderId="0" fillId="7" fontId="0" numFmtId="501" xfId="0"/>
    <xf applyFill="1" applyNumberFormat="1" borderId="0" fillId="7" fontId="0" numFmtId="502" xfId="0"/>
    <xf applyFill="1" applyNumberFormat="1" borderId="0" fillId="7" fontId="0" numFmtId="503" xfId="0"/>
    <xf applyFill="1" applyNumberFormat="1" borderId="0" fillId="7" fontId="0" numFmtId="504" xfId="0"/>
    <xf applyFill="1" applyFont="1" applyNumberFormat="1" borderId="0" fillId="7" fontId="15" numFmtId="495" xfId="0"/>
    <xf applyFill="1" applyFont="1" applyNumberFormat="1" borderId="0" fillId="7" fontId="15" numFmtId="496" xfId="0"/>
    <xf applyFill="1" applyFont="1" applyNumberFormat="1" borderId="0" fillId="7" fontId="15" numFmtId="497" xfId="0"/>
    <xf applyFill="1" applyFont="1" applyNumberFormat="1" borderId="0" fillId="7" fontId="15" numFmtId="498" xfId="0"/>
    <xf applyFill="1" applyFont="1" applyNumberFormat="1" borderId="0" fillId="7" fontId="15" numFmtId="499" xfId="0"/>
    <xf applyFill="1" applyFont="1" applyNumberFormat="1" borderId="0" fillId="7" fontId="15" numFmtId="500" xfId="0"/>
    <xf applyFill="1" applyFont="1" applyNumberFormat="1" borderId="0" fillId="7" fontId="15" numFmtId="501" xfId="0"/>
    <xf applyFill="1" applyFont="1" applyNumberFormat="1" borderId="0" fillId="7" fontId="15" numFmtId="502" xfId="0"/>
    <xf applyFill="1" applyFont="1" applyNumberFormat="1" borderId="0" fillId="7" fontId="15" numFmtId="503" xfId="0"/>
    <xf applyFill="1" applyFont="1" applyNumberFormat="1" borderId="0" fillId="7" fontId="15" numFmtId="504" xfId="0"/>
    <xf applyFill="1" applyFont="1" applyNumberFormat="1" borderId="0" fillId="7" fontId="15" numFmtId="495" xfId="0">
      <alignment horizontal="left" vertical="center"/>
    </xf>
    <xf applyFill="1" applyFont="1" applyNumberFormat="1" borderId="0" fillId="7" fontId="15" numFmtId="496" xfId="0">
      <alignment horizontal="right" vertical="center"/>
    </xf>
    <xf applyFill="1" applyFont="1" applyNumberFormat="1" borderId="0" fillId="7" fontId="15" numFmtId="497" xfId="0">
      <alignment horizontal="right" vertical="center"/>
    </xf>
    <xf applyFill="1" applyFont="1" applyNumberFormat="1" borderId="0" fillId="7" fontId="15" numFmtId="498" xfId="0">
      <alignment horizontal="right" vertical="center"/>
    </xf>
    <xf applyFill="1" applyFont="1" applyNumberFormat="1" borderId="0" fillId="7" fontId="15" numFmtId="499" xfId="0">
      <alignment horizontal="right" vertical="center"/>
    </xf>
    <xf applyFill="1" applyFont="1" applyNumberFormat="1" borderId="0" fillId="7" fontId="15" numFmtId="500" xfId="0">
      <alignment horizontal="right" vertical="center"/>
    </xf>
    <xf applyFill="1" applyFont="1" applyNumberFormat="1" borderId="0" fillId="7" fontId="15" numFmtId="501" xfId="0">
      <alignment horizontal="right" vertical="center"/>
    </xf>
    <xf applyFill="1" applyFont="1" applyNumberFormat="1" borderId="0" fillId="7" fontId="15" numFmtId="502" xfId="0">
      <alignment horizontal="right" vertical="center"/>
    </xf>
    <xf applyFill="1" applyFont="1" applyNumberFormat="1" borderId="0" fillId="7" fontId="15" numFmtId="503" xfId="0">
      <alignment horizontal="right" vertical="center"/>
    </xf>
    <xf applyFill="1" applyFont="1" applyNumberFormat="1" borderId="0" fillId="7" fontId="15" numFmtId="504" xfId="0">
      <alignment horizontal="right" vertical="center"/>
    </xf>
    <xf applyNumberFormat="1" borderId="0" fillId="0" fontId="0" numFmtId="505" xfId="0"/>
    <xf applyNumberFormat="1" borderId="0" fillId="0" fontId="0" numFmtId="506" xfId="0"/>
    <xf applyNumberFormat="1" borderId="0" fillId="0" fontId="0" numFmtId="507" xfId="0"/>
    <xf applyNumberFormat="1" borderId="0" fillId="0" fontId="0" numFmtId="508" xfId="0"/>
    <xf applyNumberFormat="1" borderId="0" fillId="0" fontId="0" numFmtId="509" xfId="0"/>
    <xf applyNumberFormat="1" borderId="0" fillId="0" fontId="0" numFmtId="510" xfId="0"/>
    <xf applyNumberFormat="1" borderId="0" fillId="0" fontId="0" numFmtId="511" xfId="0"/>
    <xf applyNumberFormat="1" borderId="0" fillId="0" fontId="0" numFmtId="512" xfId="0"/>
    <xf applyNumberFormat="1" borderId="0" fillId="0" fontId="0" numFmtId="513" xfId="0"/>
    <xf applyNumberFormat="1" borderId="0" fillId="0" fontId="0" numFmtId="514" xfId="0"/>
    <xf applyFill="1" applyNumberFormat="1" borderId="0" fillId="6" fontId="0" numFmtId="505" xfId="0"/>
    <xf applyFill="1" applyNumberFormat="1" borderId="0" fillId="6" fontId="0" numFmtId="506" xfId="0"/>
    <xf applyFill="1" applyNumberFormat="1" borderId="0" fillId="6" fontId="0" numFmtId="507" xfId="0"/>
    <xf applyFill="1" applyNumberFormat="1" borderId="0" fillId="6" fontId="0" numFmtId="508" xfId="0"/>
    <xf applyFill="1" applyNumberFormat="1" borderId="0" fillId="6" fontId="0" numFmtId="509" xfId="0"/>
    <xf applyFill="1" applyNumberFormat="1" borderId="0" fillId="6" fontId="0" numFmtId="510" xfId="0"/>
    <xf applyFill="1" applyNumberFormat="1" borderId="0" fillId="4" fontId="0" numFmtId="511" xfId="0"/>
    <xf applyFill="1" applyNumberFormat="1" borderId="0" fillId="4" fontId="0" numFmtId="512" xfId="0"/>
    <xf applyFill="1" applyNumberFormat="1" borderId="0" fillId="4" fontId="0" numFmtId="513" xfId="0"/>
    <xf applyFill="1" applyNumberFormat="1" borderId="0" fillId="4" fontId="0" numFmtId="514" xfId="0"/>
    <xf applyFill="1" applyFont="1" applyNumberFormat="1" borderId="0" fillId="6" fontId="15" numFmtId="505" xfId="0"/>
    <xf applyFill="1" applyFont="1" applyNumberFormat="1" borderId="0" fillId="6" fontId="15" numFmtId="506" xfId="0"/>
    <xf applyFill="1" applyFont="1" applyNumberFormat="1" borderId="0" fillId="6" fontId="15" numFmtId="507" xfId="0"/>
    <xf applyFill="1" applyFont="1" applyNumberFormat="1" borderId="0" fillId="6" fontId="15" numFmtId="508" xfId="0"/>
    <xf applyFill="1" applyFont="1" applyNumberFormat="1" borderId="0" fillId="6" fontId="15" numFmtId="509" xfId="0"/>
    <xf applyFill="1" applyFont="1" applyNumberFormat="1" borderId="0" fillId="6" fontId="15" numFmtId="510" xfId="0"/>
    <xf applyFill="1" applyFont="1" applyNumberFormat="1" borderId="0" fillId="4" fontId="15" numFmtId="511" xfId="0"/>
    <xf applyFill="1" applyFont="1" applyNumberFormat="1" borderId="0" fillId="4" fontId="15" numFmtId="512" xfId="0"/>
    <xf applyFill="1" applyFont="1" applyNumberFormat="1" borderId="0" fillId="4" fontId="15" numFmtId="513" xfId="0"/>
    <xf applyFill="1" applyFont="1" applyNumberFormat="1" borderId="0" fillId="4" fontId="15" numFmtId="514" xfId="0"/>
    <xf applyFill="1" applyFont="1" applyNumberFormat="1" borderId="0" fillId="6" fontId="15" numFmtId="505" xfId="0">
      <alignment horizontal="left" vertical="center"/>
    </xf>
    <xf applyFill="1" applyFont="1" applyNumberFormat="1" borderId="0" fillId="6" fontId="15" numFmtId="506" xfId="0">
      <alignment horizontal="right" vertical="center"/>
    </xf>
    <xf applyFill="1" applyFont="1" applyNumberFormat="1" borderId="0" fillId="6" fontId="15" numFmtId="507" xfId="0">
      <alignment horizontal="right" vertical="center"/>
    </xf>
    <xf applyFill="1" applyFont="1" applyNumberFormat="1" borderId="0" fillId="6" fontId="15" numFmtId="508" xfId="0">
      <alignment horizontal="right" vertical="center"/>
    </xf>
    <xf applyFill="1" applyFont="1" applyNumberFormat="1" borderId="0" fillId="6" fontId="15" numFmtId="509" xfId="0">
      <alignment horizontal="right" vertical="center"/>
    </xf>
    <xf applyFill="1" applyFont="1" applyNumberFormat="1" borderId="0" fillId="6" fontId="15" numFmtId="510" xfId="0">
      <alignment horizontal="right" vertical="center"/>
    </xf>
    <xf applyFill="1" applyFont="1" applyNumberFormat="1" borderId="0" fillId="4" fontId="15" numFmtId="511" xfId="0">
      <alignment horizontal="right" vertical="center"/>
    </xf>
    <xf applyFill="1" applyFont="1" applyNumberFormat="1" borderId="0" fillId="4" fontId="15" numFmtId="512" xfId="0">
      <alignment horizontal="right" vertical="center"/>
    </xf>
    <xf applyFill="1" applyFont="1" applyNumberFormat="1" borderId="0" fillId="4" fontId="15" numFmtId="513" xfId="0">
      <alignment horizontal="right" vertical="center"/>
    </xf>
    <xf applyFill="1" applyFont="1" applyNumberFormat="1" borderId="0" fillId="4" fontId="15" numFmtId="514" xfId="0">
      <alignment horizontal="right" vertical="center"/>
    </xf>
    <xf applyNumberFormat="1" borderId="0" fillId="0" fontId="0" numFmtId="515" xfId="0"/>
    <xf applyNumberFormat="1" borderId="0" fillId="0" fontId="0" numFmtId="516" xfId="0"/>
    <xf applyNumberFormat="1" borderId="0" fillId="0" fontId="0" numFmtId="517" xfId="0"/>
    <xf applyNumberFormat="1" borderId="0" fillId="0" fontId="0" numFmtId="518" xfId="0"/>
    <xf applyNumberFormat="1" borderId="0" fillId="0" fontId="0" numFmtId="519" xfId="0"/>
    <xf applyNumberFormat="1" borderId="0" fillId="0" fontId="0" numFmtId="520" xfId="0"/>
    <xf applyNumberFormat="1" borderId="0" fillId="0" fontId="0" numFmtId="521" xfId="0"/>
    <xf applyNumberFormat="1" borderId="0" fillId="0" fontId="0" numFmtId="522" xfId="0"/>
    <xf applyNumberFormat="1" borderId="0" fillId="0" fontId="0" numFmtId="523" xfId="0"/>
    <xf applyNumberFormat="1" borderId="0" fillId="0" fontId="0" numFmtId="524" xfId="0"/>
    <xf applyFill="1" applyNumberFormat="1" borderId="0" fillId="7" fontId="0" numFmtId="515" xfId="0"/>
    <xf applyFill="1" applyNumberFormat="1" borderId="0" fillId="7" fontId="0" numFmtId="516" xfId="0"/>
    <xf applyFill="1" applyNumberFormat="1" borderId="0" fillId="7" fontId="0" numFmtId="517" xfId="0"/>
    <xf applyFill="1" applyNumberFormat="1" borderId="0" fillId="7" fontId="0" numFmtId="518" xfId="0"/>
    <xf applyFill="1" applyNumberFormat="1" borderId="0" fillId="7" fontId="0" numFmtId="519" xfId="0"/>
    <xf applyFill="1" applyNumberFormat="1" borderId="0" fillId="7" fontId="0" numFmtId="520" xfId="0"/>
    <xf applyFill="1" applyNumberFormat="1" borderId="0" fillId="7" fontId="0" numFmtId="521" xfId="0"/>
    <xf applyFill="1" applyNumberFormat="1" borderId="0" fillId="7" fontId="0" numFmtId="522" xfId="0"/>
    <xf applyFill="1" applyNumberFormat="1" borderId="0" fillId="7" fontId="0" numFmtId="523" xfId="0"/>
    <xf applyFill="1" applyNumberFormat="1" borderId="0" fillId="7" fontId="0" numFmtId="524" xfId="0"/>
    <xf applyFill="1" applyFont="1" applyNumberFormat="1" borderId="0" fillId="7" fontId="15" numFmtId="515" xfId="0"/>
    <xf applyFill="1" applyFont="1" applyNumberFormat="1" borderId="0" fillId="7" fontId="15" numFmtId="516" xfId="0"/>
    <xf applyFill="1" applyFont="1" applyNumberFormat="1" borderId="0" fillId="7" fontId="15" numFmtId="517" xfId="0"/>
    <xf applyFill="1" applyFont="1" applyNumberFormat="1" borderId="0" fillId="7" fontId="15" numFmtId="518" xfId="0"/>
    <xf applyFill="1" applyFont="1" applyNumberFormat="1" borderId="0" fillId="7" fontId="15" numFmtId="519" xfId="0"/>
    <xf applyFill="1" applyFont="1" applyNumberFormat="1" borderId="0" fillId="7" fontId="15" numFmtId="520" xfId="0"/>
    <xf applyFill="1" applyFont="1" applyNumberFormat="1" borderId="0" fillId="7" fontId="15" numFmtId="521" xfId="0"/>
    <xf applyFill="1" applyFont="1" applyNumberFormat="1" borderId="0" fillId="7" fontId="15" numFmtId="522" xfId="0"/>
    <xf applyFill="1" applyFont="1" applyNumberFormat="1" borderId="0" fillId="7" fontId="15" numFmtId="523" xfId="0"/>
    <xf applyFill="1" applyFont="1" applyNumberFormat="1" borderId="0" fillId="7" fontId="15" numFmtId="524" xfId="0"/>
    <xf applyFill="1" applyFont="1" applyNumberFormat="1" borderId="0" fillId="7" fontId="15" numFmtId="515" xfId="0">
      <alignment horizontal="left" vertical="center"/>
    </xf>
    <xf applyFill="1" applyFont="1" applyNumberFormat="1" borderId="0" fillId="7" fontId="15" numFmtId="516" xfId="0">
      <alignment horizontal="right" vertical="center"/>
    </xf>
    <xf applyFill="1" applyFont="1" applyNumberFormat="1" borderId="0" fillId="7" fontId="15" numFmtId="517" xfId="0">
      <alignment horizontal="right" vertical="center"/>
    </xf>
    <xf applyFill="1" applyFont="1" applyNumberFormat="1" borderId="0" fillId="7" fontId="15" numFmtId="518" xfId="0">
      <alignment horizontal="right" vertical="center"/>
    </xf>
    <xf applyFill="1" applyFont="1" applyNumberFormat="1" borderId="0" fillId="7" fontId="15" numFmtId="519" xfId="0">
      <alignment horizontal="right" vertical="center"/>
    </xf>
    <xf applyFill="1" applyFont="1" applyNumberFormat="1" borderId="0" fillId="7" fontId="15" numFmtId="520" xfId="0">
      <alignment horizontal="right" vertical="center"/>
    </xf>
    <xf applyFill="1" applyFont="1" applyNumberFormat="1" borderId="0" fillId="7" fontId="15" numFmtId="521" xfId="0">
      <alignment horizontal="right" vertical="center"/>
    </xf>
    <xf applyFill="1" applyFont="1" applyNumberFormat="1" borderId="0" fillId="7" fontId="15" numFmtId="522" xfId="0">
      <alignment horizontal="right" vertical="center"/>
    </xf>
    <xf applyFill="1" applyFont="1" applyNumberFormat="1" borderId="0" fillId="7" fontId="15" numFmtId="523" xfId="0">
      <alignment horizontal="right" vertical="center"/>
    </xf>
    <xf applyFill="1" applyFont="1" applyNumberFormat="1" borderId="0" fillId="7" fontId="15" numFmtId="524" xfId="0">
      <alignment horizontal="right" vertical="center"/>
    </xf>
    <xf applyNumberFormat="1" borderId="0" fillId="0" fontId="0" numFmtId="525" xfId="0"/>
    <xf applyNumberFormat="1" borderId="0" fillId="0" fontId="0" numFmtId="526" xfId="0"/>
    <xf applyNumberFormat="1" borderId="0" fillId="0" fontId="0" numFmtId="527" xfId="0"/>
    <xf applyNumberFormat="1" borderId="0" fillId="0" fontId="0" numFmtId="528" xfId="0"/>
    <xf applyNumberFormat="1" borderId="0" fillId="0" fontId="0" numFmtId="529" xfId="0"/>
    <xf applyNumberFormat="1" borderId="0" fillId="0" fontId="0" numFmtId="530" xfId="0"/>
    <xf applyNumberFormat="1" borderId="0" fillId="0" fontId="0" numFmtId="531" xfId="0"/>
    <xf applyNumberFormat="1" borderId="0" fillId="0" fontId="0" numFmtId="532" xfId="0"/>
    <xf applyNumberFormat="1" borderId="0" fillId="0" fontId="0" numFmtId="533" xfId="0"/>
    <xf applyNumberFormat="1" borderId="0" fillId="0" fontId="0" numFmtId="534" xfId="0"/>
    <xf applyFill="1" applyNumberFormat="1" borderId="0" fillId="6" fontId="0" numFmtId="525" xfId="0"/>
    <xf applyFill="1" applyNumberFormat="1" borderId="0" fillId="6" fontId="0" numFmtId="526" xfId="0"/>
    <xf applyFill="1" applyNumberFormat="1" borderId="0" fillId="6" fontId="0" numFmtId="527" xfId="0"/>
    <xf applyFill="1" applyNumberFormat="1" borderId="0" fillId="6" fontId="0" numFmtId="528" xfId="0"/>
    <xf applyFill="1" applyNumberFormat="1" borderId="0" fillId="6" fontId="0" numFmtId="529" xfId="0"/>
    <xf applyFill="1" applyNumberFormat="1" borderId="0" fillId="6" fontId="0" numFmtId="530" xfId="0"/>
    <xf applyFill="1" applyNumberFormat="1" borderId="0" fillId="4" fontId="0" numFmtId="531" xfId="0"/>
    <xf applyFill="1" applyNumberFormat="1" borderId="0" fillId="4" fontId="0" numFmtId="532" xfId="0"/>
    <xf applyFill="1" applyNumberFormat="1" borderId="0" fillId="4" fontId="0" numFmtId="533" xfId="0"/>
    <xf applyFill="1" applyNumberFormat="1" borderId="0" fillId="4" fontId="0" numFmtId="534" xfId="0"/>
    <xf applyFill="1" applyFont="1" applyNumberFormat="1" borderId="0" fillId="6" fontId="15" numFmtId="525" xfId="0"/>
    <xf applyFill="1" applyFont="1" applyNumberFormat="1" borderId="0" fillId="6" fontId="15" numFmtId="526" xfId="0"/>
    <xf applyFill="1" applyFont="1" applyNumberFormat="1" borderId="0" fillId="6" fontId="15" numFmtId="527" xfId="0"/>
    <xf applyFill="1" applyFont="1" applyNumberFormat="1" borderId="0" fillId="6" fontId="15" numFmtId="528" xfId="0"/>
    <xf applyFill="1" applyFont="1" applyNumberFormat="1" borderId="0" fillId="6" fontId="15" numFmtId="529" xfId="0"/>
    <xf applyFill="1" applyFont="1" applyNumberFormat="1" borderId="0" fillId="6" fontId="15" numFmtId="530" xfId="0"/>
    <xf applyFill="1" applyFont="1" applyNumberFormat="1" borderId="0" fillId="4" fontId="15" numFmtId="531" xfId="0"/>
    <xf applyFill="1" applyFont="1" applyNumberFormat="1" borderId="0" fillId="4" fontId="15" numFmtId="532" xfId="0"/>
    <xf applyFill="1" applyFont="1" applyNumberFormat="1" borderId="0" fillId="4" fontId="15" numFmtId="533" xfId="0"/>
    <xf applyFill="1" applyFont="1" applyNumberFormat="1" borderId="0" fillId="4" fontId="15" numFmtId="534" xfId="0"/>
    <xf applyFill="1" applyFont="1" applyNumberFormat="1" borderId="0" fillId="6" fontId="15" numFmtId="525" xfId="0">
      <alignment horizontal="left" vertical="center"/>
    </xf>
    <xf applyFill="1" applyFont="1" applyNumberFormat="1" borderId="0" fillId="6" fontId="15" numFmtId="526" xfId="0">
      <alignment horizontal="right" vertical="center"/>
    </xf>
    <xf applyFill="1" applyFont="1" applyNumberFormat="1" borderId="0" fillId="6" fontId="15" numFmtId="527" xfId="0">
      <alignment horizontal="right" vertical="center"/>
    </xf>
    <xf applyFill="1" applyFont="1" applyNumberFormat="1" borderId="0" fillId="6" fontId="15" numFmtId="528" xfId="0">
      <alignment horizontal="right" vertical="center"/>
    </xf>
    <xf applyFill="1" applyFont="1" applyNumberFormat="1" borderId="0" fillId="6" fontId="15" numFmtId="529" xfId="0">
      <alignment horizontal="right" vertical="center"/>
    </xf>
    <xf applyFill="1" applyFont="1" applyNumberFormat="1" borderId="0" fillId="6" fontId="15" numFmtId="530" xfId="0">
      <alignment horizontal="right" vertical="center"/>
    </xf>
    <xf applyFill="1" applyFont="1" applyNumberFormat="1" borderId="0" fillId="4" fontId="15" numFmtId="531" xfId="0">
      <alignment horizontal="right" vertical="center"/>
    </xf>
    <xf applyFill="1" applyFont="1" applyNumberFormat="1" borderId="0" fillId="4" fontId="15" numFmtId="532" xfId="0">
      <alignment horizontal="right" vertical="center"/>
    </xf>
    <xf applyFill="1" applyFont="1" applyNumberFormat="1" borderId="0" fillId="4" fontId="15" numFmtId="533" xfId="0">
      <alignment horizontal="right" vertical="center"/>
    </xf>
    <xf applyFill="1" applyFont="1" applyNumberFormat="1" borderId="0" fillId="4" fontId="15" numFmtId="534" xfId="0">
      <alignment horizontal="right" vertical="center"/>
    </xf>
    <xf applyNumberFormat="1" borderId="0" fillId="0" fontId="0" numFmtId="535" xfId="0"/>
    <xf applyNumberFormat="1" borderId="0" fillId="0" fontId="0" numFmtId="536" xfId="0"/>
    <xf applyNumberFormat="1" borderId="0" fillId="0" fontId="0" numFmtId="537" xfId="0"/>
    <xf applyNumberFormat="1" borderId="0" fillId="0" fontId="0" numFmtId="538" xfId="0"/>
    <xf applyNumberFormat="1" borderId="0" fillId="0" fontId="0" numFmtId="539" xfId="0"/>
    <xf applyNumberFormat="1" borderId="0" fillId="0" fontId="0" numFmtId="540" xfId="0"/>
    <xf applyNumberFormat="1" borderId="0" fillId="0" fontId="0" numFmtId="541" xfId="0"/>
    <xf applyNumberFormat="1" borderId="0" fillId="0" fontId="0" numFmtId="542" xfId="0"/>
    <xf applyNumberFormat="1" borderId="0" fillId="0" fontId="0" numFmtId="543" xfId="0"/>
    <xf applyNumberFormat="1" borderId="0" fillId="0" fontId="0" numFmtId="544" xfId="0"/>
    <xf applyFill="1" applyNumberFormat="1" borderId="0" fillId="7" fontId="0" numFmtId="535" xfId="0"/>
    <xf applyFill="1" applyNumberFormat="1" borderId="0" fillId="7" fontId="0" numFmtId="536" xfId="0"/>
    <xf applyFill="1" applyNumberFormat="1" borderId="0" fillId="7" fontId="0" numFmtId="537" xfId="0"/>
    <xf applyFill="1" applyNumberFormat="1" borderId="0" fillId="7" fontId="0" numFmtId="538" xfId="0"/>
    <xf applyFill="1" applyNumberFormat="1" borderId="0" fillId="7" fontId="0" numFmtId="539" xfId="0"/>
    <xf applyFill="1" applyNumberFormat="1" borderId="0" fillId="7" fontId="0" numFmtId="540" xfId="0"/>
    <xf applyFill="1" applyNumberFormat="1" borderId="0" fillId="7" fontId="0" numFmtId="541" xfId="0"/>
    <xf applyFill="1" applyNumberFormat="1" borderId="0" fillId="7" fontId="0" numFmtId="542" xfId="0"/>
    <xf applyFill="1" applyNumberFormat="1" borderId="0" fillId="7" fontId="0" numFmtId="543" xfId="0"/>
    <xf applyFill="1" applyNumberFormat="1" borderId="0" fillId="7" fontId="0" numFmtId="544" xfId="0"/>
    <xf applyFill="1" applyFont="1" applyNumberFormat="1" borderId="0" fillId="7" fontId="15" numFmtId="535" xfId="0"/>
    <xf applyFill="1" applyFont="1" applyNumberFormat="1" borderId="0" fillId="7" fontId="15" numFmtId="536" xfId="0"/>
    <xf applyFill="1" applyFont="1" applyNumberFormat="1" borderId="0" fillId="7" fontId="15" numFmtId="537" xfId="0"/>
    <xf applyFill="1" applyFont="1" applyNumberFormat="1" borderId="0" fillId="7" fontId="15" numFmtId="538" xfId="0"/>
    <xf applyFill="1" applyFont="1" applyNumberFormat="1" borderId="0" fillId="7" fontId="15" numFmtId="539" xfId="0"/>
    <xf applyFill="1" applyFont="1" applyNumberFormat="1" borderId="0" fillId="7" fontId="15" numFmtId="540" xfId="0"/>
    <xf applyFill="1" applyFont="1" applyNumberFormat="1" borderId="0" fillId="7" fontId="15" numFmtId="541" xfId="0"/>
    <xf applyFill="1" applyFont="1" applyNumberFormat="1" borderId="0" fillId="7" fontId="15" numFmtId="542" xfId="0"/>
    <xf applyFill="1" applyFont="1" applyNumberFormat="1" borderId="0" fillId="7" fontId="15" numFmtId="543" xfId="0"/>
    <xf applyFill="1" applyFont="1" applyNumberFormat="1" borderId="0" fillId="7" fontId="15" numFmtId="544" xfId="0"/>
    <xf applyFill="1" applyFont="1" applyNumberFormat="1" borderId="0" fillId="7" fontId="15" numFmtId="535" xfId="0">
      <alignment horizontal="left" vertical="center"/>
    </xf>
    <xf applyFill="1" applyFont="1" applyNumberFormat="1" borderId="0" fillId="7" fontId="15" numFmtId="536" xfId="0">
      <alignment horizontal="right" vertical="center"/>
    </xf>
    <xf applyFill="1" applyFont="1" applyNumberFormat="1" borderId="0" fillId="7" fontId="15" numFmtId="537" xfId="0">
      <alignment horizontal="right" vertical="center"/>
    </xf>
    <xf applyFill="1" applyFont="1" applyNumberFormat="1" borderId="0" fillId="7" fontId="15" numFmtId="538" xfId="0">
      <alignment horizontal="right" vertical="center"/>
    </xf>
    <xf applyFill="1" applyFont="1" applyNumberFormat="1" borderId="0" fillId="7" fontId="15" numFmtId="539" xfId="0">
      <alignment horizontal="right" vertical="center"/>
    </xf>
    <xf applyFill="1" applyFont="1" applyNumberFormat="1" borderId="0" fillId="7" fontId="15" numFmtId="540" xfId="0">
      <alignment horizontal="right" vertical="center"/>
    </xf>
    <xf applyFill="1" applyFont="1" applyNumberFormat="1" borderId="0" fillId="7" fontId="15" numFmtId="541" xfId="0">
      <alignment horizontal="right" vertical="center"/>
    </xf>
    <xf applyFill="1" applyFont="1" applyNumberFormat="1" borderId="0" fillId="7" fontId="15" numFmtId="542" xfId="0">
      <alignment horizontal="right" vertical="center"/>
    </xf>
    <xf applyFill="1" applyFont="1" applyNumberFormat="1" borderId="0" fillId="7" fontId="15" numFmtId="543" xfId="0">
      <alignment horizontal="right" vertical="center"/>
    </xf>
    <xf applyFill="1" applyFont="1" applyNumberFormat="1" borderId="0" fillId="7" fontId="15" numFmtId="544" xfId="0">
      <alignment horizontal="right" vertical="center"/>
    </xf>
    <xf applyNumberFormat="1" borderId="0" fillId="0" fontId="0" numFmtId="545" xfId="0"/>
    <xf applyNumberFormat="1" borderId="0" fillId="0" fontId="0" numFmtId="546" xfId="0"/>
    <xf applyNumberFormat="1" borderId="0" fillId="0" fontId="0" numFmtId="547" xfId="0"/>
    <xf applyNumberFormat="1" borderId="0" fillId="0" fontId="0" numFmtId="548" xfId="0"/>
    <xf applyNumberFormat="1" borderId="0" fillId="0" fontId="0" numFmtId="549" xfId="0"/>
    <xf applyNumberFormat="1" borderId="0" fillId="0" fontId="0" numFmtId="550" xfId="0"/>
    <xf applyNumberFormat="1" borderId="0" fillId="0" fontId="0" numFmtId="551" xfId="0"/>
    <xf applyNumberFormat="1" borderId="0" fillId="0" fontId="0" numFmtId="552" xfId="0"/>
    <xf applyNumberFormat="1" borderId="0" fillId="0" fontId="0" numFmtId="553" xfId="0"/>
    <xf applyNumberFormat="1" borderId="0" fillId="0" fontId="0" numFmtId="554" xfId="0"/>
    <xf applyFill="1" applyNumberFormat="1" borderId="0" fillId="6" fontId="0" numFmtId="545" xfId="0"/>
    <xf applyFill="1" applyNumberFormat="1" borderId="0" fillId="6" fontId="0" numFmtId="546" xfId="0"/>
    <xf applyFill="1" applyNumberFormat="1" borderId="0" fillId="6" fontId="0" numFmtId="547" xfId="0"/>
    <xf applyFill="1" applyNumberFormat="1" borderId="0" fillId="6" fontId="0" numFmtId="548" xfId="0"/>
    <xf applyFill="1" applyNumberFormat="1" borderId="0" fillId="6" fontId="0" numFmtId="549" xfId="0"/>
    <xf applyFill="1" applyNumberFormat="1" borderId="0" fillId="6" fontId="0" numFmtId="550" xfId="0"/>
    <xf applyFill="1" applyNumberFormat="1" borderId="0" fillId="4" fontId="0" numFmtId="551" xfId="0"/>
    <xf applyFill="1" applyNumberFormat="1" borderId="0" fillId="4" fontId="0" numFmtId="552" xfId="0"/>
    <xf applyFill="1" applyNumberFormat="1" borderId="0" fillId="4" fontId="0" numFmtId="553" xfId="0"/>
    <xf applyFill="1" applyNumberFormat="1" borderId="0" fillId="4" fontId="0" numFmtId="554" xfId="0"/>
    <xf applyFill="1" applyFont="1" applyNumberFormat="1" borderId="0" fillId="6" fontId="15" numFmtId="545" xfId="0"/>
    <xf applyFill="1" applyFont="1" applyNumberFormat="1" borderId="0" fillId="6" fontId="15" numFmtId="546" xfId="0"/>
    <xf applyFill="1" applyFont="1" applyNumberFormat="1" borderId="0" fillId="6" fontId="15" numFmtId="547" xfId="0"/>
    <xf applyFill="1" applyFont="1" applyNumberFormat="1" borderId="0" fillId="6" fontId="15" numFmtId="548" xfId="0"/>
    <xf applyFill="1" applyFont="1" applyNumberFormat="1" borderId="0" fillId="6" fontId="15" numFmtId="549" xfId="0"/>
    <xf applyFill="1" applyFont="1" applyNumberFormat="1" borderId="0" fillId="6" fontId="15" numFmtId="550" xfId="0"/>
    <xf applyFill="1" applyFont="1" applyNumberFormat="1" borderId="0" fillId="4" fontId="15" numFmtId="551" xfId="0"/>
    <xf applyFill="1" applyFont="1" applyNumberFormat="1" borderId="0" fillId="4" fontId="15" numFmtId="552" xfId="0"/>
    <xf applyFill="1" applyFont="1" applyNumberFormat="1" borderId="0" fillId="4" fontId="15" numFmtId="553" xfId="0"/>
    <xf applyFill="1" applyFont="1" applyNumberFormat="1" borderId="0" fillId="4" fontId="15" numFmtId="554" xfId="0"/>
    <xf applyFill="1" applyFont="1" applyNumberFormat="1" borderId="0" fillId="6" fontId="15" numFmtId="545" xfId="0">
      <alignment horizontal="left" vertical="center"/>
    </xf>
    <xf applyFill="1" applyFont="1" applyNumberFormat="1" borderId="0" fillId="6" fontId="15" numFmtId="546" xfId="0">
      <alignment horizontal="right" vertical="center"/>
    </xf>
    <xf applyFill="1" applyFont="1" applyNumberFormat="1" borderId="0" fillId="6" fontId="15" numFmtId="547" xfId="0">
      <alignment horizontal="right" vertical="center"/>
    </xf>
    <xf applyFill="1" applyFont="1" applyNumberFormat="1" borderId="0" fillId="6" fontId="15" numFmtId="548" xfId="0">
      <alignment horizontal="right" vertical="center"/>
    </xf>
    <xf applyFill="1" applyFont="1" applyNumberFormat="1" borderId="0" fillId="6" fontId="15" numFmtId="549" xfId="0">
      <alignment horizontal="right" vertical="center"/>
    </xf>
    <xf applyFill="1" applyFont="1" applyNumberFormat="1" borderId="0" fillId="6" fontId="15" numFmtId="550" xfId="0">
      <alignment horizontal="right" vertical="center"/>
    </xf>
    <xf applyFill="1" applyFont="1" applyNumberFormat="1" borderId="0" fillId="4" fontId="15" numFmtId="551" xfId="0">
      <alignment horizontal="right" vertical="center"/>
    </xf>
    <xf applyFill="1" applyFont="1" applyNumberFormat="1" borderId="0" fillId="4" fontId="15" numFmtId="552" xfId="0">
      <alignment horizontal="right" vertical="center"/>
    </xf>
    <xf applyFill="1" applyFont="1" applyNumberFormat="1" borderId="0" fillId="4" fontId="15" numFmtId="553" xfId="0">
      <alignment horizontal="right" vertical="center"/>
    </xf>
    <xf applyFill="1" applyFont="1" applyNumberFormat="1" borderId="0" fillId="4" fontId="15" numFmtId="554" xfId="0">
      <alignment horizontal="right" vertical="center"/>
    </xf>
    <xf applyNumberFormat="1" borderId="0" fillId="0" fontId="0" numFmtId="555" xfId="0"/>
    <xf applyNumberFormat="1" borderId="0" fillId="0" fontId="0" numFmtId="556" xfId="0"/>
    <xf applyNumberFormat="1" borderId="0" fillId="0" fontId="0" numFmtId="557" xfId="0"/>
    <xf applyNumberFormat="1" borderId="0" fillId="0" fontId="0" numFmtId="558" xfId="0"/>
    <xf applyNumberFormat="1" borderId="0" fillId="0" fontId="0" numFmtId="559" xfId="0"/>
    <xf applyNumberFormat="1" borderId="0" fillId="0" fontId="0" numFmtId="560" xfId="0"/>
    <xf applyNumberFormat="1" borderId="0" fillId="0" fontId="0" numFmtId="561" xfId="0"/>
    <xf applyNumberFormat="1" borderId="0" fillId="0" fontId="0" numFmtId="562" xfId="0"/>
    <xf applyNumberFormat="1" borderId="0" fillId="0" fontId="0" numFmtId="563" xfId="0"/>
    <xf applyNumberFormat="1" borderId="0" fillId="0" fontId="0" numFmtId="564" xfId="0"/>
    <xf applyFill="1" applyNumberFormat="1" borderId="0" fillId="7" fontId="0" numFmtId="555" xfId="0"/>
    <xf applyFill="1" applyNumberFormat="1" borderId="0" fillId="7" fontId="0" numFmtId="556" xfId="0"/>
    <xf applyFill="1" applyNumberFormat="1" borderId="0" fillId="7" fontId="0" numFmtId="557" xfId="0"/>
    <xf applyFill="1" applyNumberFormat="1" borderId="0" fillId="7" fontId="0" numFmtId="558" xfId="0"/>
    <xf applyFill="1" applyNumberFormat="1" borderId="0" fillId="7" fontId="0" numFmtId="559" xfId="0"/>
    <xf applyFill="1" applyNumberFormat="1" borderId="0" fillId="7" fontId="0" numFmtId="560" xfId="0"/>
    <xf applyFill="1" applyNumberFormat="1" borderId="0" fillId="7" fontId="0" numFmtId="561" xfId="0"/>
    <xf applyFill="1" applyNumberFormat="1" borderId="0" fillId="7" fontId="0" numFmtId="562" xfId="0"/>
    <xf applyFill="1" applyNumberFormat="1" borderId="0" fillId="7" fontId="0" numFmtId="563" xfId="0"/>
    <xf applyFill="1" applyNumberFormat="1" borderId="0" fillId="7" fontId="0" numFmtId="564" xfId="0"/>
    <xf applyFill="1" applyFont="1" applyNumberFormat="1" borderId="0" fillId="7" fontId="15" numFmtId="555" xfId="0"/>
    <xf applyFill="1" applyFont="1" applyNumberFormat="1" borderId="0" fillId="7" fontId="15" numFmtId="556" xfId="0"/>
    <xf applyFill="1" applyFont="1" applyNumberFormat="1" borderId="0" fillId="7" fontId="15" numFmtId="557" xfId="0"/>
    <xf applyFill="1" applyFont="1" applyNumberFormat="1" borderId="0" fillId="7" fontId="15" numFmtId="558" xfId="0"/>
    <xf applyFill="1" applyFont="1" applyNumberFormat="1" borderId="0" fillId="7" fontId="15" numFmtId="559" xfId="0"/>
    <xf applyFill="1" applyFont="1" applyNumberFormat="1" borderId="0" fillId="7" fontId="15" numFmtId="560" xfId="0"/>
    <xf applyFill="1" applyFont="1" applyNumberFormat="1" borderId="0" fillId="7" fontId="15" numFmtId="561" xfId="0"/>
    <xf applyFill="1" applyFont="1" applyNumberFormat="1" borderId="0" fillId="7" fontId="15" numFmtId="562" xfId="0"/>
    <xf applyFill="1" applyFont="1" applyNumberFormat="1" borderId="0" fillId="7" fontId="15" numFmtId="563" xfId="0"/>
    <xf applyFill="1" applyFont="1" applyNumberFormat="1" borderId="0" fillId="7" fontId="15" numFmtId="564" xfId="0"/>
    <xf applyFill="1" applyFont="1" applyNumberFormat="1" borderId="0" fillId="7" fontId="15" numFmtId="555" xfId="0">
      <alignment horizontal="left" vertical="center"/>
    </xf>
    <xf applyFill="1" applyFont="1" applyNumberFormat="1" borderId="0" fillId="7" fontId="15" numFmtId="556" xfId="0">
      <alignment horizontal="right" vertical="center"/>
    </xf>
    <xf applyFill="1" applyFont="1" applyNumberFormat="1" borderId="0" fillId="7" fontId="15" numFmtId="557" xfId="0">
      <alignment horizontal="right" vertical="center"/>
    </xf>
    <xf applyFill="1" applyFont="1" applyNumberFormat="1" borderId="0" fillId="7" fontId="15" numFmtId="558" xfId="0">
      <alignment horizontal="right" vertical="center"/>
    </xf>
    <xf applyFill="1" applyFont="1" applyNumberFormat="1" borderId="0" fillId="7" fontId="15" numFmtId="559" xfId="0">
      <alignment horizontal="right" vertical="center"/>
    </xf>
    <xf applyFill="1" applyFont="1" applyNumberFormat="1" borderId="0" fillId="7" fontId="15" numFmtId="560" xfId="0">
      <alignment horizontal="right" vertical="center"/>
    </xf>
    <xf applyFill="1" applyFont="1" applyNumberFormat="1" borderId="0" fillId="7" fontId="15" numFmtId="561" xfId="0">
      <alignment horizontal="right" vertical="center"/>
    </xf>
    <xf applyFill="1" applyFont="1" applyNumberFormat="1" borderId="0" fillId="7" fontId="15" numFmtId="562" xfId="0">
      <alignment horizontal="right" vertical="center"/>
    </xf>
    <xf applyFill="1" applyFont="1" applyNumberFormat="1" borderId="0" fillId="7" fontId="15" numFmtId="563" xfId="0">
      <alignment horizontal="right" vertical="center"/>
    </xf>
    <xf applyFill="1" applyFont="1" applyNumberFormat="1" borderId="0" fillId="7" fontId="15" numFmtId="564" xfId="0">
      <alignment horizontal="right" vertical="center"/>
    </xf>
    <xf applyNumberFormat="1" borderId="0" fillId="0" fontId="0" numFmtId="565" xfId="0"/>
    <xf applyNumberFormat="1" borderId="0" fillId="0" fontId="0" numFmtId="566" xfId="0"/>
    <xf applyNumberFormat="1" borderId="0" fillId="0" fontId="0" numFmtId="567" xfId="0"/>
    <xf applyNumberFormat="1" borderId="0" fillId="0" fontId="0" numFmtId="568" xfId="0"/>
    <xf applyNumberFormat="1" borderId="0" fillId="0" fontId="0" numFmtId="569" xfId="0"/>
    <xf applyNumberFormat="1" borderId="0" fillId="0" fontId="0" numFmtId="570" xfId="0"/>
    <xf applyNumberFormat="1" borderId="0" fillId="0" fontId="0" numFmtId="571" xfId="0"/>
    <xf applyNumberFormat="1" borderId="0" fillId="0" fontId="0" numFmtId="572" xfId="0"/>
    <xf applyNumberFormat="1" borderId="0" fillId="0" fontId="0" numFmtId="573" xfId="0"/>
    <xf applyNumberFormat="1" borderId="0" fillId="0" fontId="0" numFmtId="574" xfId="0"/>
    <xf applyFill="1" applyNumberFormat="1" borderId="0" fillId="6" fontId="0" numFmtId="565" xfId="0"/>
    <xf applyFill="1" applyNumberFormat="1" borderId="0" fillId="6" fontId="0" numFmtId="566" xfId="0"/>
    <xf applyFill="1" applyNumberFormat="1" borderId="0" fillId="6" fontId="0" numFmtId="567" xfId="0"/>
    <xf applyFill="1" applyNumberFormat="1" borderId="0" fillId="6" fontId="0" numFmtId="568" xfId="0"/>
    <xf applyFill="1" applyNumberFormat="1" borderId="0" fillId="6" fontId="0" numFmtId="569" xfId="0"/>
    <xf applyFill="1" applyNumberFormat="1" borderId="0" fillId="6" fontId="0" numFmtId="570" xfId="0"/>
    <xf applyFill="1" applyNumberFormat="1" borderId="0" fillId="4" fontId="0" numFmtId="571" xfId="0"/>
    <xf applyFill="1" applyNumberFormat="1" borderId="0" fillId="4" fontId="0" numFmtId="572" xfId="0"/>
    <xf applyFill="1" applyNumberFormat="1" borderId="0" fillId="4" fontId="0" numFmtId="573" xfId="0"/>
    <xf applyFill="1" applyNumberFormat="1" borderId="0" fillId="4" fontId="0" numFmtId="574" xfId="0"/>
    <xf applyFill="1" applyFont="1" applyNumberFormat="1" borderId="0" fillId="6" fontId="15" numFmtId="565" xfId="0"/>
    <xf applyFill="1" applyFont="1" applyNumberFormat="1" borderId="0" fillId="6" fontId="15" numFmtId="566" xfId="0"/>
    <xf applyFill="1" applyFont="1" applyNumberFormat="1" borderId="0" fillId="6" fontId="15" numFmtId="567" xfId="0"/>
    <xf applyFill="1" applyFont="1" applyNumberFormat="1" borderId="0" fillId="6" fontId="15" numFmtId="568" xfId="0"/>
    <xf applyFill="1" applyFont="1" applyNumberFormat="1" borderId="0" fillId="6" fontId="15" numFmtId="569" xfId="0"/>
    <xf applyFill="1" applyFont="1" applyNumberFormat="1" borderId="0" fillId="6" fontId="15" numFmtId="570" xfId="0"/>
    <xf applyFill="1" applyFont="1" applyNumberFormat="1" borderId="0" fillId="4" fontId="15" numFmtId="571" xfId="0"/>
    <xf applyFill="1" applyFont="1" applyNumberFormat="1" borderId="0" fillId="4" fontId="15" numFmtId="572" xfId="0"/>
    <xf applyFill="1" applyFont="1" applyNumberFormat="1" borderId="0" fillId="4" fontId="15" numFmtId="573" xfId="0"/>
    <xf applyFill="1" applyFont="1" applyNumberFormat="1" borderId="0" fillId="4" fontId="15" numFmtId="574" xfId="0"/>
    <xf applyFill="1" applyFont="1" applyNumberFormat="1" borderId="0" fillId="6" fontId="15" numFmtId="565" xfId="0">
      <alignment horizontal="left" vertical="center"/>
    </xf>
    <xf applyFill="1" applyFont="1" applyNumberFormat="1" borderId="0" fillId="6" fontId="15" numFmtId="566" xfId="0">
      <alignment horizontal="right" vertical="center"/>
    </xf>
    <xf applyFill="1" applyFont="1" applyNumberFormat="1" borderId="0" fillId="6" fontId="15" numFmtId="567" xfId="0">
      <alignment horizontal="right" vertical="center"/>
    </xf>
    <xf applyFill="1" applyFont="1" applyNumberFormat="1" borderId="0" fillId="6" fontId="15" numFmtId="568" xfId="0">
      <alignment horizontal="right" vertical="center"/>
    </xf>
    <xf applyFill="1" applyFont="1" applyNumberFormat="1" borderId="0" fillId="6" fontId="15" numFmtId="569" xfId="0">
      <alignment horizontal="right" vertical="center"/>
    </xf>
    <xf applyFill="1" applyFont="1" applyNumberFormat="1" borderId="0" fillId="6" fontId="15" numFmtId="570" xfId="0">
      <alignment horizontal="right" vertical="center"/>
    </xf>
    <xf applyFill="1" applyFont="1" applyNumberFormat="1" borderId="0" fillId="4" fontId="15" numFmtId="571" xfId="0">
      <alignment horizontal="right" vertical="center"/>
    </xf>
    <xf applyFill="1" applyFont="1" applyNumberFormat="1" borderId="0" fillId="4" fontId="15" numFmtId="572" xfId="0">
      <alignment horizontal="right" vertical="center"/>
    </xf>
    <xf applyFill="1" applyFont="1" applyNumberFormat="1" borderId="0" fillId="4" fontId="15" numFmtId="573" xfId="0">
      <alignment horizontal="right" vertical="center"/>
    </xf>
    <xf applyFill="1" applyFont="1" applyNumberFormat="1" borderId="0" fillId="4" fontId="15" numFmtId="574" xfId="0">
      <alignment horizontal="right" vertical="center"/>
    </xf>
    <xf applyNumberFormat="1" borderId="0" fillId="0" fontId="0" numFmtId="575" xfId="0"/>
    <xf applyNumberFormat="1" borderId="0" fillId="0" fontId="0" numFmtId="576" xfId="0"/>
    <xf applyNumberFormat="1" borderId="0" fillId="0" fontId="0" numFmtId="577" xfId="0"/>
    <xf applyNumberFormat="1" borderId="0" fillId="0" fontId="0" numFmtId="578" xfId="0"/>
    <xf applyNumberFormat="1" borderId="0" fillId="0" fontId="0" numFmtId="579" xfId="0"/>
    <xf applyNumberFormat="1" borderId="0" fillId="0" fontId="0" numFmtId="580" xfId="0"/>
    <xf applyNumberFormat="1" borderId="0" fillId="0" fontId="0" numFmtId="581" xfId="0"/>
    <xf applyNumberFormat="1" borderId="0" fillId="0" fontId="0" numFmtId="582" xfId="0"/>
    <xf applyNumberFormat="1" borderId="0" fillId="0" fontId="0" numFmtId="583" xfId="0"/>
    <xf applyNumberFormat="1" borderId="0" fillId="0" fontId="0" numFmtId="584" xfId="0"/>
    <xf applyFill="1" applyNumberFormat="1" borderId="0" fillId="7" fontId="0" numFmtId="575" xfId="0"/>
    <xf applyFill="1" applyNumberFormat="1" borderId="0" fillId="7" fontId="0" numFmtId="576" xfId="0"/>
    <xf applyFill="1" applyNumberFormat="1" borderId="0" fillId="7" fontId="0" numFmtId="577" xfId="0"/>
    <xf applyFill="1" applyNumberFormat="1" borderId="0" fillId="7" fontId="0" numFmtId="578" xfId="0"/>
    <xf applyFill="1" applyNumberFormat="1" borderId="0" fillId="7" fontId="0" numFmtId="579" xfId="0"/>
    <xf applyFill="1" applyNumberFormat="1" borderId="0" fillId="7" fontId="0" numFmtId="580" xfId="0"/>
    <xf applyFill="1" applyNumberFormat="1" borderId="0" fillId="7" fontId="0" numFmtId="581" xfId="0"/>
    <xf applyFill="1" applyNumberFormat="1" borderId="0" fillId="7" fontId="0" numFmtId="582" xfId="0"/>
    <xf applyFill="1" applyNumberFormat="1" borderId="0" fillId="7" fontId="0" numFmtId="583" xfId="0"/>
    <xf applyFill="1" applyNumberFormat="1" borderId="0" fillId="7" fontId="0" numFmtId="584" xfId="0"/>
    <xf applyFill="1" applyFont="1" applyNumberFormat="1" borderId="0" fillId="7" fontId="15" numFmtId="575" xfId="0"/>
    <xf applyFill="1" applyFont="1" applyNumberFormat="1" borderId="0" fillId="7" fontId="15" numFmtId="576" xfId="0"/>
    <xf applyFill="1" applyFont="1" applyNumberFormat="1" borderId="0" fillId="7" fontId="15" numFmtId="577" xfId="0"/>
    <xf applyFill="1" applyFont="1" applyNumberFormat="1" borderId="0" fillId="7" fontId="15" numFmtId="578" xfId="0"/>
    <xf applyFill="1" applyFont="1" applyNumberFormat="1" borderId="0" fillId="7" fontId="15" numFmtId="579" xfId="0"/>
    <xf applyFill="1" applyFont="1" applyNumberFormat="1" borderId="0" fillId="7" fontId="15" numFmtId="580" xfId="0"/>
    <xf applyFill="1" applyFont="1" applyNumberFormat="1" borderId="0" fillId="7" fontId="15" numFmtId="581" xfId="0"/>
    <xf applyFill="1" applyFont="1" applyNumberFormat="1" borderId="0" fillId="7" fontId="15" numFmtId="582" xfId="0"/>
    <xf applyFill="1" applyFont="1" applyNumberFormat="1" borderId="0" fillId="7" fontId="15" numFmtId="583" xfId="0"/>
    <xf applyFill="1" applyFont="1" applyNumberFormat="1" borderId="0" fillId="7" fontId="15" numFmtId="584" xfId="0"/>
    <xf applyFill="1" applyFont="1" applyNumberFormat="1" borderId="0" fillId="7" fontId="15" numFmtId="575" xfId="0">
      <alignment horizontal="left" vertical="center"/>
    </xf>
    <xf applyFill="1" applyFont="1" applyNumberFormat="1" borderId="0" fillId="7" fontId="15" numFmtId="576" xfId="0">
      <alignment horizontal="right" vertical="center"/>
    </xf>
    <xf applyFill="1" applyFont="1" applyNumberFormat="1" borderId="0" fillId="7" fontId="15" numFmtId="577" xfId="0">
      <alignment horizontal="right" vertical="center"/>
    </xf>
    <xf applyFill="1" applyFont="1" applyNumberFormat="1" borderId="0" fillId="7" fontId="15" numFmtId="578" xfId="0">
      <alignment horizontal="right" vertical="center"/>
    </xf>
    <xf applyFill="1" applyFont="1" applyNumberFormat="1" borderId="0" fillId="7" fontId="15" numFmtId="579" xfId="0">
      <alignment horizontal="right" vertical="center"/>
    </xf>
    <xf applyFill="1" applyFont="1" applyNumberFormat="1" borderId="0" fillId="7" fontId="15" numFmtId="580" xfId="0">
      <alignment horizontal="right" vertical="center"/>
    </xf>
    <xf applyFill="1" applyFont="1" applyNumberFormat="1" borderId="0" fillId="7" fontId="15" numFmtId="581" xfId="0">
      <alignment horizontal="right" vertical="center"/>
    </xf>
    <xf applyFill="1" applyFont="1" applyNumberFormat="1" borderId="0" fillId="7" fontId="15" numFmtId="582" xfId="0">
      <alignment horizontal="right" vertical="center"/>
    </xf>
    <xf applyFill="1" applyFont="1" applyNumberFormat="1" borderId="0" fillId="7" fontId="15" numFmtId="583" xfId="0">
      <alignment horizontal="right" vertical="center"/>
    </xf>
    <xf applyFill="1" applyFont="1" applyNumberFormat="1" borderId="0" fillId="7" fontId="15" numFmtId="584" xfId="0">
      <alignment horizontal="right" vertical="center"/>
    </xf>
    <xf applyNumberFormat="1" borderId="0" fillId="0" fontId="0" numFmtId="585" xfId="0"/>
    <xf applyNumberFormat="1" borderId="0" fillId="0" fontId="0" numFmtId="586" xfId="0"/>
    <xf applyNumberFormat="1" borderId="0" fillId="0" fontId="0" numFmtId="587" xfId="0"/>
    <xf applyNumberFormat="1" borderId="0" fillId="0" fontId="0" numFmtId="588" xfId="0"/>
    <xf applyNumberFormat="1" borderId="0" fillId="0" fontId="0" numFmtId="589" xfId="0"/>
    <xf applyNumberFormat="1" borderId="0" fillId="0" fontId="0" numFmtId="590" xfId="0"/>
    <xf applyNumberFormat="1" borderId="0" fillId="0" fontId="0" numFmtId="591" xfId="0"/>
    <xf applyNumberFormat="1" borderId="0" fillId="0" fontId="0" numFmtId="592" xfId="0"/>
    <xf applyNumberFormat="1" borderId="0" fillId="0" fontId="0" numFmtId="593" xfId="0"/>
    <xf applyNumberFormat="1" borderId="0" fillId="0" fontId="0" numFmtId="594" xfId="0"/>
    <xf applyFill="1" applyNumberFormat="1" borderId="0" fillId="6" fontId="0" numFmtId="585" xfId="0"/>
    <xf applyFill="1" applyNumberFormat="1" borderId="0" fillId="6" fontId="0" numFmtId="586" xfId="0"/>
    <xf applyFill="1" applyNumberFormat="1" borderId="0" fillId="6" fontId="0" numFmtId="587" xfId="0"/>
    <xf applyFill="1" applyNumberFormat="1" borderId="0" fillId="6" fontId="0" numFmtId="588" xfId="0"/>
    <xf applyFill="1" applyNumberFormat="1" borderId="0" fillId="6" fontId="0" numFmtId="589" xfId="0"/>
    <xf applyFill="1" applyNumberFormat="1" borderId="0" fillId="6" fontId="0" numFmtId="590" xfId="0"/>
    <xf applyFill="1" applyNumberFormat="1" borderId="0" fillId="4" fontId="0" numFmtId="591" xfId="0"/>
    <xf applyFill="1" applyNumberFormat="1" borderId="0" fillId="4" fontId="0" numFmtId="592" xfId="0"/>
    <xf applyFill="1" applyNumberFormat="1" borderId="0" fillId="4" fontId="0" numFmtId="593" xfId="0"/>
    <xf applyFill="1" applyNumberFormat="1" borderId="0" fillId="4" fontId="0" numFmtId="594" xfId="0"/>
    <xf applyFill="1" applyFont="1" applyNumberFormat="1" borderId="0" fillId="6" fontId="15" numFmtId="585" xfId="0"/>
    <xf applyFill="1" applyFont="1" applyNumberFormat="1" borderId="0" fillId="6" fontId="15" numFmtId="586" xfId="0"/>
    <xf applyFill="1" applyFont="1" applyNumberFormat="1" borderId="0" fillId="6" fontId="15" numFmtId="587" xfId="0"/>
    <xf applyFill="1" applyFont="1" applyNumberFormat="1" borderId="0" fillId="6" fontId="15" numFmtId="588" xfId="0"/>
    <xf applyFill="1" applyFont="1" applyNumberFormat="1" borderId="0" fillId="6" fontId="15" numFmtId="589" xfId="0"/>
    <xf applyFill="1" applyFont="1" applyNumberFormat="1" borderId="0" fillId="6" fontId="15" numFmtId="590" xfId="0"/>
    <xf applyFill="1" applyFont="1" applyNumberFormat="1" borderId="0" fillId="4" fontId="15" numFmtId="591" xfId="0"/>
    <xf applyFill="1" applyFont="1" applyNumberFormat="1" borderId="0" fillId="4" fontId="15" numFmtId="592" xfId="0"/>
    <xf applyFill="1" applyFont="1" applyNumberFormat="1" borderId="0" fillId="4" fontId="15" numFmtId="593" xfId="0"/>
    <xf applyFill="1" applyFont="1" applyNumberFormat="1" borderId="0" fillId="4" fontId="15" numFmtId="594" xfId="0"/>
    <xf applyFill="1" applyFont="1" applyNumberFormat="1" borderId="0" fillId="6" fontId="15" numFmtId="585" xfId="0">
      <alignment horizontal="left" vertical="center"/>
    </xf>
    <xf applyFill="1" applyFont="1" applyNumberFormat="1" borderId="0" fillId="6" fontId="15" numFmtId="586" xfId="0">
      <alignment horizontal="right" vertical="center"/>
    </xf>
    <xf applyFill="1" applyFont="1" applyNumberFormat="1" borderId="0" fillId="6" fontId="15" numFmtId="587" xfId="0">
      <alignment horizontal="right" vertical="center"/>
    </xf>
    <xf applyFill="1" applyFont="1" applyNumberFormat="1" borderId="0" fillId="6" fontId="15" numFmtId="588" xfId="0">
      <alignment horizontal="right" vertical="center"/>
    </xf>
    <xf applyFill="1" applyFont="1" applyNumberFormat="1" borderId="0" fillId="6" fontId="15" numFmtId="589" xfId="0">
      <alignment horizontal="right" vertical="center"/>
    </xf>
    <xf applyFill="1" applyFont="1" applyNumberFormat="1" borderId="0" fillId="6" fontId="15" numFmtId="590" xfId="0">
      <alignment horizontal="right" vertical="center"/>
    </xf>
    <xf applyFill="1" applyFont="1" applyNumberFormat="1" borderId="0" fillId="4" fontId="15" numFmtId="591" xfId="0">
      <alignment horizontal="right" vertical="center"/>
    </xf>
    <xf applyFill="1" applyFont="1" applyNumberFormat="1" borderId="0" fillId="4" fontId="15" numFmtId="592" xfId="0">
      <alignment horizontal="right" vertical="center"/>
    </xf>
    <xf applyFill="1" applyFont="1" applyNumberFormat="1" borderId="0" fillId="4" fontId="15" numFmtId="593" xfId="0">
      <alignment horizontal="right" vertical="center"/>
    </xf>
    <xf applyFill="1" applyFont="1" applyNumberFormat="1" borderId="0" fillId="4" fontId="15" numFmtId="594" xfId="0">
      <alignment horizontal="right" vertical="center"/>
    </xf>
    <xf applyNumberFormat="1" borderId="0" fillId="0" fontId="0" numFmtId="595" xfId="0"/>
    <xf applyNumberFormat="1" borderId="0" fillId="0" fontId="0" numFmtId="596" xfId="0"/>
    <xf applyNumberFormat="1" borderId="0" fillId="0" fontId="0" numFmtId="597" xfId="0"/>
    <xf applyNumberFormat="1" borderId="0" fillId="0" fontId="0" numFmtId="598" xfId="0"/>
    <xf applyNumberFormat="1" borderId="0" fillId="0" fontId="0" numFmtId="599" xfId="0"/>
    <xf applyNumberFormat="1" borderId="0" fillId="0" fontId="0" numFmtId="600" xfId="0"/>
    <xf applyNumberFormat="1" borderId="0" fillId="0" fontId="0" numFmtId="601" xfId="0"/>
    <xf applyNumberFormat="1" borderId="0" fillId="0" fontId="0" numFmtId="602" xfId="0"/>
    <xf applyNumberFormat="1" borderId="0" fillId="0" fontId="0" numFmtId="603" xfId="0"/>
    <xf applyNumberFormat="1" borderId="0" fillId="0" fontId="0" numFmtId="604" xfId="0"/>
    <xf applyFill="1" applyNumberFormat="1" borderId="0" fillId="7" fontId="0" numFmtId="595" xfId="0"/>
    <xf applyFill="1" applyNumberFormat="1" borderId="0" fillId="7" fontId="0" numFmtId="596" xfId="0"/>
    <xf applyFill="1" applyNumberFormat="1" borderId="0" fillId="7" fontId="0" numFmtId="597" xfId="0"/>
    <xf applyFill="1" applyNumberFormat="1" borderId="0" fillId="7" fontId="0" numFmtId="598" xfId="0"/>
    <xf applyFill="1" applyNumberFormat="1" borderId="0" fillId="7" fontId="0" numFmtId="599" xfId="0"/>
    <xf applyFill="1" applyNumberFormat="1" borderId="0" fillId="7" fontId="0" numFmtId="600" xfId="0"/>
    <xf applyFill="1" applyNumberFormat="1" borderId="0" fillId="7" fontId="0" numFmtId="601" xfId="0"/>
    <xf applyFill="1" applyNumberFormat="1" borderId="0" fillId="7" fontId="0" numFmtId="602" xfId="0"/>
    <xf applyFill="1" applyNumberFormat="1" borderId="0" fillId="7" fontId="0" numFmtId="603" xfId="0"/>
    <xf applyFill="1" applyNumberFormat="1" borderId="0" fillId="7" fontId="0" numFmtId="604" xfId="0"/>
    <xf applyFill="1" applyFont="1" applyNumberFormat="1" borderId="0" fillId="7" fontId="15" numFmtId="595" xfId="0"/>
    <xf applyFill="1" applyFont="1" applyNumberFormat="1" borderId="0" fillId="7" fontId="15" numFmtId="596" xfId="0"/>
    <xf applyFill="1" applyFont="1" applyNumberFormat="1" borderId="0" fillId="7" fontId="15" numFmtId="597" xfId="0"/>
    <xf applyFill="1" applyFont="1" applyNumberFormat="1" borderId="0" fillId="7" fontId="15" numFmtId="598" xfId="0"/>
    <xf applyFill="1" applyFont="1" applyNumberFormat="1" borderId="0" fillId="7" fontId="15" numFmtId="599" xfId="0"/>
    <xf applyFill="1" applyFont="1" applyNumberFormat="1" borderId="0" fillId="7" fontId="15" numFmtId="600" xfId="0"/>
    <xf applyFill="1" applyFont="1" applyNumberFormat="1" borderId="0" fillId="7" fontId="15" numFmtId="601" xfId="0"/>
    <xf applyFill="1" applyFont="1" applyNumberFormat="1" borderId="0" fillId="7" fontId="15" numFmtId="602" xfId="0"/>
    <xf applyFill="1" applyFont="1" applyNumberFormat="1" borderId="0" fillId="7" fontId="15" numFmtId="603" xfId="0"/>
    <xf applyFill="1" applyFont="1" applyNumberFormat="1" borderId="0" fillId="7" fontId="15" numFmtId="604" xfId="0"/>
    <xf applyFill="1" applyFont="1" applyNumberFormat="1" borderId="0" fillId="7" fontId="15" numFmtId="595" xfId="0">
      <alignment horizontal="left" vertical="center"/>
    </xf>
    <xf applyFill="1" applyFont="1" applyNumberFormat="1" borderId="0" fillId="7" fontId="15" numFmtId="596" xfId="0">
      <alignment horizontal="right" vertical="center"/>
    </xf>
    <xf applyFill="1" applyFont="1" applyNumberFormat="1" borderId="0" fillId="7" fontId="15" numFmtId="597" xfId="0">
      <alignment horizontal="right" vertical="center"/>
    </xf>
    <xf applyFill="1" applyFont="1" applyNumberFormat="1" borderId="0" fillId="7" fontId="15" numFmtId="598" xfId="0">
      <alignment horizontal="right" vertical="center"/>
    </xf>
    <xf applyFill="1" applyFont="1" applyNumberFormat="1" borderId="0" fillId="7" fontId="15" numFmtId="599" xfId="0">
      <alignment horizontal="right" vertical="center"/>
    </xf>
    <xf applyFill="1" applyFont="1" applyNumberFormat="1" borderId="0" fillId="7" fontId="15" numFmtId="600" xfId="0">
      <alignment horizontal="right" vertical="center"/>
    </xf>
    <xf applyFill="1" applyFont="1" applyNumberFormat="1" borderId="0" fillId="7" fontId="15" numFmtId="601" xfId="0">
      <alignment horizontal="right" vertical="center"/>
    </xf>
    <xf applyFill="1" applyFont="1" applyNumberFormat="1" borderId="0" fillId="7" fontId="15" numFmtId="602" xfId="0">
      <alignment horizontal="right" vertical="center"/>
    </xf>
    <xf applyFill="1" applyFont="1" applyNumberFormat="1" borderId="0" fillId="7" fontId="15" numFmtId="603" xfId="0">
      <alignment horizontal="right" vertical="center"/>
    </xf>
    <xf applyFill="1" applyFont="1" applyNumberFormat="1" borderId="0" fillId="7" fontId="15" numFmtId="604" xfId="0">
      <alignment horizontal="right" vertical="center"/>
    </xf>
    <xf applyNumberFormat="1" borderId="0" fillId="0" fontId="0" numFmtId="605" xfId="0"/>
    <xf applyNumberFormat="1" borderId="0" fillId="0" fontId="0" numFmtId="606" xfId="0"/>
    <xf applyNumberFormat="1" borderId="0" fillId="0" fontId="0" numFmtId="607" xfId="0"/>
    <xf applyNumberFormat="1" borderId="0" fillId="0" fontId="0" numFmtId="608" xfId="0"/>
    <xf applyNumberFormat="1" borderId="0" fillId="0" fontId="0" numFmtId="609" xfId="0"/>
    <xf applyNumberFormat="1" borderId="0" fillId="0" fontId="0" numFmtId="610" xfId="0"/>
    <xf applyNumberFormat="1" borderId="0" fillId="0" fontId="0" numFmtId="611" xfId="0"/>
    <xf applyNumberFormat="1" borderId="0" fillId="0" fontId="0" numFmtId="612" xfId="0"/>
    <xf applyNumberFormat="1" borderId="0" fillId="0" fontId="0" numFmtId="613" xfId="0"/>
    <xf applyNumberFormat="1" borderId="0" fillId="0" fontId="0" numFmtId="614" xfId="0"/>
    <xf applyFill="1" applyNumberFormat="1" borderId="0" fillId="6" fontId="0" numFmtId="605" xfId="0"/>
    <xf applyFill="1" applyNumberFormat="1" borderId="0" fillId="6" fontId="0" numFmtId="606" xfId="0"/>
    <xf applyFill="1" applyNumberFormat="1" borderId="0" fillId="6" fontId="0" numFmtId="607" xfId="0"/>
    <xf applyFill="1" applyNumberFormat="1" borderId="0" fillId="6" fontId="0" numFmtId="608" xfId="0"/>
    <xf applyFill="1" applyNumberFormat="1" borderId="0" fillId="6" fontId="0" numFmtId="609" xfId="0"/>
    <xf applyFill="1" applyNumberFormat="1" borderId="0" fillId="6" fontId="0" numFmtId="610" xfId="0"/>
    <xf applyFill="1" applyNumberFormat="1" borderId="0" fillId="4" fontId="0" numFmtId="611" xfId="0"/>
    <xf applyFill="1" applyNumberFormat="1" borderId="0" fillId="4" fontId="0" numFmtId="612" xfId="0"/>
    <xf applyFill="1" applyNumberFormat="1" borderId="0" fillId="4" fontId="0" numFmtId="613" xfId="0"/>
    <xf applyFill="1" applyNumberFormat="1" borderId="0" fillId="4" fontId="0" numFmtId="614" xfId="0"/>
    <xf applyFill="1" applyFont="1" applyNumberFormat="1" borderId="0" fillId="6" fontId="15" numFmtId="605" xfId="0"/>
    <xf applyFill="1" applyFont="1" applyNumberFormat="1" borderId="0" fillId="6" fontId="15" numFmtId="606" xfId="0"/>
    <xf applyFill="1" applyFont="1" applyNumberFormat="1" borderId="0" fillId="6" fontId="15" numFmtId="607" xfId="0"/>
    <xf applyFill="1" applyFont="1" applyNumberFormat="1" borderId="0" fillId="6" fontId="15" numFmtId="608" xfId="0"/>
    <xf applyFill="1" applyFont="1" applyNumberFormat="1" borderId="0" fillId="6" fontId="15" numFmtId="609" xfId="0"/>
    <xf applyFill="1" applyFont="1" applyNumberFormat="1" borderId="0" fillId="6" fontId="15" numFmtId="610" xfId="0"/>
    <xf applyFill="1" applyFont="1" applyNumberFormat="1" borderId="0" fillId="4" fontId="15" numFmtId="611" xfId="0"/>
    <xf applyFill="1" applyFont="1" applyNumberFormat="1" borderId="0" fillId="4" fontId="15" numFmtId="612" xfId="0"/>
    <xf applyFill="1" applyFont="1" applyNumberFormat="1" borderId="0" fillId="4" fontId="15" numFmtId="613" xfId="0"/>
    <xf applyFill="1" applyFont="1" applyNumberFormat="1" borderId="0" fillId="4" fontId="15" numFmtId="614" xfId="0"/>
    <xf applyFill="1" applyFont="1" applyNumberFormat="1" borderId="0" fillId="6" fontId="15" numFmtId="605" xfId="0">
      <alignment horizontal="left" vertical="center"/>
    </xf>
    <xf applyFill="1" applyFont="1" applyNumberFormat="1" borderId="0" fillId="6" fontId="15" numFmtId="606" xfId="0">
      <alignment horizontal="right" vertical="center"/>
    </xf>
    <xf applyFill="1" applyFont="1" applyNumberFormat="1" borderId="0" fillId="6" fontId="15" numFmtId="607" xfId="0">
      <alignment horizontal="right" vertical="center"/>
    </xf>
    <xf applyFill="1" applyFont="1" applyNumberFormat="1" borderId="0" fillId="6" fontId="15" numFmtId="608" xfId="0">
      <alignment horizontal="right" vertical="center"/>
    </xf>
    <xf applyFill="1" applyFont="1" applyNumberFormat="1" borderId="0" fillId="6" fontId="15" numFmtId="609" xfId="0">
      <alignment horizontal="right" vertical="center"/>
    </xf>
    <xf applyFill="1" applyFont="1" applyNumberFormat="1" borderId="0" fillId="6" fontId="15" numFmtId="610" xfId="0">
      <alignment horizontal="right" vertical="center"/>
    </xf>
    <xf applyFill="1" applyFont="1" applyNumberFormat="1" borderId="0" fillId="4" fontId="15" numFmtId="611" xfId="0">
      <alignment horizontal="right" vertical="center"/>
    </xf>
    <xf applyFill="1" applyFont="1" applyNumberFormat="1" borderId="0" fillId="4" fontId="15" numFmtId="612" xfId="0">
      <alignment horizontal="right" vertical="center"/>
    </xf>
    <xf applyFill="1" applyFont="1" applyNumberFormat="1" borderId="0" fillId="4" fontId="15" numFmtId="613" xfId="0">
      <alignment horizontal="right" vertical="center"/>
    </xf>
    <xf applyFill="1" applyFont="1" applyNumberFormat="1" borderId="0" fillId="4" fontId="15" numFmtId="614" xfId="0">
      <alignment horizontal="right" vertical="center"/>
    </xf>
    <xf applyNumberFormat="1" borderId="0" fillId="0" fontId="0" numFmtId="615" xfId="0"/>
    <xf applyNumberFormat="1" borderId="0" fillId="0" fontId="0" numFmtId="616" xfId="0"/>
    <xf applyNumberFormat="1" borderId="0" fillId="0" fontId="0" numFmtId="617" xfId="0"/>
    <xf applyNumberFormat="1" borderId="0" fillId="0" fontId="0" numFmtId="618" xfId="0"/>
    <xf applyNumberFormat="1" borderId="0" fillId="0" fontId="0" numFmtId="619" xfId="0"/>
    <xf applyNumberFormat="1" borderId="0" fillId="0" fontId="0" numFmtId="620" xfId="0"/>
    <xf applyNumberFormat="1" borderId="0" fillId="0" fontId="0" numFmtId="621" xfId="0"/>
    <xf applyNumberFormat="1" borderId="0" fillId="0" fontId="0" numFmtId="622" xfId="0"/>
    <xf applyNumberFormat="1" borderId="0" fillId="0" fontId="0" numFmtId="623" xfId="0"/>
    <xf applyNumberFormat="1" borderId="0" fillId="0" fontId="0" numFmtId="624" xfId="0"/>
    <xf applyFill="1" applyNumberFormat="1" borderId="0" fillId="7" fontId="0" numFmtId="615" xfId="0"/>
    <xf applyFill="1" applyNumberFormat="1" borderId="0" fillId="7" fontId="0" numFmtId="616" xfId="0"/>
    <xf applyFill="1" applyNumberFormat="1" borderId="0" fillId="7" fontId="0" numFmtId="617" xfId="0"/>
    <xf applyFill="1" applyNumberFormat="1" borderId="0" fillId="7" fontId="0" numFmtId="618" xfId="0"/>
    <xf applyFill="1" applyNumberFormat="1" borderId="0" fillId="7" fontId="0" numFmtId="619" xfId="0"/>
    <xf applyFill="1" applyNumberFormat="1" borderId="0" fillId="7" fontId="0" numFmtId="620" xfId="0"/>
    <xf applyFill="1" applyNumberFormat="1" borderId="0" fillId="7" fontId="0" numFmtId="621" xfId="0"/>
    <xf applyFill="1" applyNumberFormat="1" borderId="0" fillId="7" fontId="0" numFmtId="622" xfId="0"/>
    <xf applyFill="1" applyNumberFormat="1" borderId="0" fillId="7" fontId="0" numFmtId="623" xfId="0"/>
    <xf applyFill="1" applyNumberFormat="1" borderId="0" fillId="7" fontId="0" numFmtId="624" xfId="0"/>
    <xf applyFill="1" applyFont="1" applyNumberFormat="1" borderId="0" fillId="7" fontId="15" numFmtId="615" xfId="0"/>
    <xf applyFill="1" applyFont="1" applyNumberFormat="1" borderId="0" fillId="7" fontId="15" numFmtId="616" xfId="0"/>
    <xf applyFill="1" applyFont="1" applyNumberFormat="1" borderId="0" fillId="7" fontId="15" numFmtId="617" xfId="0"/>
    <xf applyFill="1" applyFont="1" applyNumberFormat="1" borderId="0" fillId="7" fontId="15" numFmtId="618" xfId="0"/>
    <xf applyFill="1" applyFont="1" applyNumberFormat="1" borderId="0" fillId="7" fontId="15" numFmtId="619" xfId="0"/>
    <xf applyFill="1" applyFont="1" applyNumberFormat="1" borderId="0" fillId="7" fontId="15" numFmtId="620" xfId="0"/>
    <xf applyFill="1" applyFont="1" applyNumberFormat="1" borderId="0" fillId="7" fontId="15" numFmtId="621" xfId="0"/>
    <xf applyFill="1" applyFont="1" applyNumberFormat="1" borderId="0" fillId="7" fontId="15" numFmtId="622" xfId="0"/>
    <xf applyFill="1" applyFont="1" applyNumberFormat="1" borderId="0" fillId="7" fontId="15" numFmtId="623" xfId="0"/>
    <xf applyFill="1" applyFont="1" applyNumberFormat="1" borderId="0" fillId="7" fontId="15" numFmtId="624" xfId="0"/>
    <xf applyFill="1" applyFont="1" applyNumberFormat="1" borderId="0" fillId="7" fontId="15" numFmtId="615" xfId="0">
      <alignment horizontal="left" vertical="center"/>
    </xf>
    <xf applyFill="1" applyFont="1" applyNumberFormat="1" borderId="0" fillId="7" fontId="15" numFmtId="616" xfId="0">
      <alignment horizontal="right" vertical="center"/>
    </xf>
    <xf applyFill="1" applyFont="1" applyNumberFormat="1" borderId="0" fillId="7" fontId="15" numFmtId="617" xfId="0">
      <alignment horizontal="right" vertical="center"/>
    </xf>
    <xf applyFill="1" applyFont="1" applyNumberFormat="1" borderId="0" fillId="7" fontId="15" numFmtId="618" xfId="0">
      <alignment horizontal="right" vertical="center"/>
    </xf>
    <xf applyFill="1" applyFont="1" applyNumberFormat="1" borderId="0" fillId="7" fontId="15" numFmtId="619" xfId="0">
      <alignment horizontal="right" vertical="center"/>
    </xf>
    <xf applyFill="1" applyFont="1" applyNumberFormat="1" borderId="0" fillId="7" fontId="15" numFmtId="620" xfId="0">
      <alignment horizontal="right" vertical="center"/>
    </xf>
    <xf applyFill="1" applyFont="1" applyNumberFormat="1" borderId="0" fillId="7" fontId="15" numFmtId="621" xfId="0">
      <alignment horizontal="right" vertical="center"/>
    </xf>
    <xf applyFill="1" applyFont="1" applyNumberFormat="1" borderId="0" fillId="7" fontId="15" numFmtId="622" xfId="0">
      <alignment horizontal="right" vertical="center"/>
    </xf>
    <xf applyFill="1" applyFont="1" applyNumberFormat="1" borderId="0" fillId="7" fontId="15" numFmtId="623" xfId="0">
      <alignment horizontal="right" vertical="center"/>
    </xf>
    <xf applyFill="1" applyFont="1" applyNumberFormat="1" borderId="0" fillId="7" fontId="15" numFmtId="624" xfId="0">
      <alignment horizontal="right" vertical="center"/>
    </xf>
    <xf applyNumberFormat="1" borderId="0" fillId="0" fontId="0" numFmtId="625" xfId="0"/>
    <xf applyNumberFormat="1" borderId="0" fillId="0" fontId="0" numFmtId="626" xfId="0"/>
    <xf applyNumberFormat="1" borderId="0" fillId="0" fontId="0" numFmtId="627" xfId="0"/>
    <xf applyNumberFormat="1" borderId="0" fillId="0" fontId="0" numFmtId="628" xfId="0"/>
    <xf applyNumberFormat="1" borderId="0" fillId="0" fontId="0" numFmtId="629" xfId="0"/>
    <xf applyNumberFormat="1" borderId="0" fillId="0" fontId="0" numFmtId="630" xfId="0"/>
    <xf applyNumberFormat="1" borderId="0" fillId="0" fontId="0" numFmtId="631" xfId="0"/>
    <xf applyNumberFormat="1" borderId="0" fillId="0" fontId="0" numFmtId="632" xfId="0"/>
    <xf applyNumberFormat="1" borderId="0" fillId="0" fontId="0" numFmtId="633" xfId="0"/>
    <xf applyNumberFormat="1" borderId="0" fillId="0" fontId="0" numFmtId="634" xfId="0"/>
    <xf applyFill="1" applyNumberFormat="1" borderId="0" fillId="6" fontId="0" numFmtId="625" xfId="0"/>
    <xf applyFill="1" applyNumberFormat="1" borderId="0" fillId="6" fontId="0" numFmtId="626" xfId="0"/>
    <xf applyFill="1" applyNumberFormat="1" borderId="0" fillId="6" fontId="0" numFmtId="627" xfId="0"/>
    <xf applyFill="1" applyNumberFormat="1" borderId="0" fillId="6" fontId="0" numFmtId="628" xfId="0"/>
    <xf applyFill="1" applyNumberFormat="1" borderId="0" fillId="6" fontId="0" numFmtId="629" xfId="0"/>
    <xf applyFill="1" applyNumberFormat="1" borderId="0" fillId="6" fontId="0" numFmtId="630" xfId="0"/>
    <xf applyFill="1" applyNumberFormat="1" borderId="0" fillId="4" fontId="0" numFmtId="631" xfId="0"/>
    <xf applyFill="1" applyNumberFormat="1" borderId="0" fillId="4" fontId="0" numFmtId="632" xfId="0"/>
    <xf applyFill="1" applyNumberFormat="1" borderId="0" fillId="4" fontId="0" numFmtId="633" xfId="0"/>
    <xf applyFill="1" applyNumberFormat="1" borderId="0" fillId="4" fontId="0" numFmtId="634" xfId="0"/>
    <xf applyFill="1" applyFont="1" applyNumberFormat="1" borderId="0" fillId="6" fontId="15" numFmtId="625" xfId="0"/>
    <xf applyFill="1" applyFont="1" applyNumberFormat="1" borderId="0" fillId="6" fontId="15" numFmtId="626" xfId="0"/>
    <xf applyFill="1" applyFont="1" applyNumberFormat="1" borderId="0" fillId="6" fontId="15" numFmtId="627" xfId="0"/>
    <xf applyFill="1" applyFont="1" applyNumberFormat="1" borderId="0" fillId="6" fontId="15" numFmtId="628" xfId="0"/>
    <xf applyFill="1" applyFont="1" applyNumberFormat="1" borderId="0" fillId="6" fontId="15" numFmtId="629" xfId="0"/>
    <xf applyFill="1" applyFont="1" applyNumberFormat="1" borderId="0" fillId="6" fontId="15" numFmtId="630" xfId="0"/>
    <xf applyFill="1" applyFont="1" applyNumberFormat="1" borderId="0" fillId="4" fontId="15" numFmtId="631" xfId="0"/>
    <xf applyFill="1" applyFont="1" applyNumberFormat="1" borderId="0" fillId="4" fontId="15" numFmtId="632" xfId="0"/>
    <xf applyFill="1" applyFont="1" applyNumberFormat="1" borderId="0" fillId="4" fontId="15" numFmtId="633" xfId="0"/>
    <xf applyFill="1" applyFont="1" applyNumberFormat="1" borderId="0" fillId="4" fontId="15" numFmtId="634" xfId="0"/>
    <xf applyFill="1" applyFont="1" applyNumberFormat="1" borderId="0" fillId="6" fontId="15" numFmtId="625" xfId="0">
      <alignment horizontal="left" vertical="center"/>
    </xf>
    <xf applyFill="1" applyFont="1" applyNumberFormat="1" borderId="0" fillId="6" fontId="15" numFmtId="626" xfId="0">
      <alignment horizontal="right" vertical="center"/>
    </xf>
    <xf applyFill="1" applyFont="1" applyNumberFormat="1" borderId="0" fillId="6" fontId="15" numFmtId="627" xfId="0">
      <alignment horizontal="right" vertical="center"/>
    </xf>
    <xf applyFill="1" applyFont="1" applyNumberFormat="1" borderId="0" fillId="6" fontId="15" numFmtId="628" xfId="0">
      <alignment horizontal="right" vertical="center"/>
    </xf>
    <xf applyFill="1" applyFont="1" applyNumberFormat="1" borderId="0" fillId="6" fontId="15" numFmtId="629" xfId="0">
      <alignment horizontal="right" vertical="center"/>
    </xf>
    <xf applyFill="1" applyFont="1" applyNumberFormat="1" borderId="0" fillId="6" fontId="15" numFmtId="630" xfId="0">
      <alignment horizontal="right" vertical="center"/>
    </xf>
    <xf applyFill="1" applyFont="1" applyNumberFormat="1" borderId="0" fillId="4" fontId="15" numFmtId="631" xfId="0">
      <alignment horizontal="right" vertical="center"/>
    </xf>
    <xf applyFill="1" applyFont="1" applyNumberFormat="1" borderId="0" fillId="4" fontId="15" numFmtId="632" xfId="0">
      <alignment horizontal="right" vertical="center"/>
    </xf>
    <xf applyFill="1" applyFont="1" applyNumberFormat="1" borderId="0" fillId="4" fontId="15" numFmtId="633" xfId="0">
      <alignment horizontal="right" vertical="center"/>
    </xf>
    <xf applyFill="1" applyFont="1" applyNumberFormat="1" borderId="0" fillId="4" fontId="15" numFmtId="634" xfId="0">
      <alignment horizontal="right" vertical="center"/>
    </xf>
    <xf applyNumberFormat="1" borderId="0" fillId="0" fontId="0" numFmtId="635" xfId="0"/>
    <xf applyNumberFormat="1" borderId="0" fillId="0" fontId="0" numFmtId="636" xfId="0"/>
    <xf applyNumberFormat="1" borderId="0" fillId="0" fontId="0" numFmtId="637" xfId="0"/>
    <xf applyNumberFormat="1" borderId="0" fillId="0" fontId="0" numFmtId="638" xfId="0"/>
    <xf applyNumberFormat="1" borderId="0" fillId="0" fontId="0" numFmtId="639" xfId="0"/>
    <xf applyNumberFormat="1" borderId="0" fillId="0" fontId="0" numFmtId="640" xfId="0"/>
    <xf applyNumberFormat="1" borderId="0" fillId="0" fontId="0" numFmtId="641" xfId="0"/>
    <xf applyNumberFormat="1" borderId="0" fillId="0" fontId="0" numFmtId="642" xfId="0"/>
    <xf applyNumberFormat="1" borderId="0" fillId="0" fontId="0" numFmtId="643" xfId="0"/>
    <xf applyNumberFormat="1" borderId="0" fillId="0" fontId="0" numFmtId="644" xfId="0"/>
    <xf applyFill="1" applyNumberFormat="1" borderId="0" fillId="7" fontId="0" numFmtId="635" xfId="0"/>
    <xf applyFill="1" applyNumberFormat="1" borderId="0" fillId="7" fontId="0" numFmtId="636" xfId="0"/>
    <xf applyFill="1" applyNumberFormat="1" borderId="0" fillId="7" fontId="0" numFmtId="637" xfId="0"/>
    <xf applyFill="1" applyNumberFormat="1" borderId="0" fillId="7" fontId="0" numFmtId="638" xfId="0"/>
    <xf applyFill="1" applyNumberFormat="1" borderId="0" fillId="7" fontId="0" numFmtId="639" xfId="0"/>
    <xf applyFill="1" applyNumberFormat="1" borderId="0" fillId="7" fontId="0" numFmtId="640" xfId="0"/>
    <xf applyFill="1" applyNumberFormat="1" borderId="0" fillId="7" fontId="0" numFmtId="641" xfId="0"/>
    <xf applyFill="1" applyNumberFormat="1" borderId="0" fillId="7" fontId="0" numFmtId="642" xfId="0"/>
    <xf applyFill="1" applyNumberFormat="1" borderId="0" fillId="7" fontId="0" numFmtId="643" xfId="0"/>
    <xf applyFill="1" applyNumberFormat="1" borderId="0" fillId="7" fontId="0" numFmtId="644" xfId="0"/>
    <xf applyFill="1" applyFont="1" applyNumberFormat="1" borderId="0" fillId="7" fontId="15" numFmtId="635" xfId="0"/>
    <xf applyFill="1" applyFont="1" applyNumberFormat="1" borderId="0" fillId="7" fontId="15" numFmtId="636" xfId="0"/>
    <xf applyFill="1" applyFont="1" applyNumberFormat="1" borderId="0" fillId="7" fontId="15" numFmtId="637" xfId="0"/>
    <xf applyFill="1" applyFont="1" applyNumberFormat="1" borderId="0" fillId="7" fontId="15" numFmtId="638" xfId="0"/>
    <xf applyFill="1" applyFont="1" applyNumberFormat="1" borderId="0" fillId="7" fontId="15" numFmtId="639" xfId="0"/>
    <xf applyFill="1" applyFont="1" applyNumberFormat="1" borderId="0" fillId="7" fontId="15" numFmtId="640" xfId="0"/>
    <xf applyFill="1" applyFont="1" applyNumberFormat="1" borderId="0" fillId="7" fontId="15" numFmtId="641" xfId="0"/>
    <xf applyFill="1" applyFont="1" applyNumberFormat="1" borderId="0" fillId="7" fontId="15" numFmtId="642" xfId="0"/>
    <xf applyFill="1" applyFont="1" applyNumberFormat="1" borderId="0" fillId="7" fontId="15" numFmtId="643" xfId="0"/>
    <xf applyFill="1" applyFont="1" applyNumberFormat="1" borderId="0" fillId="7" fontId="15" numFmtId="644" xfId="0"/>
    <xf applyFill="1" applyFont="1" applyNumberFormat="1" borderId="0" fillId="7" fontId="15" numFmtId="635" xfId="0">
      <alignment horizontal="left" vertical="center"/>
    </xf>
    <xf applyFill="1" applyFont="1" applyNumberFormat="1" borderId="0" fillId="7" fontId="15" numFmtId="636" xfId="0">
      <alignment horizontal="right" vertical="center"/>
    </xf>
    <xf applyFill="1" applyFont="1" applyNumberFormat="1" borderId="0" fillId="7" fontId="15" numFmtId="637" xfId="0">
      <alignment horizontal="right" vertical="center"/>
    </xf>
    <xf applyFill="1" applyFont="1" applyNumberFormat="1" borderId="0" fillId="7" fontId="15" numFmtId="638" xfId="0">
      <alignment horizontal="right" vertical="center"/>
    </xf>
    <xf applyFill="1" applyFont="1" applyNumberFormat="1" borderId="0" fillId="7" fontId="15" numFmtId="639" xfId="0">
      <alignment horizontal="right" vertical="center"/>
    </xf>
    <xf applyFill="1" applyFont="1" applyNumberFormat="1" borderId="0" fillId="7" fontId="15" numFmtId="640" xfId="0">
      <alignment horizontal="right" vertical="center"/>
    </xf>
    <xf applyFill="1" applyFont="1" applyNumberFormat="1" borderId="0" fillId="7" fontId="15" numFmtId="641" xfId="0">
      <alignment horizontal="right" vertical="center"/>
    </xf>
    <xf applyFill="1" applyFont="1" applyNumberFormat="1" borderId="0" fillId="7" fontId="15" numFmtId="642" xfId="0">
      <alignment horizontal="right" vertical="center"/>
    </xf>
    <xf applyFill="1" applyFont="1" applyNumberFormat="1" borderId="0" fillId="7" fontId="15" numFmtId="643" xfId="0">
      <alignment horizontal="right" vertical="center"/>
    </xf>
    <xf applyFill="1" applyFont="1" applyNumberFormat="1" borderId="0" fillId="7" fontId="15" numFmtId="644" xfId="0">
      <alignment horizontal="right" vertical="center"/>
    </xf>
    <xf applyNumberFormat="1" borderId="0" fillId="0" fontId="0" numFmtId="645" xfId="0"/>
    <xf applyNumberFormat="1" borderId="0" fillId="0" fontId="0" numFmtId="646" xfId="0"/>
    <xf applyNumberFormat="1" borderId="0" fillId="0" fontId="0" numFmtId="647" xfId="0"/>
    <xf applyNumberFormat="1" borderId="0" fillId="0" fontId="0" numFmtId="648" xfId="0"/>
    <xf applyNumberFormat="1" borderId="0" fillId="0" fontId="0" numFmtId="649" xfId="0"/>
    <xf applyNumberFormat="1" borderId="0" fillId="0" fontId="0" numFmtId="650" xfId="0"/>
    <xf applyNumberFormat="1" borderId="0" fillId="0" fontId="0" numFmtId="651" xfId="0"/>
    <xf applyNumberFormat="1" borderId="0" fillId="0" fontId="0" numFmtId="652" xfId="0"/>
    <xf applyNumberFormat="1" borderId="0" fillId="0" fontId="0" numFmtId="653" xfId="0"/>
    <xf applyNumberFormat="1" borderId="0" fillId="0" fontId="0" numFmtId="654" xfId="0"/>
    <xf applyFill="1" applyNumberFormat="1" borderId="0" fillId="6" fontId="0" numFmtId="645" xfId="0"/>
    <xf applyFill="1" applyNumberFormat="1" borderId="0" fillId="6" fontId="0" numFmtId="646" xfId="0"/>
    <xf applyFill="1" applyNumberFormat="1" borderId="0" fillId="6" fontId="0" numFmtId="647" xfId="0"/>
    <xf applyFill="1" applyNumberFormat="1" borderId="0" fillId="6" fontId="0" numFmtId="648" xfId="0"/>
    <xf applyFill="1" applyNumberFormat="1" borderId="0" fillId="6" fontId="0" numFmtId="649" xfId="0"/>
    <xf applyFill="1" applyNumberFormat="1" borderId="0" fillId="6" fontId="0" numFmtId="650" xfId="0"/>
    <xf applyFill="1" applyNumberFormat="1" borderId="0" fillId="4" fontId="0" numFmtId="651" xfId="0"/>
    <xf applyFill="1" applyNumberFormat="1" borderId="0" fillId="4" fontId="0" numFmtId="652" xfId="0"/>
    <xf applyFill="1" applyNumberFormat="1" borderId="0" fillId="4" fontId="0" numFmtId="653" xfId="0"/>
    <xf applyFill="1" applyNumberFormat="1" borderId="0" fillId="4" fontId="0" numFmtId="654" xfId="0"/>
    <xf applyFill="1" applyFont="1" applyNumberFormat="1" borderId="0" fillId="6" fontId="15" numFmtId="645" xfId="0"/>
    <xf applyFill="1" applyFont="1" applyNumberFormat="1" borderId="0" fillId="6" fontId="15" numFmtId="646" xfId="0"/>
    <xf applyFill="1" applyFont="1" applyNumberFormat="1" borderId="0" fillId="6" fontId="15" numFmtId="647" xfId="0"/>
    <xf applyFill="1" applyFont="1" applyNumberFormat="1" borderId="0" fillId="6" fontId="15" numFmtId="648" xfId="0"/>
    <xf applyFill="1" applyFont="1" applyNumberFormat="1" borderId="0" fillId="6" fontId="15" numFmtId="649" xfId="0"/>
    <xf applyFill="1" applyFont="1" applyNumberFormat="1" borderId="0" fillId="6" fontId="15" numFmtId="650" xfId="0"/>
    <xf applyFill="1" applyFont="1" applyNumberFormat="1" borderId="0" fillId="4" fontId="15" numFmtId="651" xfId="0"/>
    <xf applyFill="1" applyFont="1" applyNumberFormat="1" borderId="0" fillId="4" fontId="15" numFmtId="652" xfId="0"/>
    <xf applyFill="1" applyFont="1" applyNumberFormat="1" borderId="0" fillId="4" fontId="15" numFmtId="653" xfId="0"/>
    <xf applyFill="1" applyFont="1" applyNumberFormat="1" borderId="0" fillId="4" fontId="15" numFmtId="654" xfId="0"/>
    <xf applyFill="1" applyFont="1" applyNumberFormat="1" borderId="0" fillId="6" fontId="15" numFmtId="645" xfId="0">
      <alignment horizontal="left" vertical="center"/>
    </xf>
    <xf applyFill="1" applyFont="1" applyNumberFormat="1" borderId="0" fillId="6" fontId="15" numFmtId="646" xfId="0">
      <alignment horizontal="right" vertical="center"/>
    </xf>
    <xf applyFill="1" applyFont="1" applyNumberFormat="1" borderId="0" fillId="6" fontId="15" numFmtId="647" xfId="0">
      <alignment horizontal="right" vertical="center"/>
    </xf>
    <xf applyFill="1" applyFont="1" applyNumberFormat="1" borderId="0" fillId="6" fontId="15" numFmtId="648" xfId="0">
      <alignment horizontal="right" vertical="center"/>
    </xf>
    <xf applyFill="1" applyFont="1" applyNumberFormat="1" borderId="0" fillId="6" fontId="15" numFmtId="649" xfId="0">
      <alignment horizontal="right" vertical="center"/>
    </xf>
    <xf applyFill="1" applyFont="1" applyNumberFormat="1" borderId="0" fillId="6" fontId="15" numFmtId="650" xfId="0">
      <alignment horizontal="right" vertical="center"/>
    </xf>
    <xf applyFill="1" applyFont="1" applyNumberFormat="1" borderId="0" fillId="4" fontId="15" numFmtId="651" xfId="0">
      <alignment horizontal="right" vertical="center"/>
    </xf>
    <xf applyFill="1" applyFont="1" applyNumberFormat="1" borderId="0" fillId="4" fontId="15" numFmtId="652" xfId="0">
      <alignment horizontal="right" vertical="center"/>
    </xf>
    <xf applyFill="1" applyFont="1" applyNumberFormat="1" borderId="0" fillId="4" fontId="15" numFmtId="653" xfId="0">
      <alignment horizontal="right" vertical="center"/>
    </xf>
    <xf applyFill="1" applyFont="1" applyNumberFormat="1" borderId="0" fillId="4" fontId="15" numFmtId="654" xfId="0">
      <alignment horizontal="right" vertical="center"/>
    </xf>
    <xf applyNumberFormat="1" borderId="0" fillId="0" fontId="0" numFmtId="655" xfId="0"/>
    <xf applyNumberFormat="1" borderId="0" fillId="0" fontId="0" numFmtId="656" xfId="0"/>
    <xf applyNumberFormat="1" borderId="0" fillId="0" fontId="0" numFmtId="657" xfId="0"/>
    <xf applyNumberFormat="1" borderId="0" fillId="0" fontId="0" numFmtId="658" xfId="0"/>
    <xf applyNumberFormat="1" borderId="0" fillId="0" fontId="0" numFmtId="659" xfId="0"/>
    <xf applyNumberFormat="1" borderId="0" fillId="0" fontId="0" numFmtId="660" xfId="0"/>
    <xf applyNumberFormat="1" borderId="0" fillId="0" fontId="0" numFmtId="661" xfId="0"/>
    <xf applyNumberFormat="1" borderId="0" fillId="0" fontId="0" numFmtId="662" xfId="0"/>
    <xf applyNumberFormat="1" borderId="0" fillId="0" fontId="0" numFmtId="663" xfId="0"/>
    <xf applyNumberFormat="1" borderId="0" fillId="0" fontId="0" numFmtId="664" xfId="0"/>
    <xf applyFill="1" applyNumberFormat="1" borderId="0" fillId="7" fontId="0" numFmtId="655" xfId="0"/>
    <xf applyFill="1" applyNumberFormat="1" borderId="0" fillId="7" fontId="0" numFmtId="656" xfId="0"/>
    <xf applyFill="1" applyNumberFormat="1" borderId="0" fillId="7" fontId="0" numFmtId="657" xfId="0"/>
    <xf applyFill="1" applyNumberFormat="1" borderId="0" fillId="7" fontId="0" numFmtId="658" xfId="0"/>
    <xf applyFill="1" applyNumberFormat="1" borderId="0" fillId="7" fontId="0" numFmtId="659" xfId="0"/>
    <xf applyFill="1" applyNumberFormat="1" borderId="0" fillId="7" fontId="0" numFmtId="660" xfId="0"/>
    <xf applyFill="1" applyNumberFormat="1" borderId="0" fillId="7" fontId="0" numFmtId="661" xfId="0"/>
    <xf applyFill="1" applyNumberFormat="1" borderId="0" fillId="7" fontId="0" numFmtId="662" xfId="0"/>
    <xf applyFill="1" applyNumberFormat="1" borderId="0" fillId="7" fontId="0" numFmtId="663" xfId="0"/>
    <xf applyFill="1" applyNumberFormat="1" borderId="0" fillId="7" fontId="0" numFmtId="664" xfId="0"/>
    <xf applyFill="1" applyFont="1" applyNumberFormat="1" borderId="0" fillId="7" fontId="15" numFmtId="655" xfId="0"/>
    <xf applyFill="1" applyFont="1" applyNumberFormat="1" borderId="0" fillId="7" fontId="15" numFmtId="656" xfId="0"/>
    <xf applyFill="1" applyFont="1" applyNumberFormat="1" borderId="0" fillId="7" fontId="15" numFmtId="657" xfId="0"/>
    <xf applyFill="1" applyFont="1" applyNumberFormat="1" borderId="0" fillId="7" fontId="15" numFmtId="658" xfId="0"/>
    <xf applyFill="1" applyFont="1" applyNumberFormat="1" borderId="0" fillId="7" fontId="15" numFmtId="659" xfId="0"/>
    <xf applyFill="1" applyFont="1" applyNumberFormat="1" borderId="0" fillId="7" fontId="15" numFmtId="660" xfId="0"/>
    <xf applyFill="1" applyFont="1" applyNumberFormat="1" borderId="0" fillId="7" fontId="15" numFmtId="661" xfId="0"/>
    <xf applyFill="1" applyFont="1" applyNumberFormat="1" borderId="0" fillId="7" fontId="15" numFmtId="662" xfId="0"/>
    <xf applyFill="1" applyFont="1" applyNumberFormat="1" borderId="0" fillId="7" fontId="15" numFmtId="663" xfId="0"/>
    <xf applyFill="1" applyFont="1" applyNumberFormat="1" borderId="0" fillId="7" fontId="15" numFmtId="664" xfId="0"/>
    <xf applyFill="1" applyFont="1" applyNumberFormat="1" borderId="0" fillId="7" fontId="15" numFmtId="655" xfId="0">
      <alignment horizontal="left" vertical="center"/>
    </xf>
    <xf applyFill="1" applyFont="1" applyNumberFormat="1" borderId="0" fillId="7" fontId="15" numFmtId="656" xfId="0">
      <alignment horizontal="right" vertical="center"/>
    </xf>
    <xf applyFill="1" applyFont="1" applyNumberFormat="1" borderId="0" fillId="7" fontId="15" numFmtId="657" xfId="0">
      <alignment horizontal="right" vertical="center"/>
    </xf>
    <xf applyFill="1" applyFont="1" applyNumberFormat="1" borderId="0" fillId="7" fontId="15" numFmtId="658" xfId="0">
      <alignment horizontal="right" vertical="center"/>
    </xf>
    <xf applyFill="1" applyFont="1" applyNumberFormat="1" borderId="0" fillId="7" fontId="15" numFmtId="659" xfId="0">
      <alignment horizontal="right" vertical="center"/>
    </xf>
    <xf applyFill="1" applyFont="1" applyNumberFormat="1" borderId="0" fillId="7" fontId="15" numFmtId="660" xfId="0">
      <alignment horizontal="right" vertical="center"/>
    </xf>
    <xf applyFill="1" applyFont="1" applyNumberFormat="1" borderId="0" fillId="7" fontId="15" numFmtId="661" xfId="0">
      <alignment horizontal="right" vertical="center"/>
    </xf>
    <xf applyFill="1" applyFont="1" applyNumberFormat="1" borderId="0" fillId="7" fontId="15" numFmtId="662" xfId="0">
      <alignment horizontal="right" vertical="center"/>
    </xf>
    <xf applyFill="1" applyFont="1" applyNumberFormat="1" borderId="0" fillId="7" fontId="15" numFmtId="663" xfId="0">
      <alignment horizontal="right" vertical="center"/>
    </xf>
    <xf applyFill="1" applyFont="1" applyNumberFormat="1" borderId="0" fillId="7" fontId="15" numFmtId="664" xfId="0">
      <alignment horizontal="right" vertical="center"/>
    </xf>
    <xf applyNumberFormat="1" borderId="0" fillId="0" fontId="0" numFmtId="665" xfId="0"/>
    <xf applyNumberFormat="1" borderId="0" fillId="0" fontId="0" numFmtId="666" xfId="0"/>
    <xf applyNumberFormat="1" borderId="0" fillId="0" fontId="0" numFmtId="667" xfId="0"/>
    <xf applyNumberFormat="1" borderId="0" fillId="0" fontId="0" numFmtId="668" xfId="0"/>
    <xf applyNumberFormat="1" borderId="0" fillId="0" fontId="0" numFmtId="669" xfId="0"/>
    <xf applyNumberFormat="1" borderId="0" fillId="0" fontId="0" numFmtId="670" xfId="0"/>
    <xf applyNumberFormat="1" borderId="0" fillId="0" fontId="0" numFmtId="671" xfId="0"/>
    <xf applyNumberFormat="1" borderId="0" fillId="0" fontId="0" numFmtId="672" xfId="0"/>
    <xf applyNumberFormat="1" borderId="0" fillId="0" fontId="0" numFmtId="673" xfId="0"/>
    <xf applyNumberFormat="1" borderId="0" fillId="0" fontId="0" numFmtId="674" xfId="0"/>
    <xf applyFill="1" applyNumberFormat="1" borderId="0" fillId="6" fontId="0" numFmtId="665" xfId="0"/>
    <xf applyFill="1" applyNumberFormat="1" borderId="0" fillId="6" fontId="0" numFmtId="666" xfId="0"/>
    <xf applyFill="1" applyNumberFormat="1" borderId="0" fillId="6" fontId="0" numFmtId="667" xfId="0"/>
    <xf applyFill="1" applyNumberFormat="1" borderId="0" fillId="6" fontId="0" numFmtId="668" xfId="0"/>
    <xf applyFill="1" applyNumberFormat="1" borderId="0" fillId="6" fontId="0" numFmtId="669" xfId="0"/>
    <xf applyFill="1" applyNumberFormat="1" borderId="0" fillId="6" fontId="0" numFmtId="670" xfId="0"/>
    <xf applyFill="1" applyNumberFormat="1" borderId="0" fillId="4" fontId="0" numFmtId="671" xfId="0"/>
    <xf applyFill="1" applyNumberFormat="1" borderId="0" fillId="4" fontId="0" numFmtId="672" xfId="0"/>
    <xf applyFill="1" applyNumberFormat="1" borderId="0" fillId="4" fontId="0" numFmtId="673" xfId="0"/>
    <xf applyFill="1" applyNumberFormat="1" borderId="0" fillId="4" fontId="0" numFmtId="674" xfId="0"/>
    <xf applyFill="1" applyFont="1" applyNumberFormat="1" borderId="0" fillId="6" fontId="15" numFmtId="665" xfId="0"/>
    <xf applyFill="1" applyFont="1" applyNumberFormat="1" borderId="0" fillId="6" fontId="15" numFmtId="666" xfId="0"/>
    <xf applyFill="1" applyFont="1" applyNumberFormat="1" borderId="0" fillId="6" fontId="15" numFmtId="667" xfId="0"/>
    <xf applyFill="1" applyFont="1" applyNumberFormat="1" borderId="0" fillId="6" fontId="15" numFmtId="668" xfId="0"/>
    <xf applyFill="1" applyFont="1" applyNumberFormat="1" borderId="0" fillId="6" fontId="15" numFmtId="669" xfId="0"/>
    <xf applyFill="1" applyFont="1" applyNumberFormat="1" borderId="0" fillId="6" fontId="15" numFmtId="670" xfId="0"/>
    <xf applyFill="1" applyFont="1" applyNumberFormat="1" borderId="0" fillId="4" fontId="15" numFmtId="671" xfId="0"/>
    <xf applyFill="1" applyFont="1" applyNumberFormat="1" borderId="0" fillId="4" fontId="15" numFmtId="672" xfId="0"/>
    <xf applyFill="1" applyFont="1" applyNumberFormat="1" borderId="0" fillId="4" fontId="15" numFmtId="673" xfId="0"/>
    <xf applyFill="1" applyFont="1" applyNumberFormat="1" borderId="0" fillId="4" fontId="15" numFmtId="674" xfId="0"/>
    <xf applyFill="1" applyFont="1" applyNumberFormat="1" borderId="0" fillId="6" fontId="15" numFmtId="665" xfId="0">
      <alignment horizontal="left" vertical="center"/>
    </xf>
    <xf applyFill="1" applyFont="1" applyNumberFormat="1" borderId="0" fillId="6" fontId="15" numFmtId="666" xfId="0">
      <alignment horizontal="right" vertical="center"/>
    </xf>
    <xf applyFill="1" applyFont="1" applyNumberFormat="1" borderId="0" fillId="6" fontId="15" numFmtId="667" xfId="0">
      <alignment horizontal="right" vertical="center"/>
    </xf>
    <xf applyFill="1" applyFont="1" applyNumberFormat="1" borderId="0" fillId="6" fontId="15" numFmtId="668" xfId="0">
      <alignment horizontal="right" vertical="center"/>
    </xf>
    <xf applyFill="1" applyFont="1" applyNumberFormat="1" borderId="0" fillId="6" fontId="15" numFmtId="669" xfId="0">
      <alignment horizontal="right" vertical="center"/>
    </xf>
    <xf applyFill="1" applyFont="1" applyNumberFormat="1" borderId="0" fillId="6" fontId="15" numFmtId="670" xfId="0">
      <alignment horizontal="right" vertical="center"/>
    </xf>
    <xf applyFill="1" applyFont="1" applyNumberFormat="1" borderId="0" fillId="4" fontId="15" numFmtId="671" xfId="0">
      <alignment horizontal="right" vertical="center"/>
    </xf>
    <xf applyFill="1" applyFont="1" applyNumberFormat="1" borderId="0" fillId="4" fontId="15" numFmtId="672" xfId="0">
      <alignment horizontal="right" vertical="center"/>
    </xf>
    <xf applyFill="1" applyFont="1" applyNumberFormat="1" borderId="0" fillId="4" fontId="15" numFmtId="673" xfId="0">
      <alignment horizontal="right" vertical="center"/>
    </xf>
    <xf applyFill="1" applyFont="1" applyNumberFormat="1" borderId="0" fillId="4" fontId="15" numFmtId="674" xfId="0">
      <alignment horizontal="right" vertical="center"/>
    </xf>
    <xf applyNumberFormat="1" borderId="0" fillId="0" fontId="0" numFmtId="675" xfId="0"/>
    <xf applyNumberFormat="1" borderId="0" fillId="0" fontId="0" numFmtId="676" xfId="0"/>
    <xf applyNumberFormat="1" borderId="0" fillId="0" fontId="0" numFmtId="677" xfId="0"/>
    <xf applyNumberFormat="1" borderId="0" fillId="0" fontId="0" numFmtId="678" xfId="0"/>
    <xf applyNumberFormat="1" borderId="0" fillId="0" fontId="0" numFmtId="679" xfId="0"/>
    <xf applyNumberFormat="1" borderId="0" fillId="0" fontId="0" numFmtId="680" xfId="0"/>
    <xf applyNumberFormat="1" borderId="0" fillId="0" fontId="0" numFmtId="681" xfId="0"/>
    <xf applyNumberFormat="1" borderId="0" fillId="0" fontId="0" numFmtId="682" xfId="0"/>
    <xf applyNumberFormat="1" borderId="0" fillId="0" fontId="0" numFmtId="683" xfId="0"/>
    <xf applyNumberFormat="1" borderId="0" fillId="0" fontId="0" numFmtId="684" xfId="0"/>
    <xf applyFill="1" applyNumberFormat="1" borderId="0" fillId="7" fontId="0" numFmtId="675" xfId="0"/>
    <xf applyFill="1" applyNumberFormat="1" borderId="0" fillId="7" fontId="0" numFmtId="676" xfId="0"/>
    <xf applyFill="1" applyNumberFormat="1" borderId="0" fillId="7" fontId="0" numFmtId="677" xfId="0"/>
    <xf applyFill="1" applyNumberFormat="1" borderId="0" fillId="7" fontId="0" numFmtId="678" xfId="0"/>
    <xf applyFill="1" applyNumberFormat="1" borderId="0" fillId="7" fontId="0" numFmtId="679" xfId="0"/>
    <xf applyFill="1" applyNumberFormat="1" borderId="0" fillId="7" fontId="0" numFmtId="680" xfId="0"/>
    <xf applyFill="1" applyNumberFormat="1" borderId="0" fillId="7" fontId="0" numFmtId="681" xfId="0"/>
    <xf applyFill="1" applyNumberFormat="1" borderId="0" fillId="7" fontId="0" numFmtId="682" xfId="0"/>
    <xf applyFill="1" applyNumberFormat="1" borderId="0" fillId="7" fontId="0" numFmtId="683" xfId="0"/>
    <xf applyFill="1" applyNumberFormat="1" borderId="0" fillId="7" fontId="0" numFmtId="684" xfId="0"/>
    <xf applyFill="1" applyFont="1" applyNumberFormat="1" borderId="0" fillId="7" fontId="15" numFmtId="675" xfId="0"/>
    <xf applyFill="1" applyFont="1" applyNumberFormat="1" borderId="0" fillId="7" fontId="15" numFmtId="676" xfId="0"/>
    <xf applyFill="1" applyFont="1" applyNumberFormat="1" borderId="0" fillId="7" fontId="15" numFmtId="677" xfId="0"/>
    <xf applyFill="1" applyFont="1" applyNumberFormat="1" borderId="0" fillId="7" fontId="15" numFmtId="678" xfId="0"/>
    <xf applyFill="1" applyFont="1" applyNumberFormat="1" borderId="0" fillId="7" fontId="15" numFmtId="679" xfId="0"/>
    <xf applyFill="1" applyFont="1" applyNumberFormat="1" borderId="0" fillId="7" fontId="15" numFmtId="680" xfId="0"/>
    <xf applyFill="1" applyFont="1" applyNumberFormat="1" borderId="0" fillId="7" fontId="15" numFmtId="681" xfId="0"/>
    <xf applyFill="1" applyFont="1" applyNumberFormat="1" borderId="0" fillId="7" fontId="15" numFmtId="682" xfId="0"/>
    <xf applyFill="1" applyFont="1" applyNumberFormat="1" borderId="0" fillId="7" fontId="15" numFmtId="683" xfId="0"/>
    <xf applyFill="1" applyFont="1" applyNumberFormat="1" borderId="0" fillId="7" fontId="15" numFmtId="684" xfId="0"/>
    <xf applyFill="1" applyFont="1" applyNumberFormat="1" borderId="0" fillId="7" fontId="15" numFmtId="675" xfId="0">
      <alignment horizontal="left" vertical="center"/>
    </xf>
    <xf applyFill="1" applyFont="1" applyNumberFormat="1" borderId="0" fillId="7" fontId="15" numFmtId="676" xfId="0">
      <alignment horizontal="right" vertical="center"/>
    </xf>
    <xf applyFill="1" applyFont="1" applyNumberFormat="1" borderId="0" fillId="7" fontId="15" numFmtId="677" xfId="0">
      <alignment horizontal="right" vertical="center"/>
    </xf>
    <xf applyFill="1" applyFont="1" applyNumberFormat="1" borderId="0" fillId="7" fontId="15" numFmtId="678" xfId="0">
      <alignment horizontal="right" vertical="center"/>
    </xf>
    <xf applyFill="1" applyFont="1" applyNumberFormat="1" borderId="0" fillId="7" fontId="15" numFmtId="679" xfId="0">
      <alignment horizontal="right" vertical="center"/>
    </xf>
    <xf applyFill="1" applyFont="1" applyNumberFormat="1" borderId="0" fillId="7" fontId="15" numFmtId="680" xfId="0">
      <alignment horizontal="right" vertical="center"/>
    </xf>
    <xf applyFill="1" applyFont="1" applyNumberFormat="1" borderId="0" fillId="7" fontId="15" numFmtId="681" xfId="0">
      <alignment horizontal="right" vertical="center"/>
    </xf>
    <xf applyFill="1" applyFont="1" applyNumberFormat="1" borderId="0" fillId="7" fontId="15" numFmtId="682" xfId="0">
      <alignment horizontal="right" vertical="center"/>
    </xf>
    <xf applyFill="1" applyFont="1" applyNumberFormat="1" borderId="0" fillId="7" fontId="15" numFmtId="683" xfId="0">
      <alignment horizontal="right" vertical="center"/>
    </xf>
    <xf applyFill="1" applyFont="1" applyNumberFormat="1" borderId="0" fillId="7" fontId="15" numFmtId="684" xfId="0">
      <alignment horizontal="right" vertical="center"/>
    </xf>
    <xf applyNumberFormat="1" borderId="0" fillId="0" fontId="0" numFmtId="685" xfId="0"/>
    <xf applyNumberFormat="1" borderId="0" fillId="0" fontId="0" numFmtId="686" xfId="0"/>
    <xf applyNumberFormat="1" borderId="0" fillId="0" fontId="0" numFmtId="687" xfId="0"/>
    <xf applyNumberFormat="1" borderId="0" fillId="0" fontId="0" numFmtId="688" xfId="0"/>
    <xf applyNumberFormat="1" borderId="0" fillId="0" fontId="0" numFmtId="689" xfId="0"/>
    <xf applyNumberFormat="1" borderId="0" fillId="0" fontId="0" numFmtId="690" xfId="0"/>
    <xf applyNumberFormat="1" borderId="0" fillId="0" fontId="0" numFmtId="691" xfId="0"/>
    <xf applyNumberFormat="1" borderId="0" fillId="0" fontId="0" numFmtId="692" xfId="0"/>
    <xf applyNumberFormat="1" borderId="0" fillId="0" fontId="0" numFmtId="693" xfId="0"/>
    <xf applyNumberFormat="1" borderId="0" fillId="0" fontId="0" numFmtId="694" xfId="0"/>
    <xf applyFill="1" applyNumberFormat="1" borderId="0" fillId="6" fontId="0" numFmtId="685" xfId="0"/>
    <xf applyFill="1" applyNumberFormat="1" borderId="0" fillId="6" fontId="0" numFmtId="686" xfId="0"/>
    <xf applyFill="1" applyNumberFormat="1" borderId="0" fillId="6" fontId="0" numFmtId="687" xfId="0"/>
    <xf applyFill="1" applyNumberFormat="1" borderId="0" fillId="6" fontId="0" numFmtId="688" xfId="0"/>
    <xf applyFill="1" applyNumberFormat="1" borderId="0" fillId="6" fontId="0" numFmtId="689" xfId="0"/>
    <xf applyFill="1" applyNumberFormat="1" borderId="0" fillId="6" fontId="0" numFmtId="690" xfId="0"/>
    <xf applyFill="1" applyNumberFormat="1" borderId="0" fillId="4" fontId="0" numFmtId="691" xfId="0"/>
    <xf applyFill="1" applyNumberFormat="1" borderId="0" fillId="4" fontId="0" numFmtId="692" xfId="0"/>
    <xf applyFill="1" applyNumberFormat="1" borderId="0" fillId="4" fontId="0" numFmtId="693" xfId="0"/>
    <xf applyFill="1" applyNumberFormat="1" borderId="0" fillId="4" fontId="0" numFmtId="694" xfId="0"/>
    <xf applyFill="1" applyFont="1" applyNumberFormat="1" borderId="0" fillId="6" fontId="15" numFmtId="685" xfId="0"/>
    <xf applyFill="1" applyFont="1" applyNumberFormat="1" borderId="0" fillId="6" fontId="15" numFmtId="686" xfId="0"/>
    <xf applyFill="1" applyFont="1" applyNumberFormat="1" borderId="0" fillId="6" fontId="15" numFmtId="687" xfId="0"/>
    <xf applyFill="1" applyFont="1" applyNumberFormat="1" borderId="0" fillId="6" fontId="15" numFmtId="688" xfId="0"/>
    <xf applyFill="1" applyFont="1" applyNumberFormat="1" borderId="0" fillId="6" fontId="15" numFmtId="689" xfId="0"/>
    <xf applyFill="1" applyFont="1" applyNumberFormat="1" borderId="0" fillId="6" fontId="15" numFmtId="690" xfId="0"/>
    <xf applyFill="1" applyFont="1" applyNumberFormat="1" borderId="0" fillId="4" fontId="15" numFmtId="691" xfId="0"/>
    <xf applyFill="1" applyFont="1" applyNumberFormat="1" borderId="0" fillId="4" fontId="15" numFmtId="692" xfId="0"/>
    <xf applyFill="1" applyFont="1" applyNumberFormat="1" borderId="0" fillId="4" fontId="15" numFmtId="693" xfId="0"/>
    <xf applyFill="1" applyFont="1" applyNumberFormat="1" borderId="0" fillId="4" fontId="15" numFmtId="694" xfId="0"/>
    <xf applyFill="1" applyFont="1" applyNumberFormat="1" borderId="0" fillId="6" fontId="15" numFmtId="685" xfId="0">
      <alignment horizontal="left" vertical="center"/>
    </xf>
    <xf applyFill="1" applyFont="1" applyNumberFormat="1" borderId="0" fillId="6" fontId="15" numFmtId="686" xfId="0">
      <alignment horizontal="right" vertical="center"/>
    </xf>
    <xf applyFill="1" applyFont="1" applyNumberFormat="1" borderId="0" fillId="6" fontId="15" numFmtId="687" xfId="0">
      <alignment horizontal="right" vertical="center"/>
    </xf>
    <xf applyFill="1" applyFont="1" applyNumberFormat="1" borderId="0" fillId="6" fontId="15" numFmtId="688" xfId="0">
      <alignment horizontal="right" vertical="center"/>
    </xf>
    <xf applyFill="1" applyFont="1" applyNumberFormat="1" borderId="0" fillId="6" fontId="15" numFmtId="689" xfId="0">
      <alignment horizontal="right" vertical="center"/>
    </xf>
    <xf applyFill="1" applyFont="1" applyNumberFormat="1" borderId="0" fillId="6" fontId="15" numFmtId="690" xfId="0">
      <alignment horizontal="right" vertical="center"/>
    </xf>
    <xf applyFill="1" applyFont="1" applyNumberFormat="1" borderId="0" fillId="4" fontId="15" numFmtId="691" xfId="0">
      <alignment horizontal="right" vertical="center"/>
    </xf>
    <xf applyFill="1" applyFont="1" applyNumberFormat="1" borderId="0" fillId="4" fontId="15" numFmtId="692" xfId="0">
      <alignment horizontal="right" vertical="center"/>
    </xf>
    <xf applyFill="1" applyFont="1" applyNumberFormat="1" borderId="0" fillId="4" fontId="15" numFmtId="693" xfId="0">
      <alignment horizontal="right" vertical="center"/>
    </xf>
    <xf applyFill="1" applyFont="1" applyNumberFormat="1" borderId="0" fillId="4" fontId="15" numFmtId="694" xfId="0">
      <alignment horizontal="right" vertical="center"/>
    </xf>
    <xf applyNumberFormat="1" borderId="0" fillId="0" fontId="0" numFmtId="695" xfId="0"/>
    <xf applyNumberFormat="1" borderId="0" fillId="0" fontId="0" numFmtId="696" xfId="0"/>
    <xf applyNumberFormat="1" borderId="0" fillId="0" fontId="0" numFmtId="697" xfId="0"/>
    <xf applyNumberFormat="1" borderId="0" fillId="0" fontId="0" numFmtId="698" xfId="0"/>
    <xf applyNumberFormat="1" borderId="0" fillId="0" fontId="0" numFmtId="699" xfId="0"/>
    <xf applyNumberFormat="1" borderId="0" fillId="0" fontId="0" numFmtId="700" xfId="0"/>
    <xf applyNumberFormat="1" borderId="0" fillId="0" fontId="0" numFmtId="701" xfId="0"/>
    <xf applyNumberFormat="1" borderId="0" fillId="0" fontId="0" numFmtId="702" xfId="0"/>
    <xf applyNumberFormat="1" borderId="0" fillId="0" fontId="0" numFmtId="703" xfId="0"/>
    <xf applyNumberFormat="1" borderId="0" fillId="0" fontId="0" numFmtId="704" xfId="0"/>
    <xf applyFill="1" applyNumberFormat="1" borderId="0" fillId="7" fontId="0" numFmtId="695" xfId="0"/>
    <xf applyFill="1" applyNumberFormat="1" borderId="0" fillId="7" fontId="0" numFmtId="696" xfId="0"/>
    <xf applyFill="1" applyNumberFormat="1" borderId="0" fillId="7" fontId="0" numFmtId="697" xfId="0"/>
    <xf applyFill="1" applyNumberFormat="1" borderId="0" fillId="7" fontId="0" numFmtId="698" xfId="0"/>
    <xf applyFill="1" applyNumberFormat="1" borderId="0" fillId="7" fontId="0" numFmtId="699" xfId="0"/>
    <xf applyFill="1" applyNumberFormat="1" borderId="0" fillId="7" fontId="0" numFmtId="700" xfId="0"/>
    <xf applyFill="1" applyNumberFormat="1" borderId="0" fillId="7" fontId="0" numFmtId="701" xfId="0"/>
    <xf applyFill="1" applyNumberFormat="1" borderId="0" fillId="7" fontId="0" numFmtId="702" xfId="0"/>
    <xf applyFill="1" applyNumberFormat="1" borderId="0" fillId="7" fontId="0" numFmtId="703" xfId="0"/>
    <xf applyFill="1" applyNumberFormat="1" borderId="0" fillId="7" fontId="0" numFmtId="704" xfId="0"/>
    <xf applyFill="1" applyFont="1" applyNumberFormat="1" borderId="0" fillId="7" fontId="15" numFmtId="695" xfId="0"/>
    <xf applyFill="1" applyFont="1" applyNumberFormat="1" borderId="0" fillId="7" fontId="15" numFmtId="696" xfId="0"/>
    <xf applyFill="1" applyFont="1" applyNumberFormat="1" borderId="0" fillId="7" fontId="15" numFmtId="697" xfId="0"/>
    <xf applyFill="1" applyFont="1" applyNumberFormat="1" borderId="0" fillId="7" fontId="15" numFmtId="698" xfId="0"/>
    <xf applyFill="1" applyFont="1" applyNumberFormat="1" borderId="0" fillId="7" fontId="15" numFmtId="699" xfId="0"/>
    <xf applyFill="1" applyFont="1" applyNumberFormat="1" borderId="0" fillId="7" fontId="15" numFmtId="700" xfId="0"/>
    <xf applyFill="1" applyFont="1" applyNumberFormat="1" borderId="0" fillId="7" fontId="15" numFmtId="701" xfId="0"/>
    <xf applyFill="1" applyFont="1" applyNumberFormat="1" borderId="0" fillId="7" fontId="15" numFmtId="702" xfId="0"/>
    <xf applyFill="1" applyFont="1" applyNumberFormat="1" borderId="0" fillId="7" fontId="15" numFmtId="703" xfId="0"/>
    <xf applyFill="1" applyFont="1" applyNumberFormat="1" borderId="0" fillId="7" fontId="15" numFmtId="704" xfId="0"/>
    <xf applyFill="1" applyFont="1" applyNumberFormat="1" borderId="0" fillId="7" fontId="15" numFmtId="695" xfId="0">
      <alignment horizontal="left" vertical="center"/>
    </xf>
    <xf applyFill="1" applyFont="1" applyNumberFormat="1" borderId="0" fillId="7" fontId="15" numFmtId="696" xfId="0">
      <alignment horizontal="right" vertical="center"/>
    </xf>
    <xf applyFill="1" applyFont="1" applyNumberFormat="1" borderId="0" fillId="7" fontId="15" numFmtId="697" xfId="0">
      <alignment horizontal="right" vertical="center"/>
    </xf>
    <xf applyFill="1" applyFont="1" applyNumberFormat="1" borderId="0" fillId="7" fontId="15" numFmtId="698" xfId="0">
      <alignment horizontal="right" vertical="center"/>
    </xf>
    <xf applyFill="1" applyFont="1" applyNumberFormat="1" borderId="0" fillId="7" fontId="15" numFmtId="699" xfId="0">
      <alignment horizontal="right" vertical="center"/>
    </xf>
    <xf applyFill="1" applyFont="1" applyNumberFormat="1" borderId="0" fillId="7" fontId="15" numFmtId="700" xfId="0">
      <alignment horizontal="right" vertical="center"/>
    </xf>
    <xf applyFill="1" applyFont="1" applyNumberFormat="1" borderId="0" fillId="7" fontId="15" numFmtId="701" xfId="0">
      <alignment horizontal="right" vertical="center"/>
    </xf>
    <xf applyFill="1" applyFont="1" applyNumberFormat="1" borderId="0" fillId="7" fontId="15" numFmtId="702" xfId="0">
      <alignment horizontal="right" vertical="center"/>
    </xf>
    <xf applyFill="1" applyFont="1" applyNumberFormat="1" borderId="0" fillId="7" fontId="15" numFmtId="703" xfId="0">
      <alignment horizontal="right" vertical="center"/>
    </xf>
    <xf applyFill="1" applyFont="1" applyNumberFormat="1" borderId="0" fillId="7" fontId="15" numFmtId="704" xfId="0">
      <alignment horizontal="right" vertical="center"/>
    </xf>
    <xf applyNumberFormat="1" borderId="0" fillId="0" fontId="0" numFmtId="705" xfId="0"/>
    <xf applyNumberFormat="1" borderId="0" fillId="0" fontId="0" numFmtId="706" xfId="0"/>
    <xf applyNumberFormat="1" borderId="0" fillId="0" fontId="0" numFmtId="707" xfId="0"/>
    <xf applyNumberFormat="1" borderId="0" fillId="0" fontId="0" numFmtId="708" xfId="0"/>
    <xf applyNumberFormat="1" borderId="0" fillId="0" fontId="0" numFmtId="709" xfId="0"/>
    <xf applyNumberFormat="1" borderId="0" fillId="0" fontId="0" numFmtId="710" xfId="0"/>
    <xf applyNumberFormat="1" borderId="0" fillId="0" fontId="0" numFmtId="711" xfId="0"/>
    <xf applyNumberFormat="1" borderId="0" fillId="0" fontId="0" numFmtId="712" xfId="0"/>
    <xf applyNumberFormat="1" borderId="0" fillId="0" fontId="0" numFmtId="713" xfId="0"/>
    <xf applyNumberFormat="1" borderId="0" fillId="0" fontId="0" numFmtId="714" xfId="0"/>
    <xf applyFill="1" applyNumberFormat="1" borderId="0" fillId="6" fontId="0" numFmtId="705" xfId="0"/>
    <xf applyFill="1" applyNumberFormat="1" borderId="0" fillId="6" fontId="0" numFmtId="706" xfId="0"/>
    <xf applyFill="1" applyNumberFormat="1" borderId="0" fillId="6" fontId="0" numFmtId="707" xfId="0"/>
    <xf applyFill="1" applyNumberFormat="1" borderId="0" fillId="6" fontId="0" numFmtId="708" xfId="0"/>
    <xf applyFill="1" applyNumberFormat="1" borderId="0" fillId="6" fontId="0" numFmtId="709" xfId="0"/>
    <xf applyFill="1" applyNumberFormat="1" borderId="0" fillId="6" fontId="0" numFmtId="710" xfId="0"/>
    <xf applyFill="1" applyNumberFormat="1" borderId="0" fillId="4" fontId="0" numFmtId="711" xfId="0"/>
    <xf applyFill="1" applyNumberFormat="1" borderId="0" fillId="4" fontId="0" numFmtId="712" xfId="0"/>
    <xf applyFill="1" applyNumberFormat="1" borderId="0" fillId="4" fontId="0" numFmtId="713" xfId="0"/>
    <xf applyFill="1" applyNumberFormat="1" borderId="0" fillId="4" fontId="0" numFmtId="714" xfId="0"/>
    <xf applyFill="1" applyFont="1" applyNumberFormat="1" borderId="0" fillId="6" fontId="15" numFmtId="705" xfId="0"/>
    <xf applyFill="1" applyFont="1" applyNumberFormat="1" borderId="0" fillId="6" fontId="15" numFmtId="706" xfId="0"/>
    <xf applyFill="1" applyFont="1" applyNumberFormat="1" borderId="0" fillId="6" fontId="15" numFmtId="707" xfId="0"/>
    <xf applyFill="1" applyFont="1" applyNumberFormat="1" borderId="0" fillId="6" fontId="15" numFmtId="708" xfId="0"/>
    <xf applyFill="1" applyFont="1" applyNumberFormat="1" borderId="0" fillId="6" fontId="15" numFmtId="709" xfId="0"/>
    <xf applyFill="1" applyFont="1" applyNumberFormat="1" borderId="0" fillId="6" fontId="15" numFmtId="710" xfId="0"/>
    <xf applyFill="1" applyFont="1" applyNumberFormat="1" borderId="0" fillId="4" fontId="15" numFmtId="711" xfId="0"/>
    <xf applyFill="1" applyFont="1" applyNumberFormat="1" borderId="0" fillId="4" fontId="15" numFmtId="712" xfId="0"/>
    <xf applyFill="1" applyFont="1" applyNumberFormat="1" borderId="0" fillId="4" fontId="15" numFmtId="713" xfId="0"/>
    <xf applyFill="1" applyFont="1" applyNumberFormat="1" borderId="0" fillId="4" fontId="15" numFmtId="714" xfId="0"/>
    <xf applyFill="1" applyFont="1" applyNumberFormat="1" borderId="0" fillId="6" fontId="15" numFmtId="705" xfId="0">
      <alignment horizontal="left" vertical="center"/>
    </xf>
    <xf applyFill="1" applyFont="1" applyNumberFormat="1" borderId="0" fillId="6" fontId="15" numFmtId="706" xfId="0">
      <alignment horizontal="right" vertical="center"/>
    </xf>
    <xf applyFill="1" applyFont="1" applyNumberFormat="1" borderId="0" fillId="6" fontId="15" numFmtId="707" xfId="0">
      <alignment horizontal="right" vertical="center"/>
    </xf>
    <xf applyFill="1" applyFont="1" applyNumberFormat="1" borderId="0" fillId="6" fontId="15" numFmtId="708" xfId="0">
      <alignment horizontal="right" vertical="center"/>
    </xf>
    <xf applyFill="1" applyFont="1" applyNumberFormat="1" borderId="0" fillId="6" fontId="15" numFmtId="709" xfId="0">
      <alignment horizontal="right" vertical="center"/>
    </xf>
    <xf applyFill="1" applyFont="1" applyNumberFormat="1" borderId="0" fillId="6" fontId="15" numFmtId="710" xfId="0">
      <alignment horizontal="right" vertical="center"/>
    </xf>
    <xf applyFill="1" applyFont="1" applyNumberFormat="1" borderId="0" fillId="4" fontId="15" numFmtId="711" xfId="0">
      <alignment horizontal="right" vertical="center"/>
    </xf>
    <xf applyFill="1" applyFont="1" applyNumberFormat="1" borderId="0" fillId="4" fontId="15" numFmtId="712" xfId="0">
      <alignment horizontal="right" vertical="center"/>
    </xf>
    <xf applyFill="1" applyFont="1" applyNumberFormat="1" borderId="0" fillId="4" fontId="15" numFmtId="713" xfId="0">
      <alignment horizontal="right" vertical="center"/>
    </xf>
    <xf applyFill="1" applyFont="1" applyNumberFormat="1" borderId="0" fillId="4" fontId="15" numFmtId="714" xfId="0">
      <alignment horizontal="right" vertical="center"/>
    </xf>
    <xf applyNumberFormat="1" borderId="0" fillId="0" fontId="0" numFmtId="715" xfId="0"/>
    <xf applyNumberFormat="1" borderId="0" fillId="0" fontId="0" numFmtId="716" xfId="0"/>
    <xf applyNumberFormat="1" borderId="0" fillId="0" fontId="0" numFmtId="717" xfId="0"/>
    <xf applyNumberFormat="1" borderId="0" fillId="0" fontId="0" numFmtId="718" xfId="0"/>
    <xf applyNumberFormat="1" borderId="0" fillId="0" fontId="0" numFmtId="719" xfId="0"/>
    <xf applyNumberFormat="1" borderId="0" fillId="0" fontId="0" numFmtId="720" xfId="0"/>
    <xf applyNumberFormat="1" borderId="0" fillId="0" fontId="0" numFmtId="721" xfId="0"/>
    <xf applyNumberFormat="1" borderId="0" fillId="0" fontId="0" numFmtId="722" xfId="0"/>
    <xf applyNumberFormat="1" borderId="0" fillId="0" fontId="0" numFmtId="723" xfId="0"/>
    <xf applyNumberFormat="1" borderId="0" fillId="0" fontId="0" numFmtId="724" xfId="0"/>
    <xf applyFill="1" applyNumberFormat="1" borderId="0" fillId="7" fontId="0" numFmtId="715" xfId="0"/>
    <xf applyFill="1" applyNumberFormat="1" borderId="0" fillId="7" fontId="0" numFmtId="716" xfId="0"/>
    <xf applyFill="1" applyNumberFormat="1" borderId="0" fillId="7" fontId="0" numFmtId="717" xfId="0"/>
    <xf applyFill="1" applyNumberFormat="1" borderId="0" fillId="7" fontId="0" numFmtId="718" xfId="0"/>
    <xf applyFill="1" applyNumberFormat="1" borderId="0" fillId="7" fontId="0" numFmtId="719" xfId="0"/>
    <xf applyFill="1" applyNumberFormat="1" borderId="0" fillId="7" fontId="0" numFmtId="720" xfId="0"/>
    <xf applyFill="1" applyNumberFormat="1" borderId="0" fillId="7" fontId="0" numFmtId="721" xfId="0"/>
    <xf applyFill="1" applyNumberFormat="1" borderId="0" fillId="7" fontId="0" numFmtId="722" xfId="0"/>
    <xf applyFill="1" applyNumberFormat="1" borderId="0" fillId="7" fontId="0" numFmtId="723" xfId="0"/>
    <xf applyFill="1" applyNumberFormat="1" borderId="0" fillId="7" fontId="0" numFmtId="724" xfId="0"/>
    <xf applyFill="1" applyFont="1" applyNumberFormat="1" borderId="0" fillId="7" fontId="15" numFmtId="715" xfId="0"/>
    <xf applyFill="1" applyFont="1" applyNumberFormat="1" borderId="0" fillId="7" fontId="15" numFmtId="716" xfId="0"/>
    <xf applyFill="1" applyFont="1" applyNumberFormat="1" borderId="0" fillId="7" fontId="15" numFmtId="717" xfId="0"/>
    <xf applyFill="1" applyFont="1" applyNumberFormat="1" borderId="0" fillId="7" fontId="15" numFmtId="718" xfId="0"/>
    <xf applyFill="1" applyFont="1" applyNumberFormat="1" borderId="0" fillId="7" fontId="15" numFmtId="719" xfId="0"/>
    <xf applyFill="1" applyFont="1" applyNumberFormat="1" borderId="0" fillId="7" fontId="15" numFmtId="720" xfId="0"/>
    <xf applyFill="1" applyFont="1" applyNumberFormat="1" borderId="0" fillId="7" fontId="15" numFmtId="721" xfId="0"/>
    <xf applyFill="1" applyFont="1" applyNumberFormat="1" borderId="0" fillId="7" fontId="15" numFmtId="722" xfId="0"/>
    <xf applyFill="1" applyFont="1" applyNumberFormat="1" borderId="0" fillId="7" fontId="15" numFmtId="723" xfId="0"/>
    <xf applyFill="1" applyFont="1" applyNumberFormat="1" borderId="0" fillId="7" fontId="15" numFmtId="724" xfId="0"/>
    <xf applyFill="1" applyFont="1" applyNumberFormat="1" borderId="0" fillId="7" fontId="15" numFmtId="715" xfId="0">
      <alignment horizontal="left" vertical="center"/>
    </xf>
    <xf applyFill="1" applyFont="1" applyNumberFormat="1" borderId="0" fillId="7" fontId="15" numFmtId="716" xfId="0">
      <alignment horizontal="right" vertical="center"/>
    </xf>
    <xf applyFill="1" applyFont="1" applyNumberFormat="1" borderId="0" fillId="7" fontId="15" numFmtId="717" xfId="0">
      <alignment horizontal="right" vertical="center"/>
    </xf>
    <xf applyFill="1" applyFont="1" applyNumberFormat="1" borderId="0" fillId="7" fontId="15" numFmtId="718" xfId="0">
      <alignment horizontal="right" vertical="center"/>
    </xf>
    <xf applyFill="1" applyFont="1" applyNumberFormat="1" borderId="0" fillId="7" fontId="15" numFmtId="719" xfId="0">
      <alignment horizontal="right" vertical="center"/>
    </xf>
    <xf applyFill="1" applyFont="1" applyNumberFormat="1" borderId="0" fillId="7" fontId="15" numFmtId="720" xfId="0">
      <alignment horizontal="right" vertical="center"/>
    </xf>
    <xf applyFill="1" applyFont="1" applyNumberFormat="1" borderId="0" fillId="7" fontId="15" numFmtId="721" xfId="0">
      <alignment horizontal="right" vertical="center"/>
    </xf>
    <xf applyFill="1" applyFont="1" applyNumberFormat="1" borderId="0" fillId="7" fontId="15" numFmtId="722" xfId="0">
      <alignment horizontal="right" vertical="center"/>
    </xf>
    <xf applyFill="1" applyFont="1" applyNumberFormat="1" borderId="0" fillId="7" fontId="15" numFmtId="723" xfId="0">
      <alignment horizontal="right" vertical="center"/>
    </xf>
    <xf applyFill="1" applyFont="1" applyNumberFormat="1" borderId="0" fillId="7" fontId="15" numFmtId="724" xfId="0">
      <alignment horizontal="right" vertical="center"/>
    </xf>
    <xf applyNumberFormat="1" borderId="0" fillId="0" fontId="0" numFmtId="725" xfId="0"/>
    <xf applyNumberFormat="1" borderId="0" fillId="0" fontId="0" numFmtId="726" xfId="0"/>
    <xf applyNumberFormat="1" borderId="0" fillId="0" fontId="0" numFmtId="727" xfId="0"/>
    <xf applyNumberFormat="1" borderId="0" fillId="0" fontId="0" numFmtId="728" xfId="0"/>
    <xf applyNumberFormat="1" borderId="0" fillId="0" fontId="0" numFmtId="729" xfId="0"/>
    <xf applyNumberFormat="1" borderId="0" fillId="0" fontId="0" numFmtId="730" xfId="0"/>
    <xf applyNumberFormat="1" borderId="0" fillId="0" fontId="0" numFmtId="731" xfId="0"/>
    <xf applyNumberFormat="1" borderId="0" fillId="0" fontId="0" numFmtId="732" xfId="0"/>
    <xf applyNumberFormat="1" borderId="0" fillId="0" fontId="0" numFmtId="733" xfId="0"/>
    <xf applyNumberFormat="1" borderId="0" fillId="0" fontId="0" numFmtId="734" xfId="0"/>
    <xf applyFill="1" applyNumberFormat="1" borderId="0" fillId="6" fontId="0" numFmtId="725" xfId="0"/>
    <xf applyFill="1" applyNumberFormat="1" borderId="0" fillId="6" fontId="0" numFmtId="726" xfId="0"/>
    <xf applyFill="1" applyNumberFormat="1" borderId="0" fillId="6" fontId="0" numFmtId="727" xfId="0"/>
    <xf applyFill="1" applyNumberFormat="1" borderId="0" fillId="6" fontId="0" numFmtId="728" xfId="0"/>
    <xf applyFill="1" applyNumberFormat="1" borderId="0" fillId="6" fontId="0" numFmtId="729" xfId="0"/>
    <xf applyFill="1" applyNumberFormat="1" borderId="0" fillId="6" fontId="0" numFmtId="730" xfId="0"/>
    <xf applyFill="1" applyNumberFormat="1" borderId="0" fillId="4" fontId="0" numFmtId="731" xfId="0"/>
    <xf applyFill="1" applyNumberFormat="1" borderId="0" fillId="4" fontId="0" numFmtId="732" xfId="0"/>
    <xf applyFill="1" applyNumberFormat="1" borderId="0" fillId="4" fontId="0" numFmtId="733" xfId="0"/>
    <xf applyFill="1" applyNumberFormat="1" borderId="0" fillId="4" fontId="0" numFmtId="734" xfId="0"/>
    <xf applyFill="1" applyFont="1" applyNumberFormat="1" borderId="0" fillId="6" fontId="15" numFmtId="725" xfId="0"/>
    <xf applyFill="1" applyFont="1" applyNumberFormat="1" borderId="0" fillId="6" fontId="15" numFmtId="726" xfId="0"/>
    <xf applyFill="1" applyFont="1" applyNumberFormat="1" borderId="0" fillId="6" fontId="15" numFmtId="727" xfId="0"/>
    <xf applyFill="1" applyFont="1" applyNumberFormat="1" borderId="0" fillId="6" fontId="15" numFmtId="728" xfId="0"/>
    <xf applyFill="1" applyFont="1" applyNumberFormat="1" borderId="0" fillId="6" fontId="15" numFmtId="729" xfId="0"/>
    <xf applyFill="1" applyFont="1" applyNumberFormat="1" borderId="0" fillId="6" fontId="15" numFmtId="730" xfId="0"/>
    <xf applyFill="1" applyFont="1" applyNumberFormat="1" borderId="0" fillId="4" fontId="15" numFmtId="731" xfId="0"/>
    <xf applyFill="1" applyFont="1" applyNumberFormat="1" borderId="0" fillId="4" fontId="15" numFmtId="732" xfId="0"/>
    <xf applyFill="1" applyFont="1" applyNumberFormat="1" borderId="0" fillId="4" fontId="15" numFmtId="733" xfId="0"/>
    <xf applyFill="1" applyFont="1" applyNumberFormat="1" borderId="0" fillId="4" fontId="15" numFmtId="734" xfId="0"/>
    <xf applyFill="1" applyFont="1" applyNumberFormat="1" borderId="0" fillId="6" fontId="15" numFmtId="725" xfId="0">
      <alignment horizontal="left" vertical="center"/>
    </xf>
    <xf applyFill="1" applyFont="1" applyNumberFormat="1" borderId="0" fillId="6" fontId="15" numFmtId="726" xfId="0">
      <alignment horizontal="right" vertical="center"/>
    </xf>
    <xf applyFill="1" applyFont="1" applyNumberFormat="1" borderId="0" fillId="6" fontId="15" numFmtId="727" xfId="0">
      <alignment horizontal="right" vertical="center"/>
    </xf>
    <xf applyFill="1" applyFont="1" applyNumberFormat="1" borderId="0" fillId="6" fontId="15" numFmtId="728" xfId="0">
      <alignment horizontal="right" vertical="center"/>
    </xf>
    <xf applyFill="1" applyFont="1" applyNumberFormat="1" borderId="0" fillId="6" fontId="15" numFmtId="729" xfId="0">
      <alignment horizontal="right" vertical="center"/>
    </xf>
    <xf applyFill="1" applyFont="1" applyNumberFormat="1" borderId="0" fillId="6" fontId="15" numFmtId="730" xfId="0">
      <alignment horizontal="right" vertical="center"/>
    </xf>
    <xf applyFill="1" applyFont="1" applyNumberFormat="1" borderId="0" fillId="4" fontId="15" numFmtId="731" xfId="0">
      <alignment horizontal="right" vertical="center"/>
    </xf>
    <xf applyFill="1" applyFont="1" applyNumberFormat="1" borderId="0" fillId="4" fontId="15" numFmtId="732" xfId="0">
      <alignment horizontal="right" vertical="center"/>
    </xf>
    <xf applyFill="1" applyFont="1" applyNumberFormat="1" borderId="0" fillId="4" fontId="15" numFmtId="733" xfId="0">
      <alignment horizontal="right" vertical="center"/>
    </xf>
    <xf applyFill="1" applyFont="1" applyNumberFormat="1" borderId="0" fillId="4" fontId="15" numFmtId="734" xfId="0">
      <alignment horizontal="right" vertical="center"/>
    </xf>
    <xf applyNumberFormat="1" borderId="0" fillId="0" fontId="0" numFmtId="735" xfId="0"/>
    <xf applyNumberFormat="1" borderId="0" fillId="0" fontId="0" numFmtId="736" xfId="0"/>
    <xf applyNumberFormat="1" borderId="0" fillId="0" fontId="0" numFmtId="737" xfId="0"/>
    <xf applyNumberFormat="1" borderId="0" fillId="0" fontId="0" numFmtId="738" xfId="0"/>
    <xf applyNumberFormat="1" borderId="0" fillId="0" fontId="0" numFmtId="739" xfId="0"/>
    <xf applyNumberFormat="1" borderId="0" fillId="0" fontId="0" numFmtId="740" xfId="0"/>
    <xf applyNumberFormat="1" borderId="0" fillId="0" fontId="0" numFmtId="741" xfId="0"/>
    <xf applyNumberFormat="1" borderId="0" fillId="0" fontId="0" numFmtId="742" xfId="0"/>
    <xf applyNumberFormat="1" borderId="0" fillId="0" fontId="0" numFmtId="743" xfId="0"/>
    <xf applyNumberFormat="1" borderId="0" fillId="0" fontId="0" numFmtId="744" xfId="0"/>
    <xf applyFill="1" applyNumberFormat="1" borderId="0" fillId="7" fontId="0" numFmtId="735" xfId="0"/>
    <xf applyFill="1" applyNumberFormat="1" borderId="0" fillId="7" fontId="0" numFmtId="736" xfId="0"/>
    <xf applyFill="1" applyNumberFormat="1" borderId="0" fillId="7" fontId="0" numFmtId="737" xfId="0"/>
    <xf applyFill="1" applyNumberFormat="1" borderId="0" fillId="7" fontId="0" numFmtId="738" xfId="0"/>
    <xf applyFill="1" applyNumberFormat="1" borderId="0" fillId="7" fontId="0" numFmtId="739" xfId="0"/>
    <xf applyFill="1" applyNumberFormat="1" borderId="0" fillId="7" fontId="0" numFmtId="740" xfId="0"/>
    <xf applyFill="1" applyNumberFormat="1" borderId="0" fillId="7" fontId="0" numFmtId="741" xfId="0"/>
    <xf applyFill="1" applyNumberFormat="1" borderId="0" fillId="7" fontId="0" numFmtId="742" xfId="0"/>
    <xf applyFill="1" applyNumberFormat="1" borderId="0" fillId="7" fontId="0" numFmtId="743" xfId="0"/>
    <xf applyFill="1" applyNumberFormat="1" borderId="0" fillId="7" fontId="0" numFmtId="744" xfId="0"/>
    <xf applyFill="1" applyFont="1" applyNumberFormat="1" borderId="0" fillId="7" fontId="15" numFmtId="735" xfId="0"/>
    <xf applyFill="1" applyFont="1" applyNumberFormat="1" borderId="0" fillId="7" fontId="15" numFmtId="736" xfId="0"/>
    <xf applyFill="1" applyFont="1" applyNumberFormat="1" borderId="0" fillId="7" fontId="15" numFmtId="737" xfId="0"/>
    <xf applyFill="1" applyFont="1" applyNumberFormat="1" borderId="0" fillId="7" fontId="15" numFmtId="738" xfId="0"/>
    <xf applyFill="1" applyFont="1" applyNumberFormat="1" borderId="0" fillId="7" fontId="15" numFmtId="739" xfId="0"/>
    <xf applyFill="1" applyFont="1" applyNumberFormat="1" borderId="0" fillId="7" fontId="15" numFmtId="740" xfId="0"/>
    <xf applyFill="1" applyFont="1" applyNumberFormat="1" borderId="0" fillId="7" fontId="15" numFmtId="741" xfId="0"/>
    <xf applyFill="1" applyFont="1" applyNumberFormat="1" borderId="0" fillId="7" fontId="15" numFmtId="742" xfId="0"/>
    <xf applyFill="1" applyFont="1" applyNumberFormat="1" borderId="0" fillId="7" fontId="15" numFmtId="743" xfId="0"/>
    <xf applyFill="1" applyFont="1" applyNumberFormat="1" borderId="0" fillId="7" fontId="15" numFmtId="744" xfId="0"/>
    <xf applyFill="1" applyFont="1" applyNumberFormat="1" borderId="0" fillId="7" fontId="15" numFmtId="735" xfId="0">
      <alignment horizontal="left" vertical="center"/>
    </xf>
    <xf applyFill="1" applyFont="1" applyNumberFormat="1" borderId="0" fillId="7" fontId="15" numFmtId="736" xfId="0">
      <alignment horizontal="right" vertical="center"/>
    </xf>
    <xf applyFill="1" applyFont="1" applyNumberFormat="1" borderId="0" fillId="7" fontId="15" numFmtId="737" xfId="0">
      <alignment horizontal="right" vertical="center"/>
    </xf>
    <xf applyFill="1" applyFont="1" applyNumberFormat="1" borderId="0" fillId="7" fontId="15" numFmtId="738" xfId="0">
      <alignment horizontal="right" vertical="center"/>
    </xf>
    <xf applyFill="1" applyFont="1" applyNumberFormat="1" borderId="0" fillId="7" fontId="15" numFmtId="739" xfId="0">
      <alignment horizontal="right" vertical="center"/>
    </xf>
    <xf applyFill="1" applyFont="1" applyNumberFormat="1" borderId="0" fillId="7" fontId="15" numFmtId="740" xfId="0">
      <alignment horizontal="right" vertical="center"/>
    </xf>
    <xf applyFill="1" applyFont="1" applyNumberFormat="1" borderId="0" fillId="7" fontId="15" numFmtId="741" xfId="0">
      <alignment horizontal="right" vertical="center"/>
    </xf>
    <xf applyFill="1" applyFont="1" applyNumberFormat="1" borderId="0" fillId="7" fontId="15" numFmtId="742" xfId="0">
      <alignment horizontal="right" vertical="center"/>
    </xf>
    <xf applyFill="1" applyFont="1" applyNumberFormat="1" borderId="0" fillId="7" fontId="15" numFmtId="743" xfId="0">
      <alignment horizontal="right" vertical="center"/>
    </xf>
    <xf applyFill="1" applyFont="1" applyNumberFormat="1" borderId="0" fillId="7" fontId="15" numFmtId="744" xfId="0">
      <alignment horizontal="right" vertical="center"/>
    </xf>
    <xf applyNumberFormat="1" borderId="0" fillId="0" fontId="0" numFmtId="745" xfId="0"/>
    <xf applyNumberFormat="1" borderId="0" fillId="0" fontId="0" numFmtId="746" xfId="0"/>
    <xf applyNumberFormat="1" borderId="0" fillId="0" fontId="0" numFmtId="747" xfId="0"/>
    <xf applyNumberFormat="1" borderId="0" fillId="0" fontId="0" numFmtId="748" xfId="0"/>
    <xf applyNumberFormat="1" borderId="0" fillId="0" fontId="0" numFmtId="749" xfId="0"/>
    <xf applyNumberFormat="1" borderId="0" fillId="0" fontId="0" numFmtId="750" xfId="0"/>
    <xf applyNumberFormat="1" borderId="0" fillId="0" fontId="0" numFmtId="751" xfId="0"/>
    <xf applyNumberFormat="1" borderId="0" fillId="0" fontId="0" numFmtId="752" xfId="0"/>
    <xf applyNumberFormat="1" borderId="0" fillId="0" fontId="0" numFmtId="753" xfId="0"/>
    <xf applyNumberFormat="1" borderId="0" fillId="0" fontId="0" numFmtId="754" xfId="0"/>
    <xf applyFill="1" applyNumberFormat="1" borderId="0" fillId="6" fontId="0" numFmtId="745" xfId="0"/>
    <xf applyFill="1" applyNumberFormat="1" borderId="0" fillId="6" fontId="0" numFmtId="746" xfId="0"/>
    <xf applyFill="1" applyNumberFormat="1" borderId="0" fillId="6" fontId="0" numFmtId="747" xfId="0"/>
    <xf applyFill="1" applyNumberFormat="1" borderId="0" fillId="6" fontId="0" numFmtId="748" xfId="0"/>
    <xf applyFill="1" applyNumberFormat="1" borderId="0" fillId="6" fontId="0" numFmtId="749" xfId="0"/>
    <xf applyFill="1" applyNumberFormat="1" borderId="0" fillId="6" fontId="0" numFmtId="750" xfId="0"/>
    <xf applyFill="1" applyNumberFormat="1" borderId="0" fillId="4" fontId="0" numFmtId="751" xfId="0"/>
    <xf applyFill="1" applyNumberFormat="1" borderId="0" fillId="4" fontId="0" numFmtId="752" xfId="0"/>
    <xf applyFill="1" applyNumberFormat="1" borderId="0" fillId="4" fontId="0" numFmtId="753" xfId="0"/>
    <xf applyFill="1" applyNumberFormat="1" borderId="0" fillId="4" fontId="0" numFmtId="754" xfId="0"/>
    <xf applyFill="1" applyFont="1" applyNumberFormat="1" borderId="0" fillId="6" fontId="15" numFmtId="745" xfId="0"/>
    <xf applyFill="1" applyFont="1" applyNumberFormat="1" borderId="0" fillId="6" fontId="15" numFmtId="746" xfId="0"/>
    <xf applyFill="1" applyFont="1" applyNumberFormat="1" borderId="0" fillId="6" fontId="15" numFmtId="747" xfId="0"/>
    <xf applyFill="1" applyFont="1" applyNumberFormat="1" borderId="0" fillId="6" fontId="15" numFmtId="748" xfId="0"/>
    <xf applyFill="1" applyFont="1" applyNumberFormat="1" borderId="0" fillId="6" fontId="15" numFmtId="749" xfId="0"/>
    <xf applyFill="1" applyFont="1" applyNumberFormat="1" borderId="0" fillId="6" fontId="15" numFmtId="750" xfId="0"/>
    <xf applyFill="1" applyFont="1" applyNumberFormat="1" borderId="0" fillId="4" fontId="15" numFmtId="751" xfId="0"/>
    <xf applyFill="1" applyFont="1" applyNumberFormat="1" borderId="0" fillId="4" fontId="15" numFmtId="752" xfId="0"/>
    <xf applyFill="1" applyFont="1" applyNumberFormat="1" borderId="0" fillId="4" fontId="15" numFmtId="753" xfId="0"/>
    <xf applyFill="1" applyFont="1" applyNumberFormat="1" borderId="0" fillId="4" fontId="15" numFmtId="754" xfId="0"/>
    <xf applyFill="1" applyFont="1" applyNumberFormat="1" borderId="0" fillId="6" fontId="15" numFmtId="745" xfId="0">
      <alignment horizontal="left" vertical="center"/>
    </xf>
    <xf applyFill="1" applyFont="1" applyNumberFormat="1" borderId="0" fillId="6" fontId="15" numFmtId="746" xfId="0">
      <alignment horizontal="right" vertical="center"/>
    </xf>
    <xf applyFill="1" applyFont="1" applyNumberFormat="1" borderId="0" fillId="6" fontId="15" numFmtId="747" xfId="0">
      <alignment horizontal="right" vertical="center"/>
    </xf>
    <xf applyFill="1" applyFont="1" applyNumberFormat="1" borderId="0" fillId="6" fontId="15" numFmtId="748" xfId="0">
      <alignment horizontal="right" vertical="center"/>
    </xf>
    <xf applyFill="1" applyFont="1" applyNumberFormat="1" borderId="0" fillId="6" fontId="15" numFmtId="749" xfId="0">
      <alignment horizontal="right" vertical="center"/>
    </xf>
    <xf applyFill="1" applyFont="1" applyNumberFormat="1" borderId="0" fillId="6" fontId="15" numFmtId="750" xfId="0">
      <alignment horizontal="right" vertical="center"/>
    </xf>
    <xf applyFill="1" applyFont="1" applyNumberFormat="1" borderId="0" fillId="4" fontId="15" numFmtId="751" xfId="0">
      <alignment horizontal="right" vertical="center"/>
    </xf>
    <xf applyFill="1" applyFont="1" applyNumberFormat="1" borderId="0" fillId="4" fontId="15" numFmtId="752" xfId="0">
      <alignment horizontal="right" vertical="center"/>
    </xf>
    <xf applyFill="1" applyFont="1" applyNumberFormat="1" borderId="0" fillId="4" fontId="15" numFmtId="753" xfId="0">
      <alignment horizontal="right" vertical="center"/>
    </xf>
    <xf applyFill="1" applyFont="1" applyNumberFormat="1" borderId="0" fillId="4" fontId="15" numFmtId="754" xfId="0">
      <alignment horizontal="right" vertical="center"/>
    </xf>
    <xf applyNumberFormat="1" borderId="0" fillId="0" fontId="0" numFmtId="755" xfId="0"/>
    <xf applyNumberFormat="1" borderId="0" fillId="0" fontId="0" numFmtId="756" xfId="0"/>
    <xf applyNumberFormat="1" borderId="0" fillId="0" fontId="0" numFmtId="757" xfId="0"/>
    <xf applyNumberFormat="1" borderId="0" fillId="0" fontId="0" numFmtId="758" xfId="0"/>
    <xf applyNumberFormat="1" borderId="0" fillId="0" fontId="0" numFmtId="759" xfId="0"/>
    <xf applyNumberFormat="1" borderId="0" fillId="0" fontId="0" numFmtId="760" xfId="0"/>
    <xf applyNumberFormat="1" borderId="0" fillId="0" fontId="0" numFmtId="761" xfId="0"/>
    <xf applyNumberFormat="1" borderId="0" fillId="0" fontId="0" numFmtId="762" xfId="0"/>
    <xf applyNumberFormat="1" borderId="0" fillId="0" fontId="0" numFmtId="763" xfId="0"/>
    <xf applyNumberFormat="1" borderId="0" fillId="0" fontId="0" numFmtId="764" xfId="0"/>
    <xf applyFill="1" applyNumberFormat="1" borderId="0" fillId="7" fontId="0" numFmtId="755" xfId="0"/>
    <xf applyFill="1" applyNumberFormat="1" borderId="0" fillId="7" fontId="0" numFmtId="756" xfId="0"/>
    <xf applyFill="1" applyNumberFormat="1" borderId="0" fillId="7" fontId="0" numFmtId="757" xfId="0"/>
    <xf applyFill="1" applyNumberFormat="1" borderId="0" fillId="7" fontId="0" numFmtId="758" xfId="0"/>
    <xf applyFill="1" applyNumberFormat="1" borderId="0" fillId="7" fontId="0" numFmtId="759" xfId="0"/>
    <xf applyFill="1" applyNumberFormat="1" borderId="0" fillId="7" fontId="0" numFmtId="760" xfId="0"/>
    <xf applyFill="1" applyNumberFormat="1" borderId="0" fillId="7" fontId="0" numFmtId="761" xfId="0"/>
    <xf applyFill="1" applyNumberFormat="1" borderId="0" fillId="7" fontId="0" numFmtId="762" xfId="0"/>
    <xf applyFill="1" applyNumberFormat="1" borderId="0" fillId="7" fontId="0" numFmtId="763" xfId="0"/>
    <xf applyFill="1" applyNumberFormat="1" borderId="0" fillId="7" fontId="0" numFmtId="764" xfId="0"/>
    <xf applyFill="1" applyFont="1" applyNumberFormat="1" borderId="0" fillId="7" fontId="15" numFmtId="755" xfId="0"/>
    <xf applyFill="1" applyFont="1" applyNumberFormat="1" borderId="0" fillId="7" fontId="15" numFmtId="756" xfId="0"/>
    <xf applyFill="1" applyFont="1" applyNumberFormat="1" borderId="0" fillId="7" fontId="15" numFmtId="757" xfId="0"/>
    <xf applyFill="1" applyFont="1" applyNumberFormat="1" borderId="0" fillId="7" fontId="15" numFmtId="758" xfId="0"/>
    <xf applyFill="1" applyFont="1" applyNumberFormat="1" borderId="0" fillId="7" fontId="15" numFmtId="759" xfId="0"/>
    <xf applyFill="1" applyFont="1" applyNumberFormat="1" borderId="0" fillId="7" fontId="15" numFmtId="760" xfId="0"/>
    <xf applyFill="1" applyFont="1" applyNumberFormat="1" borderId="0" fillId="7" fontId="15" numFmtId="761" xfId="0"/>
    <xf applyFill="1" applyFont="1" applyNumberFormat="1" borderId="0" fillId="7" fontId="15" numFmtId="762" xfId="0"/>
    <xf applyFill="1" applyFont="1" applyNumberFormat="1" borderId="0" fillId="7" fontId="15" numFmtId="763" xfId="0"/>
    <xf applyFill="1" applyFont="1" applyNumberFormat="1" borderId="0" fillId="7" fontId="15" numFmtId="764" xfId="0"/>
    <xf applyFill="1" applyFont="1" applyNumberFormat="1" borderId="0" fillId="7" fontId="15" numFmtId="755" xfId="0">
      <alignment horizontal="left" vertical="center"/>
    </xf>
    <xf applyFill="1" applyFont="1" applyNumberFormat="1" borderId="0" fillId="7" fontId="15" numFmtId="756" xfId="0">
      <alignment horizontal="right" vertical="center"/>
    </xf>
    <xf applyFill="1" applyFont="1" applyNumberFormat="1" borderId="0" fillId="7" fontId="15" numFmtId="757" xfId="0">
      <alignment horizontal="right" vertical="center"/>
    </xf>
    <xf applyFill="1" applyFont="1" applyNumberFormat="1" borderId="0" fillId="7" fontId="15" numFmtId="758" xfId="0">
      <alignment horizontal="right" vertical="center"/>
    </xf>
    <xf applyFill="1" applyFont="1" applyNumberFormat="1" borderId="0" fillId="7" fontId="15" numFmtId="759" xfId="0">
      <alignment horizontal="right" vertical="center"/>
    </xf>
    <xf applyFill="1" applyFont="1" applyNumberFormat="1" borderId="0" fillId="7" fontId="15" numFmtId="760" xfId="0">
      <alignment horizontal="right" vertical="center"/>
    </xf>
    <xf applyFill="1" applyFont="1" applyNumberFormat="1" borderId="0" fillId="7" fontId="15" numFmtId="761" xfId="0">
      <alignment horizontal="right" vertical="center"/>
    </xf>
    <xf applyFill="1" applyFont="1" applyNumberFormat="1" borderId="0" fillId="7" fontId="15" numFmtId="762" xfId="0">
      <alignment horizontal="right" vertical="center"/>
    </xf>
    <xf applyFill="1" applyFont="1" applyNumberFormat="1" borderId="0" fillId="7" fontId="15" numFmtId="763" xfId="0">
      <alignment horizontal="right" vertical="center"/>
    </xf>
    <xf applyFill="1" applyFont="1" applyNumberFormat="1" borderId="0" fillId="7" fontId="15" numFmtId="764" xfId="0">
      <alignment horizontal="right" vertical="center"/>
    </xf>
    <xf applyNumberFormat="1" borderId="0" fillId="0" fontId="0" numFmtId="765" xfId="0"/>
    <xf applyNumberFormat="1" borderId="0" fillId="0" fontId="0" numFmtId="766" xfId="0"/>
    <xf applyNumberFormat="1" borderId="0" fillId="0" fontId="0" numFmtId="767" xfId="0"/>
    <xf applyNumberFormat="1" borderId="0" fillId="0" fontId="0" numFmtId="768" xfId="0"/>
    <xf applyNumberFormat="1" borderId="0" fillId="0" fontId="0" numFmtId="769" xfId="0"/>
    <xf applyNumberFormat="1" borderId="0" fillId="0" fontId="0" numFmtId="770" xfId="0"/>
    <xf applyNumberFormat="1" borderId="0" fillId="0" fontId="0" numFmtId="771" xfId="0"/>
    <xf applyNumberFormat="1" borderId="0" fillId="0" fontId="0" numFmtId="772" xfId="0"/>
    <xf applyNumberFormat="1" borderId="0" fillId="0" fontId="0" numFmtId="773" xfId="0"/>
    <xf applyNumberFormat="1" borderId="0" fillId="0" fontId="0" numFmtId="774" xfId="0"/>
    <xf applyFill="1" applyNumberFormat="1" borderId="0" fillId="6" fontId="0" numFmtId="765" xfId="0"/>
    <xf applyFill="1" applyNumberFormat="1" borderId="0" fillId="6" fontId="0" numFmtId="766" xfId="0"/>
    <xf applyFill="1" applyNumberFormat="1" borderId="0" fillId="6" fontId="0" numFmtId="767" xfId="0"/>
    <xf applyFill="1" applyNumberFormat="1" borderId="0" fillId="6" fontId="0" numFmtId="768" xfId="0"/>
    <xf applyFill="1" applyNumberFormat="1" borderId="0" fillId="6" fontId="0" numFmtId="769" xfId="0"/>
    <xf applyFill="1" applyNumberFormat="1" borderId="0" fillId="6" fontId="0" numFmtId="770" xfId="0"/>
    <xf applyFill="1" applyNumberFormat="1" borderId="0" fillId="4" fontId="0" numFmtId="771" xfId="0"/>
    <xf applyFill="1" applyNumberFormat="1" borderId="0" fillId="4" fontId="0" numFmtId="772" xfId="0"/>
    <xf applyFill="1" applyNumberFormat="1" borderId="0" fillId="4" fontId="0" numFmtId="773" xfId="0"/>
    <xf applyFill="1" applyNumberFormat="1" borderId="0" fillId="4" fontId="0" numFmtId="774" xfId="0"/>
    <xf applyFill="1" applyFont="1" applyNumberFormat="1" borderId="0" fillId="6" fontId="15" numFmtId="765" xfId="0"/>
    <xf applyFill="1" applyFont="1" applyNumberFormat="1" borderId="0" fillId="6" fontId="15" numFmtId="766" xfId="0"/>
    <xf applyFill="1" applyFont="1" applyNumberFormat="1" borderId="0" fillId="6" fontId="15" numFmtId="767" xfId="0"/>
    <xf applyFill="1" applyFont="1" applyNumberFormat="1" borderId="0" fillId="6" fontId="15" numFmtId="768" xfId="0"/>
    <xf applyFill="1" applyFont="1" applyNumberFormat="1" borderId="0" fillId="6" fontId="15" numFmtId="769" xfId="0"/>
    <xf applyFill="1" applyFont="1" applyNumberFormat="1" borderId="0" fillId="6" fontId="15" numFmtId="770" xfId="0"/>
    <xf applyFill="1" applyFont="1" applyNumberFormat="1" borderId="0" fillId="4" fontId="15" numFmtId="771" xfId="0"/>
    <xf applyFill="1" applyFont="1" applyNumberFormat="1" borderId="0" fillId="4" fontId="15" numFmtId="772" xfId="0"/>
    <xf applyFill="1" applyFont="1" applyNumberFormat="1" borderId="0" fillId="4" fontId="15" numFmtId="773" xfId="0"/>
    <xf applyFill="1" applyFont="1" applyNumberFormat="1" borderId="0" fillId="4" fontId="15" numFmtId="774" xfId="0"/>
    <xf applyFill="1" applyFont="1" applyNumberFormat="1" borderId="0" fillId="6" fontId="15" numFmtId="765" xfId="0">
      <alignment horizontal="left" vertical="center"/>
    </xf>
    <xf applyFill="1" applyFont="1" applyNumberFormat="1" borderId="0" fillId="6" fontId="15" numFmtId="766" xfId="0">
      <alignment horizontal="right" vertical="center"/>
    </xf>
    <xf applyFill="1" applyFont="1" applyNumberFormat="1" borderId="0" fillId="6" fontId="15" numFmtId="767" xfId="0">
      <alignment horizontal="right" vertical="center"/>
    </xf>
    <xf applyFill="1" applyFont="1" applyNumberFormat="1" borderId="0" fillId="6" fontId="15" numFmtId="768" xfId="0">
      <alignment horizontal="right" vertical="center"/>
    </xf>
    <xf applyFill="1" applyFont="1" applyNumberFormat="1" borderId="0" fillId="6" fontId="15" numFmtId="769" xfId="0">
      <alignment horizontal="right" vertical="center"/>
    </xf>
    <xf applyFill="1" applyFont="1" applyNumberFormat="1" borderId="0" fillId="6" fontId="15" numFmtId="770" xfId="0">
      <alignment horizontal="right" vertical="center"/>
    </xf>
    <xf applyFill="1" applyFont="1" applyNumberFormat="1" borderId="0" fillId="4" fontId="15" numFmtId="771" xfId="0">
      <alignment horizontal="right" vertical="center"/>
    </xf>
    <xf applyFill="1" applyFont="1" applyNumberFormat="1" borderId="0" fillId="4" fontId="15" numFmtId="772" xfId="0">
      <alignment horizontal="right" vertical="center"/>
    </xf>
    <xf applyFill="1" applyFont="1" applyNumberFormat="1" borderId="0" fillId="4" fontId="15" numFmtId="773" xfId="0">
      <alignment horizontal="right" vertical="center"/>
    </xf>
    <xf applyFill="1" applyFont="1" applyNumberFormat="1" borderId="0" fillId="4" fontId="15" numFmtId="774" xfId="0">
      <alignment horizontal="right" vertical="center"/>
    </xf>
    <xf applyNumberFormat="1" borderId="0" fillId="0" fontId="0" numFmtId="775" xfId="0"/>
    <xf applyNumberFormat="1" borderId="0" fillId="0" fontId="0" numFmtId="776" xfId="0"/>
    <xf applyNumberFormat="1" borderId="0" fillId="0" fontId="0" numFmtId="777" xfId="0"/>
    <xf applyNumberFormat="1" borderId="0" fillId="0" fontId="0" numFmtId="778" xfId="0"/>
    <xf applyNumberFormat="1" borderId="0" fillId="0" fontId="0" numFmtId="779" xfId="0"/>
    <xf applyNumberFormat="1" borderId="0" fillId="0" fontId="0" numFmtId="780" xfId="0"/>
    <xf applyNumberFormat="1" borderId="0" fillId="0" fontId="0" numFmtId="781" xfId="0"/>
    <xf applyNumberFormat="1" borderId="0" fillId="0" fontId="0" numFmtId="782" xfId="0"/>
    <xf applyNumberFormat="1" borderId="0" fillId="0" fontId="0" numFmtId="783" xfId="0"/>
    <xf applyNumberFormat="1" borderId="0" fillId="0" fontId="0" numFmtId="784" xfId="0"/>
    <xf applyFill="1" applyNumberFormat="1" borderId="0" fillId="7" fontId="0" numFmtId="775" xfId="0"/>
    <xf applyFill="1" applyNumberFormat="1" borderId="0" fillId="7" fontId="0" numFmtId="776" xfId="0"/>
    <xf applyFill="1" applyNumberFormat="1" borderId="0" fillId="7" fontId="0" numFmtId="777" xfId="0"/>
    <xf applyFill="1" applyNumberFormat="1" borderId="0" fillId="7" fontId="0" numFmtId="778" xfId="0"/>
    <xf applyFill="1" applyNumberFormat="1" borderId="0" fillId="7" fontId="0" numFmtId="779" xfId="0"/>
    <xf applyFill="1" applyNumberFormat="1" borderId="0" fillId="7" fontId="0" numFmtId="780" xfId="0"/>
    <xf applyFill="1" applyNumberFormat="1" borderId="0" fillId="7" fontId="0" numFmtId="781" xfId="0"/>
    <xf applyFill="1" applyNumberFormat="1" borderId="0" fillId="7" fontId="0" numFmtId="782" xfId="0"/>
    <xf applyFill="1" applyNumberFormat="1" borderId="0" fillId="7" fontId="0" numFmtId="783" xfId="0"/>
    <xf applyFill="1" applyNumberFormat="1" borderId="0" fillId="7" fontId="0" numFmtId="784" xfId="0"/>
    <xf applyFill="1" applyFont="1" applyNumberFormat="1" borderId="0" fillId="7" fontId="15" numFmtId="775" xfId="0"/>
    <xf applyFill="1" applyFont="1" applyNumberFormat="1" borderId="0" fillId="7" fontId="15" numFmtId="776" xfId="0"/>
    <xf applyFill="1" applyFont="1" applyNumberFormat="1" borderId="0" fillId="7" fontId="15" numFmtId="777" xfId="0"/>
    <xf applyFill="1" applyFont="1" applyNumberFormat="1" borderId="0" fillId="7" fontId="15" numFmtId="778" xfId="0"/>
    <xf applyFill="1" applyFont="1" applyNumberFormat="1" borderId="0" fillId="7" fontId="15" numFmtId="779" xfId="0"/>
    <xf applyFill="1" applyFont="1" applyNumberFormat="1" borderId="0" fillId="7" fontId="15" numFmtId="780" xfId="0"/>
    <xf applyFill="1" applyFont="1" applyNumberFormat="1" borderId="0" fillId="7" fontId="15" numFmtId="781" xfId="0"/>
    <xf applyFill="1" applyFont="1" applyNumberFormat="1" borderId="0" fillId="7" fontId="15" numFmtId="782" xfId="0"/>
    <xf applyFill="1" applyFont="1" applyNumberFormat="1" borderId="0" fillId="7" fontId="15" numFmtId="783" xfId="0"/>
    <xf applyFill="1" applyFont="1" applyNumberFormat="1" borderId="0" fillId="7" fontId="15" numFmtId="784" xfId="0"/>
    <xf applyFill="1" applyFont="1" applyNumberFormat="1" borderId="0" fillId="7" fontId="15" numFmtId="775" xfId="0">
      <alignment horizontal="left" vertical="center"/>
    </xf>
    <xf applyFill="1" applyFont="1" applyNumberFormat="1" borderId="0" fillId="7" fontId="15" numFmtId="776" xfId="0">
      <alignment horizontal="right" vertical="center"/>
    </xf>
    <xf applyFill="1" applyFont="1" applyNumberFormat="1" borderId="0" fillId="7" fontId="15" numFmtId="777" xfId="0">
      <alignment horizontal="right" vertical="center"/>
    </xf>
    <xf applyFill="1" applyFont="1" applyNumberFormat="1" borderId="0" fillId="7" fontId="15" numFmtId="778" xfId="0">
      <alignment horizontal="right" vertical="center"/>
    </xf>
    <xf applyFill="1" applyFont="1" applyNumberFormat="1" borderId="0" fillId="7" fontId="15" numFmtId="779" xfId="0">
      <alignment horizontal="right" vertical="center"/>
    </xf>
    <xf applyFill="1" applyFont="1" applyNumberFormat="1" borderId="0" fillId="7" fontId="15" numFmtId="780" xfId="0">
      <alignment horizontal="right" vertical="center"/>
    </xf>
    <xf applyFill="1" applyFont="1" applyNumberFormat="1" borderId="0" fillId="7" fontId="15" numFmtId="781" xfId="0">
      <alignment horizontal="right" vertical="center"/>
    </xf>
    <xf applyFill="1" applyFont="1" applyNumberFormat="1" borderId="0" fillId="7" fontId="15" numFmtId="782" xfId="0">
      <alignment horizontal="right" vertical="center"/>
    </xf>
    <xf applyFill="1" applyFont="1" applyNumberFormat="1" borderId="0" fillId="7" fontId="15" numFmtId="783" xfId="0">
      <alignment horizontal="right" vertical="center"/>
    </xf>
    <xf applyFill="1" applyFont="1" applyNumberFormat="1" borderId="0" fillId="7" fontId="15" numFmtId="784" xfId="0">
      <alignment horizontal="right" vertical="center"/>
    </xf>
    <xf applyNumberFormat="1" borderId="0" fillId="0" fontId="0" numFmtId="785" xfId="0"/>
    <xf applyNumberFormat="1" borderId="0" fillId="0" fontId="0" numFmtId="786" xfId="0"/>
    <xf applyNumberFormat="1" borderId="0" fillId="0" fontId="0" numFmtId="787" xfId="0"/>
    <xf applyNumberFormat="1" borderId="0" fillId="0" fontId="0" numFmtId="788" xfId="0"/>
    <xf applyNumberFormat="1" borderId="0" fillId="0" fontId="0" numFmtId="789" xfId="0"/>
    <xf applyNumberFormat="1" borderId="0" fillId="0" fontId="0" numFmtId="790" xfId="0"/>
    <xf applyNumberFormat="1" borderId="0" fillId="0" fontId="0" numFmtId="791" xfId="0"/>
    <xf applyNumberFormat="1" borderId="0" fillId="0" fontId="0" numFmtId="792" xfId="0"/>
    <xf applyNumberFormat="1" borderId="0" fillId="0" fontId="0" numFmtId="793" xfId="0"/>
    <xf applyNumberFormat="1" borderId="0" fillId="0" fontId="0" numFmtId="794" xfId="0"/>
    <xf applyFill="1" applyNumberFormat="1" borderId="0" fillId="6" fontId="0" numFmtId="785" xfId="0"/>
    <xf applyFill="1" applyNumberFormat="1" borderId="0" fillId="6" fontId="0" numFmtId="786" xfId="0"/>
    <xf applyFill="1" applyNumberFormat="1" borderId="0" fillId="6" fontId="0" numFmtId="787" xfId="0"/>
    <xf applyFill="1" applyNumberFormat="1" borderId="0" fillId="6" fontId="0" numFmtId="788" xfId="0"/>
    <xf applyFill="1" applyNumberFormat="1" borderId="0" fillId="6" fontId="0" numFmtId="789" xfId="0"/>
    <xf applyFill="1" applyNumberFormat="1" borderId="0" fillId="6" fontId="0" numFmtId="790" xfId="0"/>
    <xf applyFill="1" applyNumberFormat="1" borderId="0" fillId="4" fontId="0" numFmtId="791" xfId="0"/>
    <xf applyFill="1" applyNumberFormat="1" borderId="0" fillId="4" fontId="0" numFmtId="792" xfId="0"/>
    <xf applyFill="1" applyNumberFormat="1" borderId="0" fillId="4" fontId="0" numFmtId="793" xfId="0"/>
    <xf applyFill="1" applyNumberFormat="1" borderId="0" fillId="4" fontId="0" numFmtId="794" xfId="0"/>
    <xf applyFill="1" applyFont="1" applyNumberFormat="1" borderId="0" fillId="6" fontId="15" numFmtId="785" xfId="0"/>
    <xf applyFill="1" applyFont="1" applyNumberFormat="1" borderId="0" fillId="6" fontId="15" numFmtId="786" xfId="0"/>
    <xf applyFill="1" applyFont="1" applyNumberFormat="1" borderId="0" fillId="6" fontId="15" numFmtId="787" xfId="0"/>
    <xf applyFill="1" applyFont="1" applyNumberFormat="1" borderId="0" fillId="6" fontId="15" numFmtId="788" xfId="0"/>
    <xf applyFill="1" applyFont="1" applyNumberFormat="1" borderId="0" fillId="6" fontId="15" numFmtId="789" xfId="0"/>
    <xf applyFill="1" applyFont="1" applyNumberFormat="1" borderId="0" fillId="6" fontId="15" numFmtId="790" xfId="0"/>
    <xf applyFill="1" applyFont="1" applyNumberFormat="1" borderId="0" fillId="4" fontId="15" numFmtId="791" xfId="0"/>
    <xf applyFill="1" applyFont="1" applyNumberFormat="1" borderId="0" fillId="4" fontId="15" numFmtId="792" xfId="0"/>
    <xf applyFill="1" applyFont="1" applyNumberFormat="1" borderId="0" fillId="4" fontId="15" numFmtId="793" xfId="0"/>
    <xf applyFill="1" applyFont="1" applyNumberFormat="1" borderId="0" fillId="4" fontId="15" numFmtId="794" xfId="0"/>
    <xf applyFill="1" applyFont="1" applyNumberFormat="1" borderId="0" fillId="6" fontId="15" numFmtId="785" xfId="0">
      <alignment horizontal="left" vertical="center"/>
    </xf>
    <xf applyFill="1" applyFont="1" applyNumberFormat="1" borderId="0" fillId="6" fontId="15" numFmtId="786" xfId="0">
      <alignment horizontal="right" vertical="center"/>
    </xf>
    <xf applyFill="1" applyFont="1" applyNumberFormat="1" borderId="0" fillId="6" fontId="15" numFmtId="787" xfId="0">
      <alignment horizontal="right" vertical="center"/>
    </xf>
    <xf applyFill="1" applyFont="1" applyNumberFormat="1" borderId="0" fillId="6" fontId="15" numFmtId="788" xfId="0">
      <alignment horizontal="right" vertical="center"/>
    </xf>
    <xf applyFill="1" applyFont="1" applyNumberFormat="1" borderId="0" fillId="6" fontId="15" numFmtId="789" xfId="0">
      <alignment horizontal="right" vertical="center"/>
    </xf>
    <xf applyFill="1" applyFont="1" applyNumberFormat="1" borderId="0" fillId="6" fontId="15" numFmtId="790" xfId="0">
      <alignment horizontal="right" vertical="center"/>
    </xf>
    <xf applyFill="1" applyFont="1" applyNumberFormat="1" borderId="0" fillId="4" fontId="15" numFmtId="791" xfId="0">
      <alignment horizontal="right" vertical="center"/>
    </xf>
    <xf applyFill="1" applyFont="1" applyNumberFormat="1" borderId="0" fillId="4" fontId="15" numFmtId="792" xfId="0">
      <alignment horizontal="right" vertical="center"/>
    </xf>
    <xf applyFill="1" applyFont="1" applyNumberFormat="1" borderId="0" fillId="4" fontId="15" numFmtId="793" xfId="0">
      <alignment horizontal="right" vertical="center"/>
    </xf>
    <xf applyFill="1" applyFont="1" applyNumberFormat="1" borderId="0" fillId="4" fontId="15" numFmtId="794" xfId="0">
      <alignment horizontal="right" vertical="center"/>
    </xf>
    <xf applyNumberFormat="1" borderId="0" fillId="0" fontId="0" numFmtId="795" xfId="0"/>
    <xf applyNumberFormat="1" borderId="0" fillId="0" fontId="0" numFmtId="796" xfId="0"/>
    <xf applyNumberFormat="1" borderId="0" fillId="0" fontId="0" numFmtId="797" xfId="0"/>
    <xf applyNumberFormat="1" borderId="0" fillId="0" fontId="0" numFmtId="798" xfId="0"/>
    <xf applyNumberFormat="1" borderId="0" fillId="0" fontId="0" numFmtId="799" xfId="0"/>
    <xf applyNumberFormat="1" borderId="0" fillId="0" fontId="0" numFmtId="800" xfId="0"/>
    <xf applyNumberFormat="1" borderId="0" fillId="0" fontId="0" numFmtId="801" xfId="0"/>
    <xf applyNumberFormat="1" borderId="0" fillId="0" fontId="0" numFmtId="802" xfId="0"/>
    <xf applyNumberFormat="1" borderId="0" fillId="0" fontId="0" numFmtId="803" xfId="0"/>
    <xf applyNumberFormat="1" borderId="0" fillId="0" fontId="0" numFmtId="804" xfId="0"/>
    <xf applyFill="1" applyNumberFormat="1" borderId="0" fillId="7" fontId="0" numFmtId="795" xfId="0"/>
    <xf applyFill="1" applyNumberFormat="1" borderId="0" fillId="7" fontId="0" numFmtId="796" xfId="0"/>
    <xf applyFill="1" applyNumberFormat="1" borderId="0" fillId="7" fontId="0" numFmtId="797" xfId="0"/>
    <xf applyFill="1" applyNumberFormat="1" borderId="0" fillId="7" fontId="0" numFmtId="798" xfId="0"/>
    <xf applyFill="1" applyNumberFormat="1" borderId="0" fillId="7" fontId="0" numFmtId="799" xfId="0"/>
    <xf applyFill="1" applyNumberFormat="1" borderId="0" fillId="7" fontId="0" numFmtId="800" xfId="0"/>
    <xf applyFill="1" applyNumberFormat="1" borderId="0" fillId="7" fontId="0" numFmtId="801" xfId="0"/>
    <xf applyFill="1" applyNumberFormat="1" borderId="0" fillId="7" fontId="0" numFmtId="802" xfId="0"/>
    <xf applyFill="1" applyNumberFormat="1" borderId="0" fillId="7" fontId="0" numFmtId="803" xfId="0"/>
    <xf applyFill="1" applyNumberFormat="1" borderId="0" fillId="7" fontId="0" numFmtId="804" xfId="0"/>
    <xf applyFill="1" applyFont="1" applyNumberFormat="1" borderId="0" fillId="7" fontId="15" numFmtId="795" xfId="0"/>
    <xf applyFill="1" applyFont="1" applyNumberFormat="1" borderId="0" fillId="7" fontId="15" numFmtId="796" xfId="0"/>
    <xf applyFill="1" applyFont="1" applyNumberFormat="1" borderId="0" fillId="7" fontId="15" numFmtId="797" xfId="0"/>
    <xf applyFill="1" applyFont="1" applyNumberFormat="1" borderId="0" fillId="7" fontId="15" numFmtId="798" xfId="0"/>
    <xf applyFill="1" applyFont="1" applyNumberFormat="1" borderId="0" fillId="7" fontId="15" numFmtId="799" xfId="0"/>
    <xf applyFill="1" applyFont="1" applyNumberFormat="1" borderId="0" fillId="7" fontId="15" numFmtId="800" xfId="0"/>
    <xf applyFill="1" applyFont="1" applyNumberFormat="1" borderId="0" fillId="7" fontId="15" numFmtId="801" xfId="0"/>
    <xf applyFill="1" applyFont="1" applyNumberFormat="1" borderId="0" fillId="7" fontId="15" numFmtId="802" xfId="0"/>
    <xf applyFill="1" applyFont="1" applyNumberFormat="1" borderId="0" fillId="7" fontId="15" numFmtId="803" xfId="0"/>
    <xf applyFill="1" applyFont="1" applyNumberFormat="1" borderId="0" fillId="7" fontId="15" numFmtId="804" xfId="0"/>
    <xf applyFill="1" applyFont="1" applyNumberFormat="1" borderId="0" fillId="7" fontId="15" numFmtId="795" xfId="0">
      <alignment horizontal="left" vertical="center"/>
    </xf>
    <xf applyFill="1" applyFont="1" applyNumberFormat="1" borderId="0" fillId="7" fontId="15" numFmtId="796" xfId="0">
      <alignment horizontal="right" vertical="center"/>
    </xf>
    <xf applyFill="1" applyFont="1" applyNumberFormat="1" borderId="0" fillId="7" fontId="15" numFmtId="797" xfId="0">
      <alignment horizontal="right" vertical="center"/>
    </xf>
    <xf applyFill="1" applyFont="1" applyNumberFormat="1" borderId="0" fillId="7" fontId="15" numFmtId="798" xfId="0">
      <alignment horizontal="right" vertical="center"/>
    </xf>
    <xf applyFill="1" applyFont="1" applyNumberFormat="1" borderId="0" fillId="7" fontId="15" numFmtId="799" xfId="0">
      <alignment horizontal="right" vertical="center"/>
    </xf>
    <xf applyFill="1" applyFont="1" applyNumberFormat="1" borderId="0" fillId="7" fontId="15" numFmtId="800" xfId="0">
      <alignment horizontal="right" vertical="center"/>
    </xf>
    <xf applyFill="1" applyFont="1" applyNumberFormat="1" borderId="0" fillId="7" fontId="15" numFmtId="801" xfId="0">
      <alignment horizontal="right" vertical="center"/>
    </xf>
    <xf applyFill="1" applyFont="1" applyNumberFormat="1" borderId="0" fillId="7" fontId="15" numFmtId="802" xfId="0">
      <alignment horizontal="right" vertical="center"/>
    </xf>
    <xf applyFill="1" applyFont="1" applyNumberFormat="1" borderId="0" fillId="7" fontId="15" numFmtId="803" xfId="0">
      <alignment horizontal="right" vertical="center"/>
    </xf>
    <xf applyFill="1" applyFont="1" applyNumberFormat="1" borderId="0" fillId="7" fontId="15" numFmtId="804" xfId="0">
      <alignment horizontal="right" vertical="center"/>
    </xf>
    <xf applyNumberFormat="1" borderId="0" fillId="0" fontId="0" numFmtId="805" xfId="0"/>
    <xf applyNumberFormat="1" borderId="0" fillId="0" fontId="0" numFmtId="806" xfId="0"/>
    <xf applyNumberFormat="1" borderId="0" fillId="0" fontId="0" numFmtId="807" xfId="0"/>
    <xf applyNumberFormat="1" borderId="0" fillId="0" fontId="0" numFmtId="808" xfId="0"/>
    <xf applyNumberFormat="1" borderId="0" fillId="0" fontId="0" numFmtId="809" xfId="0"/>
    <xf applyNumberFormat="1" borderId="0" fillId="0" fontId="0" numFmtId="810" xfId="0"/>
    <xf applyNumberFormat="1" borderId="0" fillId="0" fontId="0" numFmtId="811" xfId="0"/>
    <xf applyNumberFormat="1" borderId="0" fillId="0" fontId="0" numFmtId="812" xfId="0"/>
    <xf applyNumberFormat="1" borderId="0" fillId="0" fontId="0" numFmtId="813" xfId="0"/>
    <xf applyNumberFormat="1" borderId="0" fillId="0" fontId="0" numFmtId="814" xfId="0"/>
    <xf applyFill="1" applyNumberFormat="1" borderId="0" fillId="6" fontId="0" numFmtId="805" xfId="0"/>
    <xf applyFill="1" applyNumberFormat="1" borderId="0" fillId="6" fontId="0" numFmtId="806" xfId="0"/>
    <xf applyFill="1" applyNumberFormat="1" borderId="0" fillId="6" fontId="0" numFmtId="807" xfId="0"/>
    <xf applyFill="1" applyNumberFormat="1" borderId="0" fillId="6" fontId="0" numFmtId="808" xfId="0"/>
    <xf applyFill="1" applyNumberFormat="1" borderId="0" fillId="6" fontId="0" numFmtId="809" xfId="0"/>
    <xf applyFill="1" applyNumberFormat="1" borderId="0" fillId="6" fontId="0" numFmtId="810" xfId="0"/>
    <xf applyFill="1" applyNumberFormat="1" borderId="0" fillId="4" fontId="0" numFmtId="811" xfId="0"/>
    <xf applyFill="1" applyNumberFormat="1" borderId="0" fillId="4" fontId="0" numFmtId="812" xfId="0"/>
    <xf applyFill="1" applyNumberFormat="1" borderId="0" fillId="4" fontId="0" numFmtId="813" xfId="0"/>
    <xf applyFill="1" applyNumberFormat="1" borderId="0" fillId="4" fontId="0" numFmtId="814" xfId="0"/>
    <xf applyFill="1" applyFont="1" applyNumberFormat="1" borderId="0" fillId="6" fontId="15" numFmtId="805" xfId="0"/>
    <xf applyFill="1" applyFont="1" applyNumberFormat="1" borderId="0" fillId="6" fontId="15" numFmtId="806" xfId="0"/>
    <xf applyFill="1" applyFont="1" applyNumberFormat="1" borderId="0" fillId="6" fontId="15" numFmtId="807" xfId="0"/>
    <xf applyFill="1" applyFont="1" applyNumberFormat="1" borderId="0" fillId="6" fontId="15" numFmtId="808" xfId="0"/>
    <xf applyFill="1" applyFont="1" applyNumberFormat="1" borderId="0" fillId="6" fontId="15" numFmtId="809" xfId="0"/>
    <xf applyFill="1" applyFont="1" applyNumberFormat="1" borderId="0" fillId="6" fontId="15" numFmtId="810" xfId="0"/>
    <xf applyFill="1" applyFont="1" applyNumberFormat="1" borderId="0" fillId="4" fontId="15" numFmtId="811" xfId="0"/>
    <xf applyFill="1" applyFont="1" applyNumberFormat="1" borderId="0" fillId="4" fontId="15" numFmtId="812" xfId="0"/>
    <xf applyFill="1" applyFont="1" applyNumberFormat="1" borderId="0" fillId="4" fontId="15" numFmtId="813" xfId="0"/>
    <xf applyFill="1" applyFont="1" applyNumberFormat="1" borderId="0" fillId="4" fontId="15" numFmtId="814" xfId="0"/>
    <xf applyFill="1" applyFont="1" applyNumberFormat="1" borderId="0" fillId="6" fontId="15" numFmtId="805" xfId="0">
      <alignment horizontal="left" vertical="center"/>
    </xf>
    <xf applyFill="1" applyFont="1" applyNumberFormat="1" borderId="0" fillId="6" fontId="15" numFmtId="806" xfId="0">
      <alignment horizontal="right" vertical="center"/>
    </xf>
    <xf applyFill="1" applyFont="1" applyNumberFormat="1" borderId="0" fillId="6" fontId="15" numFmtId="807" xfId="0">
      <alignment horizontal="right" vertical="center"/>
    </xf>
    <xf applyFill="1" applyFont="1" applyNumberFormat="1" borderId="0" fillId="6" fontId="15" numFmtId="808" xfId="0">
      <alignment horizontal="right" vertical="center"/>
    </xf>
    <xf applyFill="1" applyFont="1" applyNumberFormat="1" borderId="0" fillId="6" fontId="15" numFmtId="809" xfId="0">
      <alignment horizontal="right" vertical="center"/>
    </xf>
    <xf applyFill="1" applyFont="1" applyNumberFormat="1" borderId="0" fillId="6" fontId="15" numFmtId="810" xfId="0">
      <alignment horizontal="right" vertical="center"/>
    </xf>
    <xf applyFill="1" applyFont="1" applyNumberFormat="1" borderId="0" fillId="4" fontId="15" numFmtId="811" xfId="0">
      <alignment horizontal="right" vertical="center"/>
    </xf>
    <xf applyFill="1" applyFont="1" applyNumberFormat="1" borderId="0" fillId="4" fontId="15" numFmtId="812" xfId="0">
      <alignment horizontal="right" vertical="center"/>
    </xf>
    <xf applyFill="1" applyFont="1" applyNumberFormat="1" borderId="0" fillId="4" fontId="15" numFmtId="813" xfId="0">
      <alignment horizontal="right" vertical="center"/>
    </xf>
    <xf applyFill="1" applyFont="1" applyNumberFormat="1" borderId="0" fillId="4" fontId="15" numFmtId="814" xfId="0">
      <alignment horizontal="right" vertical="center"/>
    </xf>
    <xf applyNumberFormat="1" borderId="0" fillId="0" fontId="0" numFmtId="815" xfId="0"/>
    <xf applyNumberFormat="1" borderId="0" fillId="0" fontId="0" numFmtId="816" xfId="0"/>
    <xf applyNumberFormat="1" borderId="0" fillId="0" fontId="0" numFmtId="817" xfId="0"/>
    <xf applyNumberFormat="1" borderId="0" fillId="0" fontId="0" numFmtId="818" xfId="0"/>
    <xf applyNumberFormat="1" borderId="0" fillId="0" fontId="0" numFmtId="819" xfId="0"/>
    <xf applyNumberFormat="1" borderId="0" fillId="0" fontId="0" numFmtId="820" xfId="0"/>
    <xf applyNumberFormat="1" borderId="0" fillId="0" fontId="0" numFmtId="821" xfId="0"/>
    <xf applyNumberFormat="1" borderId="0" fillId="0" fontId="0" numFmtId="822" xfId="0"/>
    <xf applyNumberFormat="1" borderId="0" fillId="0" fontId="0" numFmtId="823" xfId="0"/>
    <xf applyNumberFormat="1" borderId="0" fillId="0" fontId="0" numFmtId="824" xfId="0"/>
    <xf applyFill="1" applyNumberFormat="1" borderId="0" fillId="7" fontId="0" numFmtId="815" xfId="0"/>
    <xf applyFill="1" applyNumberFormat="1" borderId="0" fillId="7" fontId="0" numFmtId="816" xfId="0"/>
    <xf applyFill="1" applyNumberFormat="1" borderId="0" fillId="7" fontId="0" numFmtId="817" xfId="0"/>
    <xf applyFill="1" applyNumberFormat="1" borderId="0" fillId="7" fontId="0" numFmtId="818" xfId="0"/>
    <xf applyFill="1" applyNumberFormat="1" borderId="0" fillId="7" fontId="0" numFmtId="819" xfId="0"/>
    <xf applyFill="1" applyNumberFormat="1" borderId="0" fillId="7" fontId="0" numFmtId="820" xfId="0"/>
    <xf applyFill="1" applyNumberFormat="1" borderId="0" fillId="7" fontId="0" numFmtId="821" xfId="0"/>
    <xf applyFill="1" applyNumberFormat="1" borderId="0" fillId="7" fontId="0" numFmtId="822" xfId="0"/>
    <xf applyFill="1" applyNumberFormat="1" borderId="0" fillId="7" fontId="0" numFmtId="823" xfId="0"/>
    <xf applyFill="1" applyNumberFormat="1" borderId="0" fillId="7" fontId="0" numFmtId="824" xfId="0"/>
    <xf applyFill="1" applyFont="1" applyNumberFormat="1" borderId="0" fillId="7" fontId="15" numFmtId="815" xfId="0"/>
    <xf applyFill="1" applyFont="1" applyNumberFormat="1" borderId="0" fillId="7" fontId="15" numFmtId="816" xfId="0"/>
    <xf applyFill="1" applyFont="1" applyNumberFormat="1" borderId="0" fillId="7" fontId="15" numFmtId="817" xfId="0"/>
    <xf applyFill="1" applyFont="1" applyNumberFormat="1" borderId="0" fillId="7" fontId="15" numFmtId="818" xfId="0"/>
    <xf applyFill="1" applyFont="1" applyNumberFormat="1" borderId="0" fillId="7" fontId="15" numFmtId="819" xfId="0"/>
    <xf applyFill="1" applyFont="1" applyNumberFormat="1" borderId="0" fillId="7" fontId="15" numFmtId="820" xfId="0"/>
    <xf applyFill="1" applyFont="1" applyNumberFormat="1" borderId="0" fillId="7" fontId="15" numFmtId="821" xfId="0"/>
    <xf applyFill="1" applyFont="1" applyNumberFormat="1" borderId="0" fillId="7" fontId="15" numFmtId="822" xfId="0"/>
    <xf applyFill="1" applyFont="1" applyNumberFormat="1" borderId="0" fillId="7" fontId="15" numFmtId="823" xfId="0"/>
    <xf applyFill="1" applyFont="1" applyNumberFormat="1" borderId="0" fillId="7" fontId="15" numFmtId="824" xfId="0"/>
    <xf applyFill="1" applyFont="1" applyNumberFormat="1" borderId="0" fillId="7" fontId="15" numFmtId="815" xfId="0">
      <alignment horizontal="left" vertical="center"/>
    </xf>
    <xf applyFill="1" applyFont="1" applyNumberFormat="1" borderId="0" fillId="7" fontId="15" numFmtId="816" xfId="0">
      <alignment horizontal="right" vertical="center"/>
    </xf>
    <xf applyFill="1" applyFont="1" applyNumberFormat="1" borderId="0" fillId="7" fontId="15" numFmtId="817" xfId="0">
      <alignment horizontal="right" vertical="center"/>
    </xf>
    <xf applyFill="1" applyFont="1" applyNumberFormat="1" borderId="0" fillId="7" fontId="15" numFmtId="818" xfId="0">
      <alignment horizontal="right" vertical="center"/>
    </xf>
    <xf applyFill="1" applyFont="1" applyNumberFormat="1" borderId="0" fillId="7" fontId="15" numFmtId="819" xfId="0">
      <alignment horizontal="right" vertical="center"/>
    </xf>
    <xf applyFill="1" applyFont="1" applyNumberFormat="1" borderId="0" fillId="7" fontId="15" numFmtId="820" xfId="0">
      <alignment horizontal="right" vertical="center"/>
    </xf>
    <xf applyFill="1" applyFont="1" applyNumberFormat="1" borderId="0" fillId="7" fontId="15" numFmtId="821" xfId="0">
      <alignment horizontal="right" vertical="center"/>
    </xf>
    <xf applyFill="1" applyFont="1" applyNumberFormat="1" borderId="0" fillId="7" fontId="15" numFmtId="822" xfId="0">
      <alignment horizontal="right" vertical="center"/>
    </xf>
    <xf applyFill="1" applyFont="1" applyNumberFormat="1" borderId="0" fillId="7" fontId="15" numFmtId="823" xfId="0">
      <alignment horizontal="right" vertical="center"/>
    </xf>
    <xf applyFill="1" applyFont="1" applyNumberFormat="1" borderId="0" fillId="7" fontId="15" numFmtId="824" xfId="0">
      <alignment horizontal="right" vertical="center"/>
    </xf>
    <xf applyNumberFormat="1" borderId="0" fillId="0" fontId="0" numFmtId="825" xfId="0"/>
    <xf applyNumberFormat="1" borderId="0" fillId="0" fontId="0" numFmtId="826" xfId="0"/>
    <xf applyNumberFormat="1" borderId="0" fillId="0" fontId="0" numFmtId="827" xfId="0"/>
    <xf applyNumberFormat="1" borderId="0" fillId="0" fontId="0" numFmtId="828" xfId="0"/>
    <xf applyNumberFormat="1" borderId="0" fillId="0" fontId="0" numFmtId="829" xfId="0"/>
    <xf applyNumberFormat="1" borderId="0" fillId="0" fontId="0" numFmtId="830" xfId="0"/>
    <xf applyNumberFormat="1" borderId="0" fillId="0" fontId="0" numFmtId="831" xfId="0"/>
    <xf applyNumberFormat="1" borderId="0" fillId="0" fontId="0" numFmtId="832" xfId="0"/>
    <xf applyNumberFormat="1" borderId="0" fillId="0" fontId="0" numFmtId="833" xfId="0"/>
    <xf applyNumberFormat="1" borderId="0" fillId="0" fontId="0" numFmtId="834" xfId="0"/>
    <xf applyFill="1" applyNumberFormat="1" borderId="0" fillId="6" fontId="0" numFmtId="825" xfId="0"/>
    <xf applyFill="1" applyNumberFormat="1" borderId="0" fillId="6" fontId="0" numFmtId="826" xfId="0"/>
    <xf applyFill="1" applyNumberFormat="1" borderId="0" fillId="6" fontId="0" numFmtId="827" xfId="0"/>
    <xf applyFill="1" applyNumberFormat="1" borderId="0" fillId="6" fontId="0" numFmtId="828" xfId="0"/>
    <xf applyFill="1" applyNumberFormat="1" borderId="0" fillId="6" fontId="0" numFmtId="829" xfId="0"/>
    <xf applyFill="1" applyNumberFormat="1" borderId="0" fillId="6" fontId="0" numFmtId="830" xfId="0"/>
    <xf applyFill="1" applyNumberFormat="1" borderId="0" fillId="4" fontId="0" numFmtId="831" xfId="0"/>
    <xf applyFill="1" applyNumberFormat="1" borderId="0" fillId="4" fontId="0" numFmtId="832" xfId="0"/>
    <xf applyFill="1" applyNumberFormat="1" borderId="0" fillId="4" fontId="0" numFmtId="833" xfId="0"/>
    <xf applyFill="1" applyNumberFormat="1" borderId="0" fillId="4" fontId="0" numFmtId="834" xfId="0"/>
    <xf applyFill="1" applyFont="1" applyNumberFormat="1" borderId="0" fillId="6" fontId="15" numFmtId="825" xfId="0"/>
    <xf applyFill="1" applyFont="1" applyNumberFormat="1" borderId="0" fillId="6" fontId="15" numFmtId="826" xfId="0"/>
    <xf applyFill="1" applyFont="1" applyNumberFormat="1" borderId="0" fillId="6" fontId="15" numFmtId="827" xfId="0"/>
    <xf applyFill="1" applyFont="1" applyNumberFormat="1" borderId="0" fillId="6" fontId="15" numFmtId="828" xfId="0"/>
    <xf applyFill="1" applyFont="1" applyNumberFormat="1" borderId="0" fillId="6" fontId="15" numFmtId="829" xfId="0"/>
    <xf applyFill="1" applyFont="1" applyNumberFormat="1" borderId="0" fillId="6" fontId="15" numFmtId="830" xfId="0"/>
    <xf applyFill="1" applyFont="1" applyNumberFormat="1" borderId="0" fillId="4" fontId="15" numFmtId="831" xfId="0"/>
    <xf applyFill="1" applyFont="1" applyNumberFormat="1" borderId="0" fillId="4" fontId="15" numFmtId="832" xfId="0"/>
    <xf applyFill="1" applyFont="1" applyNumberFormat="1" borderId="0" fillId="4" fontId="15" numFmtId="833" xfId="0"/>
    <xf applyFill="1" applyFont="1" applyNumberFormat="1" borderId="0" fillId="4" fontId="15" numFmtId="834" xfId="0"/>
    <xf applyFill="1" applyFont="1" applyNumberFormat="1" borderId="0" fillId="6" fontId="15" numFmtId="825" xfId="0">
      <alignment horizontal="left" vertical="center"/>
    </xf>
    <xf applyFill="1" applyFont="1" applyNumberFormat="1" borderId="0" fillId="6" fontId="15" numFmtId="826" xfId="0">
      <alignment horizontal="right" vertical="center"/>
    </xf>
    <xf applyFill="1" applyFont="1" applyNumberFormat="1" borderId="0" fillId="6" fontId="15" numFmtId="827" xfId="0">
      <alignment horizontal="right" vertical="center"/>
    </xf>
    <xf applyFill="1" applyFont="1" applyNumberFormat="1" borderId="0" fillId="6" fontId="15" numFmtId="828" xfId="0">
      <alignment horizontal="right" vertical="center"/>
    </xf>
    <xf applyFill="1" applyFont="1" applyNumberFormat="1" borderId="0" fillId="6" fontId="15" numFmtId="829" xfId="0">
      <alignment horizontal="right" vertical="center"/>
    </xf>
    <xf applyFill="1" applyFont="1" applyNumberFormat="1" borderId="0" fillId="6" fontId="15" numFmtId="830" xfId="0">
      <alignment horizontal="right" vertical="center"/>
    </xf>
    <xf applyFill="1" applyFont="1" applyNumberFormat="1" borderId="0" fillId="4" fontId="15" numFmtId="831" xfId="0">
      <alignment horizontal="right" vertical="center"/>
    </xf>
    <xf applyFill="1" applyFont="1" applyNumberFormat="1" borderId="0" fillId="4" fontId="15" numFmtId="832" xfId="0">
      <alignment horizontal="right" vertical="center"/>
    </xf>
    <xf applyFill="1" applyFont="1" applyNumberFormat="1" borderId="0" fillId="4" fontId="15" numFmtId="833" xfId="0">
      <alignment horizontal="right" vertical="center"/>
    </xf>
    <xf applyFill="1" applyFont="1" applyNumberFormat="1" borderId="0" fillId="4" fontId="15" numFmtId="834" xfId="0">
      <alignment horizontal="right" vertical="center"/>
    </xf>
    <xf applyNumberFormat="1" borderId="0" fillId="0" fontId="0" numFmtId="835" xfId="0"/>
    <xf applyNumberFormat="1" borderId="0" fillId="0" fontId="0" numFmtId="836" xfId="0"/>
    <xf applyNumberFormat="1" borderId="0" fillId="0" fontId="0" numFmtId="837" xfId="0"/>
    <xf applyNumberFormat="1" borderId="0" fillId="0" fontId="0" numFmtId="838" xfId="0"/>
    <xf applyNumberFormat="1" borderId="0" fillId="0" fontId="0" numFmtId="839" xfId="0"/>
    <xf applyNumberFormat="1" borderId="0" fillId="0" fontId="0" numFmtId="840" xfId="0"/>
    <xf applyNumberFormat="1" borderId="0" fillId="0" fontId="0" numFmtId="841" xfId="0"/>
    <xf applyNumberFormat="1" borderId="0" fillId="0" fontId="0" numFmtId="842" xfId="0"/>
    <xf applyNumberFormat="1" borderId="0" fillId="0" fontId="0" numFmtId="843" xfId="0"/>
    <xf applyNumberFormat="1" borderId="0" fillId="0" fontId="0" numFmtId="844" xfId="0"/>
    <xf applyFill="1" applyNumberFormat="1" borderId="0" fillId="7" fontId="0" numFmtId="835" xfId="0"/>
    <xf applyFill="1" applyNumberFormat="1" borderId="0" fillId="7" fontId="0" numFmtId="836" xfId="0"/>
    <xf applyFill="1" applyNumberFormat="1" borderId="0" fillId="7" fontId="0" numFmtId="837" xfId="0"/>
    <xf applyFill="1" applyNumberFormat="1" borderId="0" fillId="7" fontId="0" numFmtId="838" xfId="0"/>
    <xf applyFill="1" applyNumberFormat="1" borderId="0" fillId="7" fontId="0" numFmtId="839" xfId="0"/>
    <xf applyFill="1" applyNumberFormat="1" borderId="0" fillId="7" fontId="0" numFmtId="840" xfId="0"/>
    <xf applyFill="1" applyNumberFormat="1" borderId="0" fillId="7" fontId="0" numFmtId="841" xfId="0"/>
    <xf applyFill="1" applyNumberFormat="1" borderId="0" fillId="7" fontId="0" numFmtId="842" xfId="0"/>
    <xf applyFill="1" applyNumberFormat="1" borderId="0" fillId="7" fontId="0" numFmtId="843" xfId="0"/>
    <xf applyFill="1" applyNumberFormat="1" borderId="0" fillId="7" fontId="0" numFmtId="844" xfId="0"/>
    <xf applyFill="1" applyFont="1" applyNumberFormat="1" borderId="0" fillId="7" fontId="15" numFmtId="835" xfId="0"/>
    <xf applyFill="1" applyFont="1" applyNumberFormat="1" borderId="0" fillId="7" fontId="15" numFmtId="836" xfId="0"/>
    <xf applyFill="1" applyFont="1" applyNumberFormat="1" borderId="0" fillId="7" fontId="15" numFmtId="837" xfId="0"/>
    <xf applyFill="1" applyFont="1" applyNumberFormat="1" borderId="0" fillId="7" fontId="15" numFmtId="838" xfId="0"/>
    <xf applyFill="1" applyFont="1" applyNumberFormat="1" borderId="0" fillId="7" fontId="15" numFmtId="839" xfId="0"/>
    <xf applyFill="1" applyFont="1" applyNumberFormat="1" borderId="0" fillId="7" fontId="15" numFmtId="840" xfId="0"/>
    <xf applyFill="1" applyFont="1" applyNumberFormat="1" borderId="0" fillId="7" fontId="15" numFmtId="841" xfId="0"/>
    <xf applyFill="1" applyFont="1" applyNumberFormat="1" borderId="0" fillId="7" fontId="15" numFmtId="842" xfId="0"/>
    <xf applyFill="1" applyFont="1" applyNumberFormat="1" borderId="0" fillId="7" fontId="15" numFmtId="843" xfId="0"/>
    <xf applyFill="1" applyFont="1" applyNumberFormat="1" borderId="0" fillId="7" fontId="15" numFmtId="844" xfId="0"/>
    <xf applyFill="1" applyFont="1" applyNumberFormat="1" borderId="0" fillId="7" fontId="15" numFmtId="835" xfId="0">
      <alignment horizontal="left" vertical="center"/>
    </xf>
    <xf applyFill="1" applyFont="1" applyNumberFormat="1" borderId="0" fillId="7" fontId="15" numFmtId="836" xfId="0">
      <alignment horizontal="right" vertical="center"/>
    </xf>
    <xf applyFill="1" applyFont="1" applyNumberFormat="1" borderId="0" fillId="7" fontId="15" numFmtId="837" xfId="0">
      <alignment horizontal="right" vertical="center"/>
    </xf>
    <xf applyFill="1" applyFont="1" applyNumberFormat="1" borderId="0" fillId="7" fontId="15" numFmtId="838" xfId="0">
      <alignment horizontal="right" vertical="center"/>
    </xf>
    <xf applyFill="1" applyFont="1" applyNumberFormat="1" borderId="0" fillId="7" fontId="15" numFmtId="839" xfId="0">
      <alignment horizontal="right" vertical="center"/>
    </xf>
    <xf applyFill="1" applyFont="1" applyNumberFormat="1" borderId="0" fillId="7" fontId="15" numFmtId="840" xfId="0">
      <alignment horizontal="right" vertical="center"/>
    </xf>
    <xf applyFill="1" applyFont="1" applyNumberFormat="1" borderId="0" fillId="7" fontId="15" numFmtId="841" xfId="0">
      <alignment horizontal="right" vertical="center"/>
    </xf>
    <xf applyFill="1" applyFont="1" applyNumberFormat="1" borderId="0" fillId="7" fontId="15" numFmtId="842" xfId="0">
      <alignment horizontal="right" vertical="center"/>
    </xf>
    <xf applyFill="1" applyFont="1" applyNumberFormat="1" borderId="0" fillId="7" fontId="15" numFmtId="843" xfId="0">
      <alignment horizontal="right" vertical="center"/>
    </xf>
    <xf applyFill="1" applyFont="1" applyNumberFormat="1" borderId="0" fillId="7" fontId="15" numFmtId="844" xfId="0">
      <alignment horizontal="right" vertical="center"/>
    </xf>
    <xf applyNumberFormat="1" borderId="0" fillId="0" fontId="0" numFmtId="845" xfId="0"/>
    <xf applyNumberFormat="1" borderId="0" fillId="0" fontId="0" numFmtId="846" xfId="0"/>
    <xf applyNumberFormat="1" borderId="0" fillId="0" fontId="0" numFmtId="847" xfId="0"/>
    <xf applyNumberFormat="1" borderId="0" fillId="0" fontId="0" numFmtId="848" xfId="0"/>
    <xf applyNumberFormat="1" borderId="0" fillId="0" fontId="0" numFmtId="849" xfId="0"/>
    <xf applyNumberFormat="1" borderId="0" fillId="0" fontId="0" numFmtId="850" xfId="0"/>
    <xf applyNumberFormat="1" borderId="0" fillId="0" fontId="0" numFmtId="851" xfId="0"/>
    <xf applyNumberFormat="1" borderId="0" fillId="0" fontId="0" numFmtId="852" xfId="0"/>
    <xf applyNumberFormat="1" borderId="0" fillId="0" fontId="0" numFmtId="853" xfId="0"/>
    <xf applyNumberFormat="1" borderId="0" fillId="0" fontId="0" numFmtId="854" xfId="0"/>
    <xf applyFill="1" applyNumberFormat="1" borderId="0" fillId="6" fontId="0" numFmtId="845" xfId="0"/>
    <xf applyFill="1" applyNumberFormat="1" borderId="0" fillId="6" fontId="0" numFmtId="846" xfId="0"/>
    <xf applyFill="1" applyNumberFormat="1" borderId="0" fillId="6" fontId="0" numFmtId="847" xfId="0"/>
    <xf applyFill="1" applyNumberFormat="1" borderId="0" fillId="6" fontId="0" numFmtId="848" xfId="0"/>
    <xf applyFill="1" applyNumberFormat="1" borderId="0" fillId="6" fontId="0" numFmtId="849" xfId="0"/>
    <xf applyFill="1" applyNumberFormat="1" borderId="0" fillId="6" fontId="0" numFmtId="850" xfId="0"/>
    <xf applyFill="1" applyNumberFormat="1" borderId="0" fillId="4" fontId="0" numFmtId="851" xfId="0"/>
    <xf applyFill="1" applyNumberFormat="1" borderId="0" fillId="4" fontId="0" numFmtId="852" xfId="0"/>
    <xf applyFill="1" applyNumberFormat="1" borderId="0" fillId="4" fontId="0" numFmtId="853" xfId="0"/>
    <xf applyFill="1" applyNumberFormat="1" borderId="0" fillId="4" fontId="0" numFmtId="854" xfId="0"/>
    <xf applyFill="1" applyFont="1" applyNumberFormat="1" borderId="0" fillId="6" fontId="15" numFmtId="845" xfId="0"/>
    <xf applyFill="1" applyFont="1" applyNumberFormat="1" borderId="0" fillId="6" fontId="15" numFmtId="846" xfId="0"/>
    <xf applyFill="1" applyFont="1" applyNumberFormat="1" borderId="0" fillId="6" fontId="15" numFmtId="847" xfId="0"/>
    <xf applyFill="1" applyFont="1" applyNumberFormat="1" borderId="0" fillId="6" fontId="15" numFmtId="848" xfId="0"/>
    <xf applyFill="1" applyFont="1" applyNumberFormat="1" borderId="0" fillId="6" fontId="15" numFmtId="849" xfId="0"/>
    <xf applyFill="1" applyFont="1" applyNumberFormat="1" borderId="0" fillId="6" fontId="15" numFmtId="850" xfId="0"/>
    <xf applyFill="1" applyFont="1" applyNumberFormat="1" borderId="0" fillId="4" fontId="15" numFmtId="851" xfId="0"/>
    <xf applyFill="1" applyFont="1" applyNumberFormat="1" borderId="0" fillId="4" fontId="15" numFmtId="852" xfId="0"/>
    <xf applyFill="1" applyFont="1" applyNumberFormat="1" borderId="0" fillId="4" fontId="15" numFmtId="853" xfId="0"/>
    <xf applyFill="1" applyFont="1" applyNumberFormat="1" borderId="0" fillId="4" fontId="15" numFmtId="854" xfId="0"/>
    <xf applyFill="1" applyFont="1" applyNumberFormat="1" borderId="0" fillId="6" fontId="15" numFmtId="845" xfId="0">
      <alignment horizontal="left" vertical="center"/>
    </xf>
    <xf applyFill="1" applyFont="1" applyNumberFormat="1" borderId="0" fillId="6" fontId="15" numFmtId="846" xfId="0">
      <alignment horizontal="right" vertical="center"/>
    </xf>
    <xf applyFill="1" applyFont="1" applyNumberFormat="1" borderId="0" fillId="6" fontId="15" numFmtId="847" xfId="0">
      <alignment horizontal="right" vertical="center"/>
    </xf>
    <xf applyFill="1" applyFont="1" applyNumberFormat="1" borderId="0" fillId="6" fontId="15" numFmtId="848" xfId="0">
      <alignment horizontal="right" vertical="center"/>
    </xf>
    <xf applyFill="1" applyFont="1" applyNumberFormat="1" borderId="0" fillId="6" fontId="15" numFmtId="849" xfId="0">
      <alignment horizontal="right" vertical="center"/>
    </xf>
    <xf applyFill="1" applyFont="1" applyNumberFormat="1" borderId="0" fillId="6" fontId="15" numFmtId="850" xfId="0">
      <alignment horizontal="right" vertical="center"/>
    </xf>
    <xf applyFill="1" applyFont="1" applyNumberFormat="1" borderId="0" fillId="4" fontId="15" numFmtId="851" xfId="0">
      <alignment horizontal="right" vertical="center"/>
    </xf>
    <xf applyFill="1" applyFont="1" applyNumberFormat="1" borderId="0" fillId="4" fontId="15" numFmtId="852" xfId="0">
      <alignment horizontal="right" vertical="center"/>
    </xf>
    <xf applyFill="1" applyFont="1" applyNumberFormat="1" borderId="0" fillId="4" fontId="15" numFmtId="853" xfId="0">
      <alignment horizontal="right" vertical="center"/>
    </xf>
    <xf applyFill="1" applyFont="1" applyNumberFormat="1" borderId="0" fillId="4" fontId="15" numFmtId="854" xfId="0">
      <alignment horizontal="right" vertical="center"/>
    </xf>
    <xf applyNumberFormat="1" borderId="0" fillId="0" fontId="0" numFmtId="855" xfId="0"/>
    <xf applyNumberFormat="1" borderId="0" fillId="0" fontId="0" numFmtId="856" xfId="0"/>
    <xf applyNumberFormat="1" borderId="0" fillId="0" fontId="0" numFmtId="857" xfId="0"/>
    <xf applyNumberFormat="1" borderId="0" fillId="0" fontId="0" numFmtId="858" xfId="0"/>
    <xf applyNumberFormat="1" borderId="0" fillId="0" fontId="0" numFmtId="859" xfId="0"/>
    <xf applyNumberFormat="1" borderId="0" fillId="0" fontId="0" numFmtId="860" xfId="0"/>
    <xf applyNumberFormat="1" borderId="0" fillId="0" fontId="0" numFmtId="861" xfId="0"/>
    <xf applyNumberFormat="1" borderId="0" fillId="0" fontId="0" numFmtId="862" xfId="0"/>
    <xf applyNumberFormat="1" borderId="0" fillId="0" fontId="0" numFmtId="863" xfId="0"/>
    <xf applyNumberFormat="1" borderId="0" fillId="0" fontId="0" numFmtId="864" xfId="0"/>
    <xf applyFill="1" applyNumberFormat="1" borderId="0" fillId="7" fontId="0" numFmtId="855" xfId="0"/>
    <xf applyFill="1" applyNumberFormat="1" borderId="0" fillId="7" fontId="0" numFmtId="856" xfId="0"/>
    <xf applyFill="1" applyNumberFormat="1" borderId="0" fillId="7" fontId="0" numFmtId="857" xfId="0"/>
    <xf applyFill="1" applyNumberFormat="1" borderId="0" fillId="7" fontId="0" numFmtId="858" xfId="0"/>
    <xf applyFill="1" applyNumberFormat="1" borderId="0" fillId="7" fontId="0" numFmtId="859" xfId="0"/>
    <xf applyFill="1" applyNumberFormat="1" borderId="0" fillId="7" fontId="0" numFmtId="860" xfId="0"/>
    <xf applyFill="1" applyNumberFormat="1" borderId="0" fillId="7" fontId="0" numFmtId="861" xfId="0"/>
    <xf applyFill="1" applyNumberFormat="1" borderId="0" fillId="7" fontId="0" numFmtId="862" xfId="0"/>
    <xf applyFill="1" applyNumberFormat="1" borderId="0" fillId="7" fontId="0" numFmtId="863" xfId="0"/>
    <xf applyFill="1" applyNumberFormat="1" borderId="0" fillId="7" fontId="0" numFmtId="864" xfId="0"/>
    <xf applyFill="1" applyFont="1" applyNumberFormat="1" borderId="0" fillId="7" fontId="15" numFmtId="855" xfId="0"/>
    <xf applyFill="1" applyFont="1" applyNumberFormat="1" borderId="0" fillId="7" fontId="15" numFmtId="856" xfId="0"/>
    <xf applyFill="1" applyFont="1" applyNumberFormat="1" borderId="0" fillId="7" fontId="15" numFmtId="857" xfId="0"/>
    <xf applyFill="1" applyFont="1" applyNumberFormat="1" borderId="0" fillId="7" fontId="15" numFmtId="858" xfId="0"/>
    <xf applyFill="1" applyFont="1" applyNumberFormat="1" borderId="0" fillId="7" fontId="15" numFmtId="859" xfId="0"/>
    <xf applyFill="1" applyFont="1" applyNumberFormat="1" borderId="0" fillId="7" fontId="15" numFmtId="860" xfId="0"/>
    <xf applyFill="1" applyFont="1" applyNumberFormat="1" borderId="0" fillId="7" fontId="15" numFmtId="861" xfId="0"/>
    <xf applyFill="1" applyFont="1" applyNumberFormat="1" borderId="0" fillId="7" fontId="15" numFmtId="862" xfId="0"/>
    <xf applyFill="1" applyFont="1" applyNumberFormat="1" borderId="0" fillId="7" fontId="15" numFmtId="863" xfId="0"/>
    <xf applyFill="1" applyFont="1" applyNumberFormat="1" borderId="0" fillId="7" fontId="15" numFmtId="864" xfId="0"/>
    <xf applyFill="1" applyFont="1" applyNumberFormat="1" borderId="0" fillId="7" fontId="15" numFmtId="855" xfId="0">
      <alignment horizontal="left" vertical="center"/>
    </xf>
    <xf applyFill="1" applyFont="1" applyNumberFormat="1" borderId="0" fillId="7" fontId="15" numFmtId="856" xfId="0">
      <alignment horizontal="right" vertical="center"/>
    </xf>
    <xf applyFill="1" applyFont="1" applyNumberFormat="1" borderId="0" fillId="7" fontId="15" numFmtId="857" xfId="0">
      <alignment horizontal="right" vertical="center"/>
    </xf>
    <xf applyFill="1" applyFont="1" applyNumberFormat="1" borderId="0" fillId="7" fontId="15" numFmtId="858" xfId="0">
      <alignment horizontal="right" vertical="center"/>
    </xf>
    <xf applyFill="1" applyFont="1" applyNumberFormat="1" borderId="0" fillId="7" fontId="15" numFmtId="859" xfId="0">
      <alignment horizontal="right" vertical="center"/>
    </xf>
    <xf applyFill="1" applyFont="1" applyNumberFormat="1" borderId="0" fillId="7" fontId="15" numFmtId="860" xfId="0">
      <alignment horizontal="right" vertical="center"/>
    </xf>
    <xf applyFill="1" applyFont="1" applyNumberFormat="1" borderId="0" fillId="7" fontId="15" numFmtId="861" xfId="0">
      <alignment horizontal="right" vertical="center"/>
    </xf>
    <xf applyFill="1" applyFont="1" applyNumberFormat="1" borderId="0" fillId="7" fontId="15" numFmtId="862" xfId="0">
      <alignment horizontal="right" vertical="center"/>
    </xf>
    <xf applyFill="1" applyFont="1" applyNumberFormat="1" borderId="0" fillId="7" fontId="15" numFmtId="863" xfId="0">
      <alignment horizontal="right" vertical="center"/>
    </xf>
    <xf applyFill="1" applyFont="1" applyNumberFormat="1" borderId="0" fillId="7" fontId="15" numFmtId="864" xfId="0">
      <alignment horizontal="right" vertical="center"/>
    </xf>
    <xf applyNumberFormat="1" borderId="0" fillId="0" fontId="0" numFmtId="865" xfId="0"/>
    <xf applyNumberFormat="1" borderId="0" fillId="0" fontId="0" numFmtId="866" xfId="0"/>
    <xf applyNumberFormat="1" borderId="0" fillId="0" fontId="0" numFmtId="867" xfId="0"/>
    <xf applyNumberFormat="1" borderId="0" fillId="0" fontId="0" numFmtId="868" xfId="0"/>
    <xf applyNumberFormat="1" borderId="0" fillId="0" fontId="0" numFmtId="869" xfId="0"/>
    <xf applyNumberFormat="1" borderId="0" fillId="0" fontId="0" numFmtId="870" xfId="0"/>
    <xf applyNumberFormat="1" borderId="0" fillId="0" fontId="0" numFmtId="871" xfId="0"/>
    <xf applyNumberFormat="1" borderId="0" fillId="0" fontId="0" numFmtId="872" xfId="0"/>
    <xf applyNumberFormat="1" borderId="0" fillId="0" fontId="0" numFmtId="873" xfId="0"/>
    <xf applyNumberFormat="1" borderId="0" fillId="0" fontId="0" numFmtId="874" xfId="0"/>
    <xf applyFill="1" applyNumberFormat="1" borderId="0" fillId="6" fontId="0" numFmtId="865" xfId="0"/>
    <xf applyFill="1" applyNumberFormat="1" borderId="0" fillId="6" fontId="0" numFmtId="866" xfId="0"/>
    <xf applyFill="1" applyNumberFormat="1" borderId="0" fillId="6" fontId="0" numFmtId="867" xfId="0"/>
    <xf applyFill="1" applyNumberFormat="1" borderId="0" fillId="6" fontId="0" numFmtId="868" xfId="0"/>
    <xf applyFill="1" applyNumberFormat="1" borderId="0" fillId="6" fontId="0" numFmtId="869" xfId="0"/>
    <xf applyFill="1" applyNumberFormat="1" borderId="0" fillId="6" fontId="0" numFmtId="870" xfId="0"/>
    <xf applyFill="1" applyNumberFormat="1" borderId="0" fillId="4" fontId="0" numFmtId="871" xfId="0"/>
    <xf applyFill="1" applyNumberFormat="1" borderId="0" fillId="4" fontId="0" numFmtId="872" xfId="0"/>
    <xf applyFill="1" applyNumberFormat="1" borderId="0" fillId="4" fontId="0" numFmtId="873" xfId="0"/>
    <xf applyFill="1" applyNumberFormat="1" borderId="0" fillId="4" fontId="0" numFmtId="874" xfId="0"/>
    <xf applyFill="1" applyFont="1" applyNumberFormat="1" borderId="0" fillId="6" fontId="15" numFmtId="865" xfId="0"/>
    <xf applyFill="1" applyFont="1" applyNumberFormat="1" borderId="0" fillId="6" fontId="15" numFmtId="866" xfId="0"/>
    <xf applyFill="1" applyFont="1" applyNumberFormat="1" borderId="0" fillId="6" fontId="15" numFmtId="867" xfId="0"/>
    <xf applyFill="1" applyFont="1" applyNumberFormat="1" borderId="0" fillId="6" fontId="15" numFmtId="868" xfId="0"/>
    <xf applyFill="1" applyFont="1" applyNumberFormat="1" borderId="0" fillId="6" fontId="15" numFmtId="869" xfId="0"/>
    <xf applyFill="1" applyFont="1" applyNumberFormat="1" borderId="0" fillId="6" fontId="15" numFmtId="870" xfId="0"/>
    <xf applyFill="1" applyFont="1" applyNumberFormat="1" borderId="0" fillId="4" fontId="15" numFmtId="871" xfId="0"/>
    <xf applyFill="1" applyFont="1" applyNumberFormat="1" borderId="0" fillId="4" fontId="15" numFmtId="872" xfId="0"/>
    <xf applyFill="1" applyFont="1" applyNumberFormat="1" borderId="0" fillId="4" fontId="15" numFmtId="873" xfId="0"/>
    <xf applyFill="1" applyFont="1" applyNumberFormat="1" borderId="0" fillId="4" fontId="15" numFmtId="874" xfId="0"/>
    <xf applyFill="1" applyFont="1" applyNumberFormat="1" borderId="0" fillId="6" fontId="15" numFmtId="865" xfId="0">
      <alignment horizontal="left" vertical="center"/>
    </xf>
    <xf applyFill="1" applyFont="1" applyNumberFormat="1" borderId="0" fillId="6" fontId="15" numFmtId="866" xfId="0">
      <alignment horizontal="right" vertical="center"/>
    </xf>
    <xf applyFill="1" applyFont="1" applyNumberFormat="1" borderId="0" fillId="6" fontId="15" numFmtId="867" xfId="0">
      <alignment horizontal="right" vertical="center"/>
    </xf>
    <xf applyFill="1" applyFont="1" applyNumberFormat="1" borderId="0" fillId="6" fontId="15" numFmtId="868" xfId="0">
      <alignment horizontal="right" vertical="center"/>
    </xf>
    <xf applyFill="1" applyFont="1" applyNumberFormat="1" borderId="0" fillId="6" fontId="15" numFmtId="869" xfId="0">
      <alignment horizontal="right" vertical="center"/>
    </xf>
    <xf applyFill="1" applyFont="1" applyNumberFormat="1" borderId="0" fillId="6" fontId="15" numFmtId="870" xfId="0">
      <alignment horizontal="right" vertical="center"/>
    </xf>
    <xf applyFill="1" applyFont="1" applyNumberFormat="1" borderId="0" fillId="4" fontId="15" numFmtId="871" xfId="0">
      <alignment horizontal="right" vertical="center"/>
    </xf>
    <xf applyFill="1" applyFont="1" applyNumberFormat="1" borderId="0" fillId="4" fontId="15" numFmtId="872" xfId="0">
      <alignment horizontal="right" vertical="center"/>
    </xf>
    <xf applyFill="1" applyFont="1" applyNumberFormat="1" borderId="0" fillId="4" fontId="15" numFmtId="873" xfId="0">
      <alignment horizontal="right" vertical="center"/>
    </xf>
    <xf applyFill="1" applyFont="1" applyNumberFormat="1" borderId="0" fillId="4" fontId="15" numFmtId="874" xfId="0">
      <alignment horizontal="right" vertical="center"/>
    </xf>
    <xf applyNumberFormat="1" borderId="0" fillId="0" fontId="0" numFmtId="875" xfId="0"/>
    <xf applyNumberFormat="1" borderId="0" fillId="0" fontId="0" numFmtId="876" xfId="0"/>
    <xf applyNumberFormat="1" borderId="0" fillId="0" fontId="0" numFmtId="877" xfId="0"/>
    <xf applyNumberFormat="1" borderId="0" fillId="0" fontId="0" numFmtId="878" xfId="0"/>
    <xf applyNumberFormat="1" borderId="0" fillId="0" fontId="0" numFmtId="879" xfId="0"/>
    <xf applyNumberFormat="1" borderId="0" fillId="0" fontId="0" numFmtId="880" xfId="0"/>
    <xf applyNumberFormat="1" borderId="0" fillId="0" fontId="0" numFmtId="881" xfId="0"/>
    <xf applyNumberFormat="1" borderId="0" fillId="0" fontId="0" numFmtId="882" xfId="0"/>
    <xf applyNumberFormat="1" borderId="0" fillId="0" fontId="0" numFmtId="883" xfId="0"/>
    <xf applyNumberFormat="1" borderId="0" fillId="0" fontId="0" numFmtId="884" xfId="0"/>
    <xf applyFill="1" applyNumberFormat="1" borderId="0" fillId="7" fontId="0" numFmtId="875" xfId="0"/>
    <xf applyFill="1" applyNumberFormat="1" borderId="0" fillId="7" fontId="0" numFmtId="876" xfId="0"/>
    <xf applyFill="1" applyNumberFormat="1" borderId="0" fillId="7" fontId="0" numFmtId="877" xfId="0"/>
    <xf applyFill="1" applyNumberFormat="1" borderId="0" fillId="7" fontId="0" numFmtId="878" xfId="0"/>
    <xf applyFill="1" applyNumberFormat="1" borderId="0" fillId="7" fontId="0" numFmtId="879" xfId="0"/>
    <xf applyFill="1" applyNumberFormat="1" borderId="0" fillId="7" fontId="0" numFmtId="880" xfId="0"/>
    <xf applyFill="1" applyNumberFormat="1" borderId="0" fillId="7" fontId="0" numFmtId="881" xfId="0"/>
    <xf applyFill="1" applyNumberFormat="1" borderId="0" fillId="7" fontId="0" numFmtId="882" xfId="0"/>
    <xf applyFill="1" applyNumberFormat="1" borderId="0" fillId="7" fontId="0" numFmtId="883" xfId="0"/>
    <xf applyFill="1" applyNumberFormat="1" borderId="0" fillId="7" fontId="0" numFmtId="884" xfId="0"/>
    <xf applyFill="1" applyFont="1" applyNumberFormat="1" borderId="0" fillId="7" fontId="15" numFmtId="875" xfId="0"/>
    <xf applyFill="1" applyFont="1" applyNumberFormat="1" borderId="0" fillId="7" fontId="15" numFmtId="876" xfId="0"/>
    <xf applyFill="1" applyFont="1" applyNumberFormat="1" borderId="0" fillId="7" fontId="15" numFmtId="877" xfId="0"/>
    <xf applyFill="1" applyFont="1" applyNumberFormat="1" borderId="0" fillId="7" fontId="15" numFmtId="878" xfId="0"/>
    <xf applyFill="1" applyFont="1" applyNumberFormat="1" borderId="0" fillId="7" fontId="15" numFmtId="879" xfId="0"/>
    <xf applyFill="1" applyFont="1" applyNumberFormat="1" borderId="0" fillId="7" fontId="15" numFmtId="880" xfId="0"/>
    <xf applyFill="1" applyFont="1" applyNumberFormat="1" borderId="0" fillId="7" fontId="15" numFmtId="881" xfId="0"/>
    <xf applyFill="1" applyFont="1" applyNumberFormat="1" borderId="0" fillId="7" fontId="15" numFmtId="882" xfId="0"/>
    <xf applyFill="1" applyFont="1" applyNumberFormat="1" borderId="0" fillId="7" fontId="15" numFmtId="883" xfId="0"/>
    <xf applyFill="1" applyFont="1" applyNumberFormat="1" borderId="0" fillId="7" fontId="15" numFmtId="884" xfId="0"/>
    <xf applyFill="1" applyFont="1" applyNumberFormat="1" borderId="0" fillId="7" fontId="15" numFmtId="875" xfId="0">
      <alignment horizontal="left" vertical="center"/>
    </xf>
    <xf applyFill="1" applyFont="1" applyNumberFormat="1" borderId="0" fillId="7" fontId="15" numFmtId="876" xfId="0">
      <alignment horizontal="right" vertical="center"/>
    </xf>
    <xf applyFill="1" applyFont="1" applyNumberFormat="1" borderId="0" fillId="7" fontId="15" numFmtId="877" xfId="0">
      <alignment horizontal="right" vertical="center"/>
    </xf>
    <xf applyFill="1" applyFont="1" applyNumberFormat="1" borderId="0" fillId="7" fontId="15" numFmtId="878" xfId="0">
      <alignment horizontal="right" vertical="center"/>
    </xf>
    <xf applyFill="1" applyFont="1" applyNumberFormat="1" borderId="0" fillId="7" fontId="15" numFmtId="879" xfId="0">
      <alignment horizontal="right" vertical="center"/>
    </xf>
    <xf applyFill="1" applyFont="1" applyNumberFormat="1" borderId="0" fillId="7" fontId="15" numFmtId="880" xfId="0">
      <alignment horizontal="right" vertical="center"/>
    </xf>
    <xf applyFill="1" applyFont="1" applyNumberFormat="1" borderId="0" fillId="7" fontId="15" numFmtId="881" xfId="0">
      <alignment horizontal="right" vertical="center"/>
    </xf>
    <xf applyFill="1" applyFont="1" applyNumberFormat="1" borderId="0" fillId="7" fontId="15" numFmtId="882" xfId="0">
      <alignment horizontal="right" vertical="center"/>
    </xf>
    <xf applyFill="1" applyFont="1" applyNumberFormat="1" borderId="0" fillId="7" fontId="15" numFmtId="883" xfId="0">
      <alignment horizontal="right" vertical="center"/>
    </xf>
    <xf applyFill="1" applyFont="1" applyNumberFormat="1" borderId="0" fillId="7" fontId="15" numFmtId="884" xfId="0">
      <alignment horizontal="right" vertical="center"/>
    </xf>
    <xf applyNumberFormat="1" borderId="0" fillId="0" fontId="0" numFmtId="885" xfId="0"/>
    <xf applyNumberFormat="1" borderId="0" fillId="0" fontId="0" numFmtId="886" xfId="0"/>
    <xf applyNumberFormat="1" borderId="0" fillId="0" fontId="0" numFmtId="887" xfId="0"/>
    <xf applyNumberFormat="1" borderId="0" fillId="0" fontId="0" numFmtId="888" xfId="0"/>
    <xf applyNumberFormat="1" borderId="0" fillId="0" fontId="0" numFmtId="889" xfId="0"/>
    <xf applyNumberFormat="1" borderId="0" fillId="0" fontId="0" numFmtId="890" xfId="0"/>
    <xf applyNumberFormat="1" borderId="0" fillId="0" fontId="0" numFmtId="891" xfId="0"/>
    <xf applyNumberFormat="1" borderId="0" fillId="0" fontId="0" numFmtId="892" xfId="0"/>
    <xf applyNumberFormat="1" borderId="0" fillId="0" fontId="0" numFmtId="893" xfId="0"/>
    <xf applyNumberFormat="1" borderId="0" fillId="0" fontId="0" numFmtId="894" xfId="0"/>
    <xf applyFill="1" applyNumberFormat="1" borderId="0" fillId="6" fontId="0" numFmtId="885" xfId="0"/>
    <xf applyFill="1" applyNumberFormat="1" borderId="0" fillId="6" fontId="0" numFmtId="886" xfId="0"/>
    <xf applyFill="1" applyNumberFormat="1" borderId="0" fillId="6" fontId="0" numFmtId="887" xfId="0"/>
    <xf applyFill="1" applyNumberFormat="1" borderId="0" fillId="6" fontId="0" numFmtId="888" xfId="0"/>
    <xf applyFill="1" applyNumberFormat="1" borderId="0" fillId="6" fontId="0" numFmtId="889" xfId="0"/>
    <xf applyFill="1" applyNumberFormat="1" borderId="0" fillId="6" fontId="0" numFmtId="890" xfId="0"/>
    <xf applyFill="1" applyNumberFormat="1" borderId="0" fillId="4" fontId="0" numFmtId="891" xfId="0"/>
    <xf applyFill="1" applyNumberFormat="1" borderId="0" fillId="4" fontId="0" numFmtId="892" xfId="0"/>
    <xf applyFill="1" applyNumberFormat="1" borderId="0" fillId="4" fontId="0" numFmtId="893" xfId="0"/>
    <xf applyFill="1" applyNumberFormat="1" borderId="0" fillId="4" fontId="0" numFmtId="894" xfId="0"/>
    <xf applyFill="1" applyFont="1" applyNumberFormat="1" borderId="0" fillId="6" fontId="15" numFmtId="885" xfId="0"/>
    <xf applyFill="1" applyFont="1" applyNumberFormat="1" borderId="0" fillId="6" fontId="15" numFmtId="886" xfId="0"/>
    <xf applyFill="1" applyFont="1" applyNumberFormat="1" borderId="0" fillId="6" fontId="15" numFmtId="887" xfId="0"/>
    <xf applyFill="1" applyFont="1" applyNumberFormat="1" borderId="0" fillId="6" fontId="15" numFmtId="888" xfId="0"/>
    <xf applyFill="1" applyFont="1" applyNumberFormat="1" borderId="0" fillId="6" fontId="15" numFmtId="889" xfId="0"/>
    <xf applyFill="1" applyFont="1" applyNumberFormat="1" borderId="0" fillId="6" fontId="15" numFmtId="890" xfId="0"/>
    <xf applyFill="1" applyFont="1" applyNumberFormat="1" borderId="0" fillId="4" fontId="15" numFmtId="891" xfId="0"/>
    <xf applyFill="1" applyFont="1" applyNumberFormat="1" borderId="0" fillId="4" fontId="15" numFmtId="892" xfId="0"/>
    <xf applyFill="1" applyFont="1" applyNumberFormat="1" borderId="0" fillId="4" fontId="15" numFmtId="893" xfId="0"/>
    <xf applyFill="1" applyFont="1" applyNumberFormat="1" borderId="0" fillId="4" fontId="15" numFmtId="894" xfId="0"/>
    <xf applyFill="1" applyFont="1" applyNumberFormat="1" borderId="0" fillId="6" fontId="15" numFmtId="885" xfId="0">
      <alignment horizontal="left" vertical="center"/>
    </xf>
    <xf applyFill="1" applyFont="1" applyNumberFormat="1" borderId="0" fillId="6" fontId="15" numFmtId="886" xfId="0">
      <alignment horizontal="right" vertical="center"/>
    </xf>
    <xf applyFill="1" applyFont="1" applyNumberFormat="1" borderId="0" fillId="6" fontId="15" numFmtId="887" xfId="0">
      <alignment horizontal="right" vertical="center"/>
    </xf>
    <xf applyFill="1" applyFont="1" applyNumberFormat="1" borderId="0" fillId="6" fontId="15" numFmtId="888" xfId="0">
      <alignment horizontal="right" vertical="center"/>
    </xf>
    <xf applyFill="1" applyFont="1" applyNumberFormat="1" borderId="0" fillId="6" fontId="15" numFmtId="889" xfId="0">
      <alignment horizontal="right" vertical="center"/>
    </xf>
    <xf applyFill="1" applyFont="1" applyNumberFormat="1" borderId="0" fillId="6" fontId="15" numFmtId="890" xfId="0">
      <alignment horizontal="right" vertical="center"/>
    </xf>
    <xf applyFill="1" applyFont="1" applyNumberFormat="1" borderId="0" fillId="4" fontId="15" numFmtId="891" xfId="0">
      <alignment horizontal="right" vertical="center"/>
    </xf>
    <xf applyFill="1" applyFont="1" applyNumberFormat="1" borderId="0" fillId="4" fontId="15" numFmtId="892" xfId="0">
      <alignment horizontal="right" vertical="center"/>
    </xf>
    <xf applyFill="1" applyFont="1" applyNumberFormat="1" borderId="0" fillId="4" fontId="15" numFmtId="893" xfId="0">
      <alignment horizontal="right" vertical="center"/>
    </xf>
    <xf applyFill="1" applyFont="1" applyNumberFormat="1" borderId="0" fillId="4" fontId="15" numFmtId="894" xfId="0">
      <alignment horizontal="right" vertical="center"/>
    </xf>
    <xf applyNumberFormat="1" borderId="0" fillId="0" fontId="0" numFmtId="895" xfId="0"/>
    <xf applyNumberFormat="1" borderId="0" fillId="0" fontId="0" numFmtId="896" xfId="0"/>
    <xf applyNumberFormat="1" borderId="0" fillId="0" fontId="0" numFmtId="897" xfId="0"/>
    <xf applyNumberFormat="1" borderId="0" fillId="0" fontId="0" numFmtId="898" xfId="0"/>
    <xf applyNumberFormat="1" borderId="0" fillId="0" fontId="0" numFmtId="899" xfId="0"/>
    <xf applyNumberFormat="1" borderId="0" fillId="0" fontId="0" numFmtId="900" xfId="0"/>
    <xf applyNumberFormat="1" borderId="0" fillId="0" fontId="0" numFmtId="901" xfId="0"/>
    <xf applyNumberFormat="1" borderId="0" fillId="0" fontId="0" numFmtId="902" xfId="0"/>
    <xf applyNumberFormat="1" borderId="0" fillId="0" fontId="0" numFmtId="903" xfId="0"/>
    <xf applyNumberFormat="1" borderId="0" fillId="0" fontId="0" numFmtId="904" xfId="0"/>
    <xf applyFill="1" applyNumberFormat="1" borderId="0" fillId="7" fontId="0" numFmtId="895" xfId="0"/>
    <xf applyFill="1" applyNumberFormat="1" borderId="0" fillId="7" fontId="0" numFmtId="896" xfId="0"/>
    <xf applyFill="1" applyNumberFormat="1" borderId="0" fillId="7" fontId="0" numFmtId="897" xfId="0"/>
    <xf applyFill="1" applyNumberFormat="1" borderId="0" fillId="7" fontId="0" numFmtId="898" xfId="0"/>
    <xf applyFill="1" applyNumberFormat="1" borderId="0" fillId="7" fontId="0" numFmtId="899" xfId="0"/>
    <xf applyFill="1" applyNumberFormat="1" borderId="0" fillId="7" fontId="0" numFmtId="900" xfId="0"/>
    <xf applyFill="1" applyNumberFormat="1" borderId="0" fillId="7" fontId="0" numFmtId="901" xfId="0"/>
    <xf applyFill="1" applyNumberFormat="1" borderId="0" fillId="7" fontId="0" numFmtId="902" xfId="0"/>
    <xf applyFill="1" applyNumberFormat="1" borderId="0" fillId="7" fontId="0" numFmtId="903" xfId="0"/>
    <xf applyFill="1" applyNumberFormat="1" borderId="0" fillId="7" fontId="0" numFmtId="904" xfId="0"/>
    <xf applyFill="1" applyFont="1" applyNumberFormat="1" borderId="0" fillId="7" fontId="15" numFmtId="895" xfId="0"/>
    <xf applyFill="1" applyFont="1" applyNumberFormat="1" borderId="0" fillId="7" fontId="15" numFmtId="896" xfId="0"/>
    <xf applyFill="1" applyFont="1" applyNumberFormat="1" borderId="0" fillId="7" fontId="15" numFmtId="897" xfId="0"/>
    <xf applyFill="1" applyFont="1" applyNumberFormat="1" borderId="0" fillId="7" fontId="15" numFmtId="898" xfId="0"/>
    <xf applyFill="1" applyFont="1" applyNumberFormat="1" borderId="0" fillId="7" fontId="15" numFmtId="899" xfId="0"/>
    <xf applyFill="1" applyFont="1" applyNumberFormat="1" borderId="0" fillId="7" fontId="15" numFmtId="900" xfId="0"/>
    <xf applyFill="1" applyFont="1" applyNumberFormat="1" borderId="0" fillId="7" fontId="15" numFmtId="901" xfId="0"/>
    <xf applyFill="1" applyFont="1" applyNumberFormat="1" borderId="0" fillId="7" fontId="15" numFmtId="902" xfId="0"/>
    <xf applyFill="1" applyFont="1" applyNumberFormat="1" borderId="0" fillId="7" fontId="15" numFmtId="903" xfId="0"/>
    <xf applyFill="1" applyFont="1" applyNumberFormat="1" borderId="0" fillId="7" fontId="15" numFmtId="904" xfId="0"/>
    <xf applyFill="1" applyFont="1" applyNumberFormat="1" borderId="0" fillId="7" fontId="15" numFmtId="895" xfId="0">
      <alignment horizontal="left" vertical="center"/>
    </xf>
    <xf applyFill="1" applyFont="1" applyNumberFormat="1" borderId="0" fillId="7" fontId="15" numFmtId="896" xfId="0">
      <alignment horizontal="right" vertical="center"/>
    </xf>
    <xf applyFill="1" applyFont="1" applyNumberFormat="1" borderId="0" fillId="7" fontId="15" numFmtId="897" xfId="0">
      <alignment horizontal="right" vertical="center"/>
    </xf>
    <xf applyFill="1" applyFont="1" applyNumberFormat="1" borderId="0" fillId="7" fontId="15" numFmtId="898" xfId="0">
      <alignment horizontal="right" vertical="center"/>
    </xf>
    <xf applyFill="1" applyFont="1" applyNumberFormat="1" borderId="0" fillId="7" fontId="15" numFmtId="899" xfId="0">
      <alignment horizontal="right" vertical="center"/>
    </xf>
    <xf applyFill="1" applyFont="1" applyNumberFormat="1" borderId="0" fillId="7" fontId="15" numFmtId="900" xfId="0">
      <alignment horizontal="right" vertical="center"/>
    </xf>
    <xf applyFill="1" applyFont="1" applyNumberFormat="1" borderId="0" fillId="7" fontId="15" numFmtId="901" xfId="0">
      <alignment horizontal="right" vertical="center"/>
    </xf>
    <xf applyFill="1" applyFont="1" applyNumberFormat="1" borderId="0" fillId="7" fontId="15" numFmtId="902" xfId="0">
      <alignment horizontal="right" vertical="center"/>
    </xf>
    <xf applyFill="1" applyFont="1" applyNumberFormat="1" borderId="0" fillId="7" fontId="15" numFmtId="903" xfId="0">
      <alignment horizontal="right" vertical="center"/>
    </xf>
    <xf applyFill="1" applyFont="1" applyNumberFormat="1" borderId="0" fillId="7" fontId="15" numFmtId="904" xfId="0">
      <alignment horizontal="right" vertical="center"/>
    </xf>
    <xf applyNumberFormat="1" borderId="0" fillId="0" fontId="0" numFmtId="905" xfId="0"/>
    <xf applyNumberFormat="1" borderId="0" fillId="0" fontId="0" numFmtId="906" xfId="0"/>
    <xf applyNumberFormat="1" borderId="0" fillId="0" fontId="0" numFmtId="907" xfId="0"/>
    <xf applyNumberFormat="1" borderId="0" fillId="0" fontId="0" numFmtId="908" xfId="0"/>
    <xf applyNumberFormat="1" borderId="0" fillId="0" fontId="0" numFmtId="909" xfId="0"/>
    <xf applyNumberFormat="1" borderId="0" fillId="0" fontId="0" numFmtId="910" xfId="0"/>
    <xf applyNumberFormat="1" borderId="0" fillId="0" fontId="0" numFmtId="911" xfId="0"/>
    <xf applyNumberFormat="1" borderId="0" fillId="0" fontId="0" numFmtId="912" xfId="0"/>
    <xf applyNumberFormat="1" borderId="0" fillId="0" fontId="0" numFmtId="913" xfId="0"/>
    <xf applyNumberFormat="1" borderId="0" fillId="0" fontId="0" numFmtId="914" xfId="0"/>
    <xf applyFill="1" applyNumberFormat="1" borderId="0" fillId="6" fontId="0" numFmtId="905" xfId="0"/>
    <xf applyFill="1" applyNumberFormat="1" borderId="0" fillId="6" fontId="0" numFmtId="906" xfId="0"/>
    <xf applyFill="1" applyNumberFormat="1" borderId="0" fillId="6" fontId="0" numFmtId="907" xfId="0"/>
    <xf applyFill="1" applyNumberFormat="1" borderId="0" fillId="6" fontId="0" numFmtId="908" xfId="0"/>
    <xf applyFill="1" applyNumberFormat="1" borderId="0" fillId="6" fontId="0" numFmtId="909" xfId="0"/>
    <xf applyFill="1" applyNumberFormat="1" borderId="0" fillId="6" fontId="0" numFmtId="910" xfId="0"/>
    <xf applyFill="1" applyNumberFormat="1" borderId="0" fillId="4" fontId="0" numFmtId="911" xfId="0"/>
    <xf applyFill="1" applyNumberFormat="1" borderId="0" fillId="4" fontId="0" numFmtId="912" xfId="0"/>
    <xf applyFill="1" applyNumberFormat="1" borderId="0" fillId="4" fontId="0" numFmtId="913" xfId="0"/>
    <xf applyFill="1" applyNumberFormat="1" borderId="0" fillId="4" fontId="0" numFmtId="914" xfId="0"/>
    <xf applyFill="1" applyFont="1" applyNumberFormat="1" borderId="0" fillId="6" fontId="15" numFmtId="905" xfId="0"/>
    <xf applyFill="1" applyFont="1" applyNumberFormat="1" borderId="0" fillId="6" fontId="15" numFmtId="906" xfId="0"/>
    <xf applyFill="1" applyFont="1" applyNumberFormat="1" borderId="0" fillId="6" fontId="15" numFmtId="907" xfId="0"/>
    <xf applyFill="1" applyFont="1" applyNumberFormat="1" borderId="0" fillId="6" fontId="15" numFmtId="908" xfId="0"/>
    <xf applyFill="1" applyFont="1" applyNumberFormat="1" borderId="0" fillId="6" fontId="15" numFmtId="909" xfId="0"/>
    <xf applyFill="1" applyFont="1" applyNumberFormat="1" borderId="0" fillId="6" fontId="15" numFmtId="910" xfId="0"/>
    <xf applyFill="1" applyFont="1" applyNumberFormat="1" borderId="0" fillId="4" fontId="15" numFmtId="911" xfId="0"/>
    <xf applyFill="1" applyFont="1" applyNumberFormat="1" borderId="0" fillId="4" fontId="15" numFmtId="912" xfId="0"/>
    <xf applyFill="1" applyFont="1" applyNumberFormat="1" borderId="0" fillId="4" fontId="15" numFmtId="913" xfId="0"/>
    <xf applyFill="1" applyFont="1" applyNumberFormat="1" borderId="0" fillId="4" fontId="15" numFmtId="914" xfId="0"/>
    <xf applyFill="1" applyFont="1" applyNumberFormat="1" borderId="0" fillId="6" fontId="15" numFmtId="905" xfId="0">
      <alignment horizontal="left" vertical="center"/>
    </xf>
    <xf applyFill="1" applyFont="1" applyNumberFormat="1" borderId="0" fillId="6" fontId="15" numFmtId="906" xfId="0">
      <alignment horizontal="right" vertical="center"/>
    </xf>
    <xf applyFill="1" applyFont="1" applyNumberFormat="1" borderId="0" fillId="6" fontId="15" numFmtId="907" xfId="0">
      <alignment horizontal="right" vertical="center"/>
    </xf>
    <xf applyFill="1" applyFont="1" applyNumberFormat="1" borderId="0" fillId="6" fontId="15" numFmtId="908" xfId="0">
      <alignment horizontal="right" vertical="center"/>
    </xf>
    <xf applyFill="1" applyFont="1" applyNumberFormat="1" borderId="0" fillId="6" fontId="15" numFmtId="909" xfId="0">
      <alignment horizontal="right" vertical="center"/>
    </xf>
    <xf applyFill="1" applyFont="1" applyNumberFormat="1" borderId="0" fillId="6" fontId="15" numFmtId="910" xfId="0">
      <alignment horizontal="right" vertical="center"/>
    </xf>
    <xf applyFill="1" applyFont="1" applyNumberFormat="1" borderId="0" fillId="4" fontId="15" numFmtId="911" xfId="0">
      <alignment horizontal="right" vertical="center"/>
    </xf>
    <xf applyFill="1" applyFont="1" applyNumberFormat="1" borderId="0" fillId="4" fontId="15" numFmtId="912" xfId="0">
      <alignment horizontal="right" vertical="center"/>
    </xf>
    <xf applyFill="1" applyFont="1" applyNumberFormat="1" borderId="0" fillId="4" fontId="15" numFmtId="913" xfId="0">
      <alignment horizontal="right" vertical="center"/>
    </xf>
    <xf applyFill="1" applyFont="1" applyNumberFormat="1" borderId="0" fillId="4" fontId="15" numFmtId="914" xfId="0">
      <alignment horizontal="right" vertical="center"/>
    </xf>
    <xf applyNumberFormat="1" borderId="0" fillId="0" fontId="0" numFmtId="915" xfId="0"/>
    <xf applyNumberFormat="1" borderId="0" fillId="0" fontId="0" numFmtId="916" xfId="0"/>
    <xf applyNumberFormat="1" borderId="0" fillId="0" fontId="0" numFmtId="917" xfId="0"/>
    <xf applyNumberFormat="1" borderId="0" fillId="0" fontId="0" numFmtId="918" xfId="0"/>
    <xf applyNumberFormat="1" borderId="0" fillId="0" fontId="0" numFmtId="919" xfId="0"/>
    <xf applyNumberFormat="1" borderId="0" fillId="0" fontId="0" numFmtId="920" xfId="0"/>
    <xf applyNumberFormat="1" borderId="0" fillId="0" fontId="0" numFmtId="921" xfId="0"/>
    <xf applyNumberFormat="1" borderId="0" fillId="0" fontId="0" numFmtId="922" xfId="0"/>
    <xf applyNumberFormat="1" borderId="0" fillId="0" fontId="0" numFmtId="923" xfId="0"/>
    <xf applyNumberFormat="1" borderId="0" fillId="0" fontId="0" numFmtId="924" xfId="0"/>
    <xf applyFill="1" applyNumberFormat="1" borderId="0" fillId="6" fontId="0" numFmtId="915" xfId="0"/>
    <xf applyFill="1" applyNumberFormat="1" borderId="0" fillId="6" fontId="0" numFmtId="916" xfId="0"/>
    <xf applyFill="1" applyNumberFormat="1" borderId="0" fillId="6" fontId="0" numFmtId="917" xfId="0"/>
    <xf applyFill="1" applyNumberFormat="1" borderId="0" fillId="6" fontId="0" numFmtId="918" xfId="0"/>
    <xf applyFill="1" applyNumberFormat="1" borderId="0" fillId="6" fontId="0" numFmtId="919" xfId="0"/>
    <xf applyFill="1" applyNumberFormat="1" borderId="0" fillId="6" fontId="0" numFmtId="920" xfId="0"/>
    <xf applyFill="1" applyNumberFormat="1" borderId="0" fillId="4" fontId="0" numFmtId="921" xfId="0"/>
    <xf applyFill="1" applyNumberFormat="1" borderId="0" fillId="4" fontId="0" numFmtId="922" xfId="0"/>
    <xf applyFill="1" applyNumberFormat="1" borderId="0" fillId="4" fontId="0" numFmtId="923" xfId="0"/>
    <xf applyFill="1" applyNumberFormat="1" borderId="0" fillId="4" fontId="0" numFmtId="924" xfId="0"/>
    <xf applyFill="1" applyFont="1" applyNumberFormat="1" borderId="0" fillId="6" fontId="15" numFmtId="915" xfId="0"/>
    <xf applyFill="1" applyFont="1" applyNumberFormat="1" borderId="0" fillId="6" fontId="15" numFmtId="916" xfId="0"/>
    <xf applyFill="1" applyFont="1" applyNumberFormat="1" borderId="0" fillId="6" fontId="15" numFmtId="917" xfId="0"/>
    <xf applyFill="1" applyFont="1" applyNumberFormat="1" borderId="0" fillId="6" fontId="15" numFmtId="918" xfId="0"/>
    <xf applyFill="1" applyFont="1" applyNumberFormat="1" borderId="0" fillId="6" fontId="15" numFmtId="919" xfId="0"/>
    <xf applyFill="1" applyFont="1" applyNumberFormat="1" borderId="0" fillId="6" fontId="15" numFmtId="920" xfId="0"/>
    <xf applyFill="1" applyFont="1" applyNumberFormat="1" borderId="0" fillId="4" fontId="15" numFmtId="921" xfId="0"/>
    <xf applyFill="1" applyFont="1" applyNumberFormat="1" borderId="0" fillId="4" fontId="15" numFmtId="922" xfId="0"/>
    <xf applyFill="1" applyFont="1" applyNumberFormat="1" borderId="0" fillId="4" fontId="15" numFmtId="923" xfId="0"/>
    <xf applyFill="1" applyFont="1" applyNumberFormat="1" borderId="0" fillId="4" fontId="15" numFmtId="924" xfId="0"/>
    <xf applyFill="1" applyFont="1" applyNumberFormat="1" borderId="0" fillId="6" fontId="15" numFmtId="915" xfId="0">
      <alignment horizontal="left" vertical="center"/>
    </xf>
    <xf applyFill="1" applyFont="1" applyNumberFormat="1" borderId="0" fillId="6" fontId="15" numFmtId="916" xfId="0">
      <alignment horizontal="right" vertical="center"/>
    </xf>
    <xf applyFill="1" applyFont="1" applyNumberFormat="1" borderId="0" fillId="6" fontId="15" numFmtId="917" xfId="0">
      <alignment horizontal="right" vertical="center"/>
    </xf>
    <xf applyFill="1" applyFont="1" applyNumberFormat="1" borderId="0" fillId="6" fontId="15" numFmtId="918" xfId="0">
      <alignment horizontal="right" vertical="center"/>
    </xf>
    <xf applyFill="1" applyFont="1" applyNumberFormat="1" borderId="0" fillId="6" fontId="15" numFmtId="919" xfId="0">
      <alignment horizontal="right" vertical="center"/>
    </xf>
    <xf applyFill="1" applyFont="1" applyNumberFormat="1" borderId="0" fillId="6" fontId="15" numFmtId="920" xfId="0">
      <alignment horizontal="right" vertical="center"/>
    </xf>
    <xf applyFill="1" applyFont="1" applyNumberFormat="1" borderId="0" fillId="4" fontId="15" numFmtId="921" xfId="0">
      <alignment horizontal="right" vertical="center"/>
    </xf>
    <xf applyFill="1" applyFont="1" applyNumberFormat="1" borderId="0" fillId="4" fontId="15" numFmtId="922" xfId="0">
      <alignment horizontal="right" vertical="center"/>
    </xf>
    <xf applyFill="1" applyFont="1" applyNumberFormat="1" borderId="0" fillId="4" fontId="15" numFmtId="923" xfId="0">
      <alignment horizontal="right" vertical="center"/>
    </xf>
    <xf applyFill="1" applyFont="1" applyNumberFormat="1" borderId="0" fillId="4" fontId="15" numFmtId="924" xfId="0">
      <alignment horizontal="right" vertical="center"/>
    </xf>
    <xf applyNumberFormat="1" borderId="0" fillId="0" fontId="0" numFmtId="925" xfId="0"/>
    <xf applyNumberFormat="1" borderId="0" fillId="0" fontId="0" numFmtId="926" xfId="0"/>
    <xf applyNumberFormat="1" borderId="0" fillId="0" fontId="0" numFmtId="927" xfId="0"/>
    <xf applyNumberFormat="1" borderId="0" fillId="0" fontId="0" numFmtId="928" xfId="0"/>
    <xf applyNumberFormat="1" borderId="0" fillId="0" fontId="0" numFmtId="929" xfId="0"/>
    <xf applyNumberFormat="1" borderId="0" fillId="0" fontId="0" numFmtId="930" xfId="0"/>
    <xf applyNumberFormat="1" borderId="0" fillId="0" fontId="0" numFmtId="931" xfId="0"/>
    <xf applyNumberFormat="1" borderId="0" fillId="0" fontId="0" numFmtId="932" xfId="0"/>
    <xf applyNumberFormat="1" borderId="0" fillId="0" fontId="0" numFmtId="933" xfId="0"/>
    <xf applyNumberFormat="1" borderId="0" fillId="0" fontId="0" numFmtId="934" xfId="0"/>
    <xf applyFill="1" applyNumberFormat="1" borderId="0" fillId="7" fontId="0" numFmtId="925" xfId="0"/>
    <xf applyFill="1" applyNumberFormat="1" borderId="0" fillId="7" fontId="0" numFmtId="926" xfId="0"/>
    <xf applyFill="1" applyNumberFormat="1" borderId="0" fillId="7" fontId="0" numFmtId="927" xfId="0"/>
    <xf applyFill="1" applyNumberFormat="1" borderId="0" fillId="7" fontId="0" numFmtId="928" xfId="0"/>
    <xf applyFill="1" applyNumberFormat="1" borderId="0" fillId="7" fontId="0" numFmtId="929" xfId="0"/>
    <xf applyFill="1" applyNumberFormat="1" borderId="0" fillId="7" fontId="0" numFmtId="930" xfId="0"/>
    <xf applyFill="1" applyNumberFormat="1" borderId="0" fillId="7" fontId="0" numFmtId="931" xfId="0"/>
    <xf applyFill="1" applyNumberFormat="1" borderId="0" fillId="7" fontId="0" numFmtId="932" xfId="0"/>
    <xf applyFill="1" applyNumberFormat="1" borderId="0" fillId="7" fontId="0" numFmtId="933" xfId="0"/>
    <xf applyFill="1" applyNumberFormat="1" borderId="0" fillId="7" fontId="0" numFmtId="934" xfId="0"/>
    <xf applyFill="1" applyFont="1" applyNumberFormat="1" borderId="0" fillId="7" fontId="15" numFmtId="925" xfId="0"/>
    <xf applyFill="1" applyFont="1" applyNumberFormat="1" borderId="0" fillId="7" fontId="15" numFmtId="926" xfId="0"/>
    <xf applyFill="1" applyFont="1" applyNumberFormat="1" borderId="0" fillId="7" fontId="15" numFmtId="927" xfId="0"/>
    <xf applyFill="1" applyFont="1" applyNumberFormat="1" borderId="0" fillId="7" fontId="15" numFmtId="928" xfId="0"/>
    <xf applyFill="1" applyFont="1" applyNumberFormat="1" borderId="0" fillId="7" fontId="15" numFmtId="929" xfId="0"/>
    <xf applyFill="1" applyFont="1" applyNumberFormat="1" borderId="0" fillId="7" fontId="15" numFmtId="930" xfId="0"/>
    <xf applyFill="1" applyFont="1" applyNumberFormat="1" borderId="0" fillId="7" fontId="15" numFmtId="931" xfId="0"/>
    <xf applyFill="1" applyFont="1" applyNumberFormat="1" borderId="0" fillId="7" fontId="15" numFmtId="932" xfId="0"/>
    <xf applyFill="1" applyFont="1" applyNumberFormat="1" borderId="0" fillId="7" fontId="15" numFmtId="933" xfId="0"/>
    <xf applyFill="1" applyFont="1" applyNumberFormat="1" borderId="0" fillId="7" fontId="15" numFmtId="934" xfId="0"/>
    <xf applyFill="1" applyFont="1" applyNumberFormat="1" borderId="0" fillId="7" fontId="15" numFmtId="925" xfId="0">
      <alignment horizontal="left" vertical="center"/>
    </xf>
    <xf applyFill="1" applyFont="1" applyNumberFormat="1" borderId="0" fillId="7" fontId="15" numFmtId="926" xfId="0">
      <alignment horizontal="right" vertical="center"/>
    </xf>
    <xf applyFill="1" applyFont="1" applyNumberFormat="1" borderId="0" fillId="7" fontId="15" numFmtId="927" xfId="0">
      <alignment horizontal="right" vertical="center"/>
    </xf>
    <xf applyFill="1" applyFont="1" applyNumberFormat="1" borderId="0" fillId="7" fontId="15" numFmtId="928" xfId="0">
      <alignment horizontal="right" vertical="center"/>
    </xf>
    <xf applyFill="1" applyFont="1" applyNumberFormat="1" borderId="0" fillId="7" fontId="15" numFmtId="929" xfId="0">
      <alignment horizontal="right" vertical="center"/>
    </xf>
    <xf applyFill="1" applyFont="1" applyNumberFormat="1" borderId="0" fillId="7" fontId="15" numFmtId="930" xfId="0">
      <alignment horizontal="right" vertical="center"/>
    </xf>
    <xf applyFill="1" applyFont="1" applyNumberFormat="1" borderId="0" fillId="7" fontId="15" numFmtId="931" xfId="0">
      <alignment horizontal="right" vertical="center"/>
    </xf>
    <xf applyFill="1" applyFont="1" applyNumberFormat="1" borderId="0" fillId="7" fontId="15" numFmtId="932" xfId="0">
      <alignment horizontal="right" vertical="center"/>
    </xf>
    <xf applyFill="1" applyFont="1" applyNumberFormat="1" borderId="0" fillId="7" fontId="15" numFmtId="933" xfId="0">
      <alignment horizontal="right" vertical="center"/>
    </xf>
    <xf applyFill="1" applyFont="1" applyNumberFormat="1" borderId="0" fillId="7" fontId="15" numFmtId="934" xfId="0">
      <alignment horizontal="right" vertical="center"/>
    </xf>
    <xf applyNumberFormat="1" borderId="0" fillId="0" fontId="0" numFmtId="935" xfId="0"/>
    <xf applyNumberFormat="1" borderId="0" fillId="0" fontId="0" numFmtId="936" xfId="0"/>
    <xf applyNumberFormat="1" borderId="0" fillId="0" fontId="0" numFmtId="937" xfId="0"/>
    <xf applyNumberFormat="1" borderId="0" fillId="0" fontId="0" numFmtId="938" xfId="0"/>
    <xf applyNumberFormat="1" borderId="0" fillId="0" fontId="0" numFmtId="939" xfId="0"/>
    <xf applyNumberFormat="1" borderId="0" fillId="0" fontId="0" numFmtId="940" xfId="0"/>
    <xf applyNumberFormat="1" borderId="0" fillId="0" fontId="0" numFmtId="941" xfId="0"/>
    <xf applyNumberFormat="1" borderId="0" fillId="0" fontId="0" numFmtId="942" xfId="0"/>
    <xf applyNumberFormat="1" borderId="0" fillId="0" fontId="0" numFmtId="943" xfId="0"/>
    <xf applyNumberFormat="1" borderId="0" fillId="0" fontId="0" numFmtId="944" xfId="0"/>
    <xf applyFill="1" applyNumberFormat="1" borderId="0" fillId="6" fontId="0" numFmtId="935" xfId="0"/>
    <xf applyFill="1" applyNumberFormat="1" borderId="0" fillId="6" fontId="0" numFmtId="936" xfId="0"/>
    <xf applyFill="1" applyNumberFormat="1" borderId="0" fillId="6" fontId="0" numFmtId="937" xfId="0"/>
    <xf applyFill="1" applyNumberFormat="1" borderId="0" fillId="6" fontId="0" numFmtId="938" xfId="0"/>
    <xf applyFill="1" applyNumberFormat="1" borderId="0" fillId="6" fontId="0" numFmtId="939" xfId="0"/>
    <xf applyFill="1" applyNumberFormat="1" borderId="0" fillId="6" fontId="0" numFmtId="940" xfId="0"/>
    <xf applyFill="1" applyNumberFormat="1" borderId="0" fillId="4" fontId="0" numFmtId="941" xfId="0"/>
    <xf applyFill="1" applyNumberFormat="1" borderId="0" fillId="4" fontId="0" numFmtId="942" xfId="0"/>
    <xf applyFill="1" applyNumberFormat="1" borderId="0" fillId="4" fontId="0" numFmtId="943" xfId="0"/>
    <xf applyFill="1" applyNumberFormat="1" borderId="0" fillId="4" fontId="0" numFmtId="944" xfId="0"/>
    <xf applyFill="1" applyFont="1" applyNumberFormat="1" borderId="0" fillId="6" fontId="15" numFmtId="935" xfId="0"/>
    <xf applyFill="1" applyFont="1" applyNumberFormat="1" borderId="0" fillId="6" fontId="15" numFmtId="936" xfId="0"/>
    <xf applyFill="1" applyFont="1" applyNumberFormat="1" borderId="0" fillId="6" fontId="15" numFmtId="937" xfId="0"/>
    <xf applyFill="1" applyFont="1" applyNumberFormat="1" borderId="0" fillId="6" fontId="15" numFmtId="938" xfId="0"/>
    <xf applyFill="1" applyFont="1" applyNumberFormat="1" borderId="0" fillId="6" fontId="15" numFmtId="939" xfId="0"/>
    <xf applyFill="1" applyFont="1" applyNumberFormat="1" borderId="0" fillId="6" fontId="15" numFmtId="940" xfId="0"/>
    <xf applyFill="1" applyFont="1" applyNumberFormat="1" borderId="0" fillId="4" fontId="15" numFmtId="941" xfId="0"/>
    <xf applyFill="1" applyFont="1" applyNumberFormat="1" borderId="0" fillId="4" fontId="15" numFmtId="942" xfId="0"/>
    <xf applyFill="1" applyFont="1" applyNumberFormat="1" borderId="0" fillId="4" fontId="15" numFmtId="943" xfId="0"/>
    <xf applyFill="1" applyFont="1" applyNumberFormat="1" borderId="0" fillId="4" fontId="15" numFmtId="944" xfId="0"/>
    <xf applyFill="1" applyFont="1" applyNumberFormat="1" borderId="0" fillId="6" fontId="15" numFmtId="935" xfId="0">
      <alignment horizontal="left" vertical="center"/>
    </xf>
    <xf applyFill="1" applyFont="1" applyNumberFormat="1" borderId="0" fillId="6" fontId="15" numFmtId="936" xfId="0">
      <alignment horizontal="right" vertical="center"/>
    </xf>
    <xf applyFill="1" applyFont="1" applyNumberFormat="1" borderId="0" fillId="6" fontId="15" numFmtId="937" xfId="0">
      <alignment horizontal="right" vertical="center"/>
    </xf>
    <xf applyFill="1" applyFont="1" applyNumberFormat="1" borderId="0" fillId="6" fontId="15" numFmtId="938" xfId="0">
      <alignment horizontal="right" vertical="center"/>
    </xf>
    <xf applyFill="1" applyFont="1" applyNumberFormat="1" borderId="0" fillId="6" fontId="15" numFmtId="939" xfId="0">
      <alignment horizontal="right" vertical="center"/>
    </xf>
    <xf applyFill="1" applyFont="1" applyNumberFormat="1" borderId="0" fillId="6" fontId="15" numFmtId="940" xfId="0">
      <alignment horizontal="right" vertical="center"/>
    </xf>
    <xf applyFill="1" applyFont="1" applyNumberFormat="1" borderId="0" fillId="4" fontId="15" numFmtId="941" xfId="0">
      <alignment horizontal="right" vertical="center"/>
    </xf>
    <xf applyFill="1" applyFont="1" applyNumberFormat="1" borderId="0" fillId="4" fontId="15" numFmtId="942" xfId="0">
      <alignment horizontal="right" vertical="center"/>
    </xf>
    <xf applyFill="1" applyFont="1" applyNumberFormat="1" borderId="0" fillId="4" fontId="15" numFmtId="943" xfId="0">
      <alignment horizontal="right" vertical="center"/>
    </xf>
    <xf applyFill="1" applyFont="1" applyNumberFormat="1" borderId="0" fillId="4" fontId="15" numFmtId="944" xfId="0">
      <alignment horizontal="right" vertical="center"/>
    </xf>
    <xf applyNumberFormat="1" borderId="0" fillId="0" fontId="0" numFmtId="945" xfId="0"/>
    <xf applyNumberFormat="1" borderId="0" fillId="0" fontId="0" numFmtId="946" xfId="0"/>
    <xf applyNumberFormat="1" borderId="0" fillId="0" fontId="0" numFmtId="947" xfId="0"/>
    <xf applyNumberFormat="1" borderId="0" fillId="0" fontId="0" numFmtId="948" xfId="0"/>
    <xf applyNumberFormat="1" borderId="0" fillId="0" fontId="0" numFmtId="949" xfId="0"/>
    <xf applyNumberFormat="1" borderId="0" fillId="0" fontId="0" numFmtId="950" xfId="0"/>
    <xf applyNumberFormat="1" borderId="0" fillId="0" fontId="0" numFmtId="951" xfId="0"/>
    <xf applyNumberFormat="1" borderId="0" fillId="0" fontId="0" numFmtId="952" xfId="0"/>
    <xf applyNumberFormat="1" borderId="0" fillId="0" fontId="0" numFmtId="953" xfId="0"/>
    <xf applyNumberFormat="1" borderId="0" fillId="0" fontId="0" numFmtId="954" xfId="0"/>
    <xf applyFill="1" applyNumberFormat="1" borderId="0" fillId="6" fontId="0" numFmtId="945" xfId="0"/>
    <xf applyFill="1" applyNumberFormat="1" borderId="0" fillId="6" fontId="0" numFmtId="946" xfId="0"/>
    <xf applyFill="1" applyNumberFormat="1" borderId="0" fillId="6" fontId="0" numFmtId="947" xfId="0"/>
    <xf applyFill="1" applyNumberFormat="1" borderId="0" fillId="6" fontId="0" numFmtId="948" xfId="0"/>
    <xf applyFill="1" applyNumberFormat="1" borderId="0" fillId="6" fontId="0" numFmtId="949" xfId="0"/>
    <xf applyFill="1" applyNumberFormat="1" borderId="0" fillId="6" fontId="0" numFmtId="950" xfId="0"/>
    <xf applyFill="1" applyNumberFormat="1" borderId="0" fillId="4" fontId="0" numFmtId="951" xfId="0"/>
    <xf applyFill="1" applyNumberFormat="1" borderId="0" fillId="4" fontId="0" numFmtId="952" xfId="0"/>
    <xf applyFill="1" applyNumberFormat="1" borderId="0" fillId="4" fontId="0" numFmtId="953" xfId="0"/>
    <xf applyFill="1" applyNumberFormat="1" borderId="0" fillId="4" fontId="0" numFmtId="954" xfId="0"/>
    <xf applyFill="1" applyFont="1" applyNumberFormat="1" borderId="0" fillId="6" fontId="15" numFmtId="945" xfId="0"/>
    <xf applyFill="1" applyFont="1" applyNumberFormat="1" borderId="0" fillId="6" fontId="15" numFmtId="946" xfId="0"/>
    <xf applyFill="1" applyFont="1" applyNumberFormat="1" borderId="0" fillId="6" fontId="15" numFmtId="947" xfId="0"/>
    <xf applyFill="1" applyFont="1" applyNumberFormat="1" borderId="0" fillId="6" fontId="15" numFmtId="948" xfId="0"/>
    <xf applyFill="1" applyFont="1" applyNumberFormat="1" borderId="0" fillId="6" fontId="15" numFmtId="949" xfId="0"/>
    <xf applyFill="1" applyFont="1" applyNumberFormat="1" borderId="0" fillId="6" fontId="15" numFmtId="950" xfId="0"/>
    <xf applyFill="1" applyFont="1" applyNumberFormat="1" borderId="0" fillId="4" fontId="15" numFmtId="951" xfId="0"/>
    <xf applyFill="1" applyFont="1" applyNumberFormat="1" borderId="0" fillId="4" fontId="15" numFmtId="952" xfId="0"/>
    <xf applyFill="1" applyFont="1" applyNumberFormat="1" borderId="0" fillId="4" fontId="15" numFmtId="953" xfId="0"/>
    <xf applyFill="1" applyFont="1" applyNumberFormat="1" borderId="0" fillId="4" fontId="15" numFmtId="954" xfId="0"/>
    <xf applyFill="1" applyFont="1" applyNumberFormat="1" borderId="0" fillId="6" fontId="15" numFmtId="945" xfId="0">
      <alignment horizontal="left" vertical="center"/>
    </xf>
    <xf applyFill="1" applyFont="1" applyNumberFormat="1" borderId="0" fillId="6" fontId="15" numFmtId="946" xfId="0">
      <alignment horizontal="right" vertical="center"/>
    </xf>
    <xf applyFill="1" applyFont="1" applyNumberFormat="1" borderId="0" fillId="6" fontId="15" numFmtId="947" xfId="0">
      <alignment horizontal="right" vertical="center"/>
    </xf>
    <xf applyFill="1" applyFont="1" applyNumberFormat="1" borderId="0" fillId="6" fontId="15" numFmtId="948" xfId="0">
      <alignment horizontal="right" vertical="center"/>
    </xf>
    <xf applyFill="1" applyFont="1" applyNumberFormat="1" borderId="0" fillId="6" fontId="15" numFmtId="949" xfId="0">
      <alignment horizontal="right" vertical="center"/>
    </xf>
    <xf applyFill="1" applyFont="1" applyNumberFormat="1" borderId="0" fillId="6" fontId="15" numFmtId="950" xfId="0">
      <alignment horizontal="right" vertical="center"/>
    </xf>
    <xf applyFill="1" applyFont="1" applyNumberFormat="1" borderId="0" fillId="4" fontId="15" numFmtId="951" xfId="0">
      <alignment horizontal="right" vertical="center"/>
    </xf>
    <xf applyFill="1" applyFont="1" applyNumberFormat="1" borderId="0" fillId="4" fontId="15" numFmtId="952" xfId="0">
      <alignment horizontal="right" vertical="center"/>
    </xf>
    <xf applyFill="1" applyFont="1" applyNumberFormat="1" borderId="0" fillId="4" fontId="15" numFmtId="953" xfId="0">
      <alignment horizontal="right" vertical="center"/>
    </xf>
    <xf applyFill="1" applyFont="1" applyNumberFormat="1" borderId="0" fillId="4" fontId="15" numFmtId="954" xfId="0">
      <alignment horizontal="right" vertical="center"/>
    </xf>
    <xf applyNumberFormat="1" borderId="0" fillId="0" fontId="0" numFmtId="955" xfId="0"/>
    <xf applyNumberFormat="1" borderId="0" fillId="0" fontId="0" numFmtId="956" xfId="0"/>
    <xf applyNumberFormat="1" borderId="0" fillId="0" fontId="0" numFmtId="957" xfId="0"/>
    <xf applyNumberFormat="1" borderId="0" fillId="0" fontId="0" numFmtId="958" xfId="0"/>
    <xf applyNumberFormat="1" borderId="0" fillId="0" fontId="0" numFmtId="959" xfId="0"/>
    <xf applyNumberFormat="1" borderId="0" fillId="0" fontId="0" numFmtId="960" xfId="0"/>
    <xf applyNumberFormat="1" borderId="0" fillId="0" fontId="0" numFmtId="961" xfId="0"/>
    <xf applyNumberFormat="1" borderId="0" fillId="0" fontId="0" numFmtId="962" xfId="0"/>
    <xf applyNumberFormat="1" borderId="0" fillId="0" fontId="0" numFmtId="963" xfId="0"/>
    <xf applyNumberFormat="1" borderId="0" fillId="0" fontId="0" numFmtId="964" xfId="0"/>
    <xf applyFill="1" applyNumberFormat="1" borderId="0" fillId="7" fontId="0" numFmtId="955" xfId="0"/>
    <xf applyFill="1" applyNumberFormat="1" borderId="0" fillId="7" fontId="0" numFmtId="956" xfId="0"/>
    <xf applyFill="1" applyNumberFormat="1" borderId="0" fillId="7" fontId="0" numFmtId="957" xfId="0"/>
    <xf applyFill="1" applyNumberFormat="1" borderId="0" fillId="7" fontId="0" numFmtId="958" xfId="0"/>
    <xf applyFill="1" applyNumberFormat="1" borderId="0" fillId="7" fontId="0" numFmtId="959" xfId="0"/>
    <xf applyFill="1" applyNumberFormat="1" borderId="0" fillId="7" fontId="0" numFmtId="960" xfId="0"/>
    <xf applyFill="1" applyNumberFormat="1" borderId="0" fillId="7" fontId="0" numFmtId="961" xfId="0"/>
    <xf applyFill="1" applyNumberFormat="1" borderId="0" fillId="7" fontId="0" numFmtId="962" xfId="0"/>
    <xf applyFill="1" applyNumberFormat="1" borderId="0" fillId="7" fontId="0" numFmtId="963" xfId="0"/>
    <xf applyFill="1" applyNumberFormat="1" borderId="0" fillId="7" fontId="0" numFmtId="964" xfId="0"/>
    <xf applyFill="1" applyFont="1" applyNumberFormat="1" borderId="0" fillId="7" fontId="15" numFmtId="955" xfId="0"/>
    <xf applyFill="1" applyFont="1" applyNumberFormat="1" borderId="0" fillId="7" fontId="15" numFmtId="956" xfId="0"/>
    <xf applyFill="1" applyFont="1" applyNumberFormat="1" borderId="0" fillId="7" fontId="15" numFmtId="957" xfId="0"/>
    <xf applyFill="1" applyFont="1" applyNumberFormat="1" borderId="0" fillId="7" fontId="15" numFmtId="958" xfId="0"/>
    <xf applyFill="1" applyFont="1" applyNumberFormat="1" borderId="0" fillId="7" fontId="15" numFmtId="959" xfId="0"/>
    <xf applyFill="1" applyFont="1" applyNumberFormat="1" borderId="0" fillId="7" fontId="15" numFmtId="960" xfId="0"/>
    <xf applyFill="1" applyFont="1" applyNumberFormat="1" borderId="0" fillId="7" fontId="15" numFmtId="961" xfId="0"/>
    <xf applyFill="1" applyFont="1" applyNumberFormat="1" borderId="0" fillId="7" fontId="15" numFmtId="962" xfId="0"/>
    <xf applyFill="1" applyFont="1" applyNumberFormat="1" borderId="0" fillId="7" fontId="15" numFmtId="963" xfId="0"/>
    <xf applyFill="1" applyFont="1" applyNumberFormat="1" borderId="0" fillId="7" fontId="15" numFmtId="964" xfId="0"/>
    <xf applyFill="1" applyFont="1" applyNumberFormat="1" borderId="0" fillId="7" fontId="15" numFmtId="955" xfId="0">
      <alignment horizontal="left" vertical="center"/>
    </xf>
    <xf applyFill="1" applyFont="1" applyNumberFormat="1" borderId="0" fillId="7" fontId="15" numFmtId="956" xfId="0">
      <alignment horizontal="right" vertical="center"/>
    </xf>
    <xf applyFill="1" applyFont="1" applyNumberFormat="1" borderId="0" fillId="7" fontId="15" numFmtId="957" xfId="0">
      <alignment horizontal="right" vertical="center"/>
    </xf>
    <xf applyFill="1" applyFont="1" applyNumberFormat="1" borderId="0" fillId="7" fontId="15" numFmtId="958" xfId="0">
      <alignment horizontal="right" vertical="center"/>
    </xf>
    <xf applyFill="1" applyFont="1" applyNumberFormat="1" borderId="0" fillId="7" fontId="15" numFmtId="959" xfId="0">
      <alignment horizontal="right" vertical="center"/>
    </xf>
    <xf applyFill="1" applyFont="1" applyNumberFormat="1" borderId="0" fillId="7" fontId="15" numFmtId="960" xfId="0">
      <alignment horizontal="right" vertical="center"/>
    </xf>
    <xf applyFill="1" applyFont="1" applyNumberFormat="1" borderId="0" fillId="7" fontId="15" numFmtId="961" xfId="0">
      <alignment horizontal="right" vertical="center"/>
    </xf>
    <xf applyFill="1" applyFont="1" applyNumberFormat="1" borderId="0" fillId="7" fontId="15" numFmtId="962" xfId="0">
      <alignment horizontal="right" vertical="center"/>
    </xf>
    <xf applyFill="1" applyFont="1" applyNumberFormat="1" borderId="0" fillId="7" fontId="15" numFmtId="963" xfId="0">
      <alignment horizontal="right" vertical="center"/>
    </xf>
    <xf applyFill="1" applyFont="1" applyNumberFormat="1" borderId="0" fillId="7" fontId="15" numFmtId="964" xfId="0">
      <alignment horizontal="right" vertical="center"/>
    </xf>
    <xf applyNumberFormat="1" borderId="0" fillId="0" fontId="0" numFmtId="965" xfId="0"/>
    <xf applyNumberFormat="1" borderId="0" fillId="0" fontId="0" numFmtId="966" xfId="0"/>
    <xf applyNumberFormat="1" borderId="0" fillId="0" fontId="0" numFmtId="967" xfId="0"/>
    <xf applyNumberFormat="1" borderId="0" fillId="0" fontId="0" numFmtId="968" xfId="0"/>
    <xf applyNumberFormat="1" borderId="0" fillId="0" fontId="0" numFmtId="969" xfId="0"/>
    <xf applyNumberFormat="1" borderId="0" fillId="0" fontId="0" numFmtId="970" xfId="0"/>
    <xf applyNumberFormat="1" borderId="0" fillId="0" fontId="0" numFmtId="971" xfId="0"/>
    <xf applyNumberFormat="1" borderId="0" fillId="0" fontId="0" numFmtId="972" xfId="0"/>
    <xf applyNumberFormat="1" borderId="0" fillId="0" fontId="0" numFmtId="973" xfId="0"/>
    <xf applyNumberFormat="1" borderId="0" fillId="0" fontId="0" numFmtId="974" xfId="0"/>
    <xf applyFill="1" applyNumberFormat="1" borderId="0" fillId="6" fontId="0" numFmtId="965" xfId="0"/>
    <xf applyFill="1" applyNumberFormat="1" borderId="0" fillId="6" fontId="0" numFmtId="966" xfId="0"/>
    <xf applyFill="1" applyNumberFormat="1" borderId="0" fillId="6" fontId="0" numFmtId="967" xfId="0"/>
    <xf applyFill="1" applyNumberFormat="1" borderId="0" fillId="6" fontId="0" numFmtId="968" xfId="0"/>
    <xf applyFill="1" applyNumberFormat="1" borderId="0" fillId="6" fontId="0" numFmtId="969" xfId="0"/>
    <xf applyFill="1" applyNumberFormat="1" borderId="0" fillId="6" fontId="0" numFmtId="970" xfId="0"/>
    <xf applyFill="1" applyNumberFormat="1" borderId="0" fillId="4" fontId="0" numFmtId="971" xfId="0"/>
    <xf applyFill="1" applyNumberFormat="1" borderId="0" fillId="4" fontId="0" numFmtId="972" xfId="0"/>
    <xf applyFill="1" applyNumberFormat="1" borderId="0" fillId="4" fontId="0" numFmtId="973" xfId="0"/>
    <xf applyFill="1" applyNumberFormat="1" borderId="0" fillId="4" fontId="0" numFmtId="974" xfId="0"/>
    <xf applyFill="1" applyFont="1" applyNumberFormat="1" borderId="0" fillId="6" fontId="15" numFmtId="965" xfId="0"/>
    <xf applyFill="1" applyFont="1" applyNumberFormat="1" borderId="0" fillId="6" fontId="15" numFmtId="966" xfId="0"/>
    <xf applyFill="1" applyFont="1" applyNumberFormat="1" borderId="0" fillId="6" fontId="15" numFmtId="967" xfId="0"/>
    <xf applyFill="1" applyFont="1" applyNumberFormat="1" borderId="0" fillId="6" fontId="15" numFmtId="968" xfId="0"/>
    <xf applyFill="1" applyFont="1" applyNumberFormat="1" borderId="0" fillId="6" fontId="15" numFmtId="969" xfId="0"/>
    <xf applyFill="1" applyFont="1" applyNumberFormat="1" borderId="0" fillId="6" fontId="15" numFmtId="970" xfId="0"/>
    <xf applyFill="1" applyFont="1" applyNumberFormat="1" borderId="0" fillId="4" fontId="15" numFmtId="971" xfId="0"/>
    <xf applyFill="1" applyFont="1" applyNumberFormat="1" borderId="0" fillId="4" fontId="15" numFmtId="972" xfId="0"/>
    <xf applyFill="1" applyFont="1" applyNumberFormat="1" borderId="0" fillId="4" fontId="15" numFmtId="973" xfId="0"/>
    <xf applyFill="1" applyFont="1" applyNumberFormat="1" borderId="0" fillId="4" fontId="15" numFmtId="974" xfId="0"/>
    <xf applyFill="1" applyFont="1" applyNumberFormat="1" borderId="0" fillId="6" fontId="15" numFmtId="965" xfId="0">
      <alignment horizontal="left" vertical="center"/>
    </xf>
    <xf applyFill="1" applyFont="1" applyNumberFormat="1" borderId="0" fillId="6" fontId="15" numFmtId="966" xfId="0">
      <alignment horizontal="right" vertical="center"/>
    </xf>
    <xf applyFill="1" applyFont="1" applyNumberFormat="1" borderId="0" fillId="6" fontId="15" numFmtId="967" xfId="0">
      <alignment horizontal="right" vertical="center"/>
    </xf>
    <xf applyFill="1" applyFont="1" applyNumberFormat="1" borderId="0" fillId="6" fontId="15" numFmtId="968" xfId="0">
      <alignment horizontal="right" vertical="center"/>
    </xf>
    <xf applyFill="1" applyFont="1" applyNumberFormat="1" borderId="0" fillId="6" fontId="15" numFmtId="969" xfId="0">
      <alignment horizontal="right" vertical="center"/>
    </xf>
    <xf applyFill="1" applyFont="1" applyNumberFormat="1" borderId="0" fillId="6" fontId="15" numFmtId="970" xfId="0">
      <alignment horizontal="right" vertical="center"/>
    </xf>
    <xf applyFill="1" applyFont="1" applyNumberFormat="1" borderId="0" fillId="4" fontId="15" numFmtId="971" xfId="0">
      <alignment horizontal="right" vertical="center"/>
    </xf>
    <xf applyFill="1" applyFont="1" applyNumberFormat="1" borderId="0" fillId="4" fontId="15" numFmtId="972" xfId="0">
      <alignment horizontal="right" vertical="center"/>
    </xf>
    <xf applyFill="1" applyFont="1" applyNumberFormat="1" borderId="0" fillId="4" fontId="15" numFmtId="973" xfId="0">
      <alignment horizontal="right" vertical="center"/>
    </xf>
    <xf applyFill="1" applyFont="1" applyNumberFormat="1" borderId="0" fillId="4" fontId="15" numFmtId="974" xfId="0">
      <alignment horizontal="right" vertical="center"/>
    </xf>
    <xf applyNumberFormat="1" borderId="0" fillId="0" fontId="0" numFmtId="975" xfId="0"/>
    <xf applyNumberFormat="1" borderId="0" fillId="0" fontId="0" numFmtId="976" xfId="0"/>
    <xf applyNumberFormat="1" borderId="0" fillId="0" fontId="0" numFmtId="977" xfId="0"/>
    <xf applyNumberFormat="1" borderId="0" fillId="0" fontId="0" numFmtId="978" xfId="0"/>
    <xf applyNumberFormat="1" borderId="0" fillId="0" fontId="0" numFmtId="979" xfId="0"/>
    <xf applyNumberFormat="1" borderId="0" fillId="0" fontId="0" numFmtId="980" xfId="0"/>
    <xf applyNumberFormat="1" borderId="0" fillId="0" fontId="0" numFmtId="981" xfId="0"/>
    <xf applyNumberFormat="1" borderId="0" fillId="0" fontId="0" numFmtId="982" xfId="0"/>
    <xf applyNumberFormat="1" borderId="0" fillId="0" fontId="0" numFmtId="983" xfId="0"/>
    <xf applyNumberFormat="1" borderId="0" fillId="0" fontId="0" numFmtId="984" xfId="0"/>
    <xf applyFill="1" applyNumberFormat="1" borderId="0" fillId="7" fontId="0" numFmtId="975" xfId="0"/>
    <xf applyFill="1" applyNumberFormat="1" borderId="0" fillId="7" fontId="0" numFmtId="976" xfId="0"/>
    <xf applyFill="1" applyNumberFormat="1" borderId="0" fillId="7" fontId="0" numFmtId="977" xfId="0"/>
    <xf applyFill="1" applyNumberFormat="1" borderId="0" fillId="7" fontId="0" numFmtId="978" xfId="0"/>
    <xf applyFill="1" applyNumberFormat="1" borderId="0" fillId="7" fontId="0" numFmtId="979" xfId="0"/>
    <xf applyFill="1" applyNumberFormat="1" borderId="0" fillId="7" fontId="0" numFmtId="980" xfId="0"/>
    <xf applyFill="1" applyNumberFormat="1" borderId="0" fillId="7" fontId="0" numFmtId="981" xfId="0"/>
    <xf applyFill="1" applyNumberFormat="1" borderId="0" fillId="7" fontId="0" numFmtId="982" xfId="0"/>
    <xf applyFill="1" applyNumberFormat="1" borderId="0" fillId="7" fontId="0" numFmtId="983" xfId="0"/>
    <xf applyFill="1" applyNumberFormat="1" borderId="0" fillId="7" fontId="0" numFmtId="984" xfId="0"/>
    <xf applyFill="1" applyFont="1" applyNumberFormat="1" borderId="0" fillId="7" fontId="15" numFmtId="975" xfId="0"/>
    <xf applyFill="1" applyFont="1" applyNumberFormat="1" borderId="0" fillId="7" fontId="15" numFmtId="976" xfId="0"/>
    <xf applyFill="1" applyFont="1" applyNumberFormat="1" borderId="0" fillId="7" fontId="15" numFmtId="977" xfId="0"/>
    <xf applyFill="1" applyFont="1" applyNumberFormat="1" borderId="0" fillId="7" fontId="15" numFmtId="978" xfId="0"/>
    <xf applyFill="1" applyFont="1" applyNumberFormat="1" borderId="0" fillId="7" fontId="15" numFmtId="979" xfId="0"/>
    <xf applyFill="1" applyFont="1" applyNumberFormat="1" borderId="0" fillId="7" fontId="15" numFmtId="980" xfId="0"/>
    <xf applyFill="1" applyFont="1" applyNumberFormat="1" borderId="0" fillId="7" fontId="15" numFmtId="981" xfId="0"/>
    <xf applyFill="1" applyFont="1" applyNumberFormat="1" borderId="0" fillId="7" fontId="15" numFmtId="982" xfId="0"/>
    <xf applyFill="1" applyFont="1" applyNumberFormat="1" borderId="0" fillId="7" fontId="15" numFmtId="983" xfId="0"/>
    <xf applyFill="1" applyFont="1" applyNumberFormat="1" borderId="0" fillId="7" fontId="15" numFmtId="984" xfId="0"/>
    <xf applyFill="1" applyFont="1" applyNumberFormat="1" borderId="0" fillId="7" fontId="15" numFmtId="975" xfId="0">
      <alignment horizontal="left" vertical="center"/>
    </xf>
    <xf applyFill="1" applyFont="1" applyNumberFormat="1" borderId="0" fillId="7" fontId="15" numFmtId="976" xfId="0">
      <alignment horizontal="right" vertical="center"/>
    </xf>
    <xf applyFill="1" applyFont="1" applyNumberFormat="1" borderId="0" fillId="7" fontId="15" numFmtId="977" xfId="0">
      <alignment horizontal="right" vertical="center"/>
    </xf>
    <xf applyFill="1" applyFont="1" applyNumberFormat="1" borderId="0" fillId="7" fontId="15" numFmtId="978" xfId="0">
      <alignment horizontal="right" vertical="center"/>
    </xf>
    <xf applyFill="1" applyFont="1" applyNumberFormat="1" borderId="0" fillId="7" fontId="15" numFmtId="979" xfId="0">
      <alignment horizontal="right" vertical="center"/>
    </xf>
    <xf applyFill="1" applyFont="1" applyNumberFormat="1" borderId="0" fillId="7" fontId="15" numFmtId="980" xfId="0">
      <alignment horizontal="right" vertical="center"/>
    </xf>
    <xf applyFill="1" applyFont="1" applyNumberFormat="1" borderId="0" fillId="7" fontId="15" numFmtId="981" xfId="0">
      <alignment horizontal="right" vertical="center"/>
    </xf>
    <xf applyFill="1" applyFont="1" applyNumberFormat="1" borderId="0" fillId="7" fontId="15" numFmtId="982" xfId="0">
      <alignment horizontal="right" vertical="center"/>
    </xf>
    <xf applyFill="1" applyFont="1" applyNumberFormat="1" borderId="0" fillId="7" fontId="15" numFmtId="983" xfId="0">
      <alignment horizontal="right" vertical="center"/>
    </xf>
    <xf applyFill="1" applyFont="1" applyNumberFormat="1" borderId="0" fillId="7" fontId="15" numFmtId="984" xfId="0">
      <alignment horizontal="right" vertical="center"/>
    </xf>
    <xf applyNumberFormat="1" borderId="0" fillId="0" fontId="0" numFmtId="985" xfId="0"/>
    <xf applyNumberFormat="1" borderId="0" fillId="0" fontId="0" numFmtId="986" xfId="0"/>
    <xf applyNumberFormat="1" borderId="0" fillId="0" fontId="0" numFmtId="987" xfId="0"/>
    <xf applyNumberFormat="1" borderId="0" fillId="0" fontId="0" numFmtId="988" xfId="0"/>
    <xf applyNumberFormat="1" borderId="0" fillId="0" fontId="0" numFmtId="989" xfId="0"/>
    <xf applyNumberFormat="1" borderId="0" fillId="0" fontId="0" numFmtId="990" xfId="0"/>
    <xf applyNumberFormat="1" borderId="0" fillId="0" fontId="0" numFmtId="991" xfId="0"/>
    <xf applyNumberFormat="1" borderId="0" fillId="0" fontId="0" numFmtId="992" xfId="0"/>
    <xf applyNumberFormat="1" borderId="0" fillId="0" fontId="0" numFmtId="993" xfId="0"/>
    <xf applyNumberFormat="1" borderId="0" fillId="0" fontId="0" numFmtId="994" xfId="0"/>
    <xf applyFill="1" applyNumberFormat="1" borderId="0" fillId="6" fontId="0" numFmtId="985" xfId="0"/>
    <xf applyFill="1" applyNumberFormat="1" borderId="0" fillId="6" fontId="0" numFmtId="986" xfId="0"/>
    <xf applyFill="1" applyNumberFormat="1" borderId="0" fillId="6" fontId="0" numFmtId="987" xfId="0"/>
    <xf applyFill="1" applyNumberFormat="1" borderId="0" fillId="6" fontId="0" numFmtId="988" xfId="0"/>
    <xf applyFill="1" applyNumberFormat="1" borderId="0" fillId="6" fontId="0" numFmtId="989" xfId="0"/>
    <xf applyFill="1" applyNumberFormat="1" borderId="0" fillId="6" fontId="0" numFmtId="990" xfId="0"/>
    <xf applyFill="1" applyNumberFormat="1" borderId="0" fillId="4" fontId="0" numFmtId="991" xfId="0"/>
    <xf applyFill="1" applyNumberFormat="1" borderId="0" fillId="4" fontId="0" numFmtId="992" xfId="0"/>
    <xf applyFill="1" applyNumberFormat="1" borderId="0" fillId="4" fontId="0" numFmtId="993" xfId="0"/>
    <xf applyFill="1" applyNumberFormat="1" borderId="0" fillId="4" fontId="0" numFmtId="994" xfId="0"/>
    <xf applyFill="1" applyFont="1" applyNumberFormat="1" borderId="0" fillId="6" fontId="15" numFmtId="985" xfId="0"/>
    <xf applyFill="1" applyFont="1" applyNumberFormat="1" borderId="0" fillId="6" fontId="15" numFmtId="986" xfId="0"/>
    <xf applyFill="1" applyFont="1" applyNumberFormat="1" borderId="0" fillId="6" fontId="15" numFmtId="987" xfId="0"/>
    <xf applyFill="1" applyFont="1" applyNumberFormat="1" borderId="0" fillId="6" fontId="15" numFmtId="988" xfId="0"/>
    <xf applyFill="1" applyFont="1" applyNumberFormat="1" borderId="0" fillId="6" fontId="15" numFmtId="989" xfId="0"/>
    <xf applyFill="1" applyFont="1" applyNumberFormat="1" borderId="0" fillId="6" fontId="15" numFmtId="990" xfId="0"/>
    <xf applyFill="1" applyFont="1" applyNumberFormat="1" borderId="0" fillId="4" fontId="15" numFmtId="991" xfId="0"/>
    <xf applyFill="1" applyFont="1" applyNumberFormat="1" borderId="0" fillId="4" fontId="15" numFmtId="992" xfId="0"/>
    <xf applyFill="1" applyFont="1" applyNumberFormat="1" borderId="0" fillId="4" fontId="15" numFmtId="993" xfId="0"/>
    <xf applyFill="1" applyFont="1" applyNumberFormat="1" borderId="0" fillId="4" fontId="15" numFmtId="994" xfId="0"/>
    <xf applyFill="1" applyFont="1" applyNumberFormat="1" borderId="0" fillId="6" fontId="15" numFmtId="985" xfId="0">
      <alignment horizontal="left" vertical="center"/>
    </xf>
    <xf applyFill="1" applyFont="1" applyNumberFormat="1" borderId="0" fillId="6" fontId="15" numFmtId="986" xfId="0">
      <alignment horizontal="right" vertical="center"/>
    </xf>
    <xf applyFill="1" applyFont="1" applyNumberFormat="1" borderId="0" fillId="6" fontId="15" numFmtId="987" xfId="0">
      <alignment horizontal="right" vertical="center"/>
    </xf>
    <xf applyFill="1" applyFont="1" applyNumberFormat="1" borderId="0" fillId="6" fontId="15" numFmtId="988" xfId="0">
      <alignment horizontal="right" vertical="center"/>
    </xf>
    <xf applyFill="1" applyFont="1" applyNumberFormat="1" borderId="0" fillId="6" fontId="15" numFmtId="989" xfId="0">
      <alignment horizontal="right" vertical="center"/>
    </xf>
    <xf applyFill="1" applyFont="1" applyNumberFormat="1" borderId="0" fillId="6" fontId="15" numFmtId="990" xfId="0">
      <alignment horizontal="right" vertical="center"/>
    </xf>
    <xf applyFill="1" applyFont="1" applyNumberFormat="1" borderId="0" fillId="4" fontId="15" numFmtId="991" xfId="0">
      <alignment horizontal="right" vertical="center"/>
    </xf>
    <xf applyFill="1" applyFont="1" applyNumberFormat="1" borderId="0" fillId="4" fontId="15" numFmtId="992" xfId="0">
      <alignment horizontal="right" vertical="center"/>
    </xf>
    <xf applyFill="1" applyFont="1" applyNumberFormat="1" borderId="0" fillId="4" fontId="15" numFmtId="993" xfId="0">
      <alignment horizontal="right" vertical="center"/>
    </xf>
    <xf applyFill="1" applyFont="1" applyNumberFormat="1" borderId="0" fillId="4" fontId="15" numFmtId="994" xfId="0">
      <alignment horizontal="right" vertical="center"/>
    </xf>
    <xf applyNumberFormat="1" borderId="0" fillId="0" fontId="0" numFmtId="995" xfId="0"/>
    <xf applyNumberFormat="1" borderId="0" fillId="0" fontId="0" numFmtId="996" xfId="0"/>
    <xf applyNumberFormat="1" borderId="0" fillId="0" fontId="0" numFmtId="997" xfId="0"/>
    <xf applyNumberFormat="1" borderId="0" fillId="0" fontId="0" numFmtId="998" xfId="0"/>
    <xf applyNumberFormat="1" borderId="0" fillId="0" fontId="0" numFmtId="999" xfId="0"/>
    <xf applyNumberFormat="1" borderId="0" fillId="0" fontId="0" numFmtId="1000" xfId="0"/>
    <xf applyNumberFormat="1" borderId="0" fillId="0" fontId="0" numFmtId="1001" xfId="0"/>
    <xf applyNumberFormat="1" borderId="0" fillId="0" fontId="0" numFmtId="1002" xfId="0"/>
    <xf applyNumberFormat="1" borderId="0" fillId="0" fontId="0" numFmtId="1003" xfId="0"/>
    <xf applyNumberFormat="1" borderId="0" fillId="0" fontId="0" numFmtId="1004" xfId="0"/>
    <xf applyFill="1" applyNumberFormat="1" borderId="0" fillId="7" fontId="0" numFmtId="995" xfId="0"/>
    <xf applyFill="1" applyNumberFormat="1" borderId="0" fillId="7" fontId="0" numFmtId="996" xfId="0"/>
    <xf applyFill="1" applyNumberFormat="1" borderId="0" fillId="7" fontId="0" numFmtId="997" xfId="0"/>
    <xf applyFill="1" applyNumberFormat="1" borderId="0" fillId="7" fontId="0" numFmtId="998" xfId="0"/>
    <xf applyFill="1" applyNumberFormat="1" borderId="0" fillId="7" fontId="0" numFmtId="999" xfId="0"/>
    <xf applyFill="1" applyNumberFormat="1" borderId="0" fillId="7" fontId="0" numFmtId="1000" xfId="0"/>
    <xf applyFill="1" applyNumberFormat="1" borderId="0" fillId="7" fontId="0" numFmtId="1001" xfId="0"/>
    <xf applyFill="1" applyNumberFormat="1" borderId="0" fillId="7" fontId="0" numFmtId="1002" xfId="0"/>
    <xf applyFill="1" applyNumberFormat="1" borderId="0" fillId="7" fontId="0" numFmtId="1003" xfId="0"/>
    <xf applyFill="1" applyNumberFormat="1" borderId="0" fillId="7" fontId="0" numFmtId="1004" xfId="0"/>
    <xf applyFill="1" applyFont="1" applyNumberFormat="1" borderId="0" fillId="7" fontId="15" numFmtId="995" xfId="0"/>
    <xf applyFill="1" applyFont="1" applyNumberFormat="1" borderId="0" fillId="7" fontId="15" numFmtId="996" xfId="0"/>
    <xf applyFill="1" applyFont="1" applyNumberFormat="1" borderId="0" fillId="7" fontId="15" numFmtId="997" xfId="0"/>
    <xf applyFill="1" applyFont="1" applyNumberFormat="1" borderId="0" fillId="7" fontId="15" numFmtId="998" xfId="0"/>
    <xf applyFill="1" applyFont="1" applyNumberFormat="1" borderId="0" fillId="7" fontId="15" numFmtId="999" xfId="0"/>
    <xf applyFill="1" applyFont="1" applyNumberFormat="1" borderId="0" fillId="7" fontId="15" numFmtId="1000" xfId="0"/>
    <xf applyFill="1" applyFont="1" applyNumberFormat="1" borderId="0" fillId="7" fontId="15" numFmtId="1001" xfId="0"/>
    <xf applyFill="1" applyFont="1" applyNumberFormat="1" borderId="0" fillId="7" fontId="15" numFmtId="1002" xfId="0"/>
    <xf applyFill="1" applyFont="1" applyNumberFormat="1" borderId="0" fillId="7" fontId="15" numFmtId="1003" xfId="0"/>
    <xf applyFill="1" applyFont="1" applyNumberFormat="1" borderId="0" fillId="7" fontId="15" numFmtId="1004" xfId="0"/>
    <xf applyFill="1" applyFont="1" applyNumberFormat="1" borderId="0" fillId="7" fontId="15" numFmtId="995" xfId="0">
      <alignment horizontal="left" vertical="center"/>
    </xf>
    <xf applyFill="1" applyFont="1" applyNumberFormat="1" borderId="0" fillId="7" fontId="15" numFmtId="996" xfId="0">
      <alignment horizontal="right" vertical="center"/>
    </xf>
    <xf applyFill="1" applyFont="1" applyNumberFormat="1" borderId="0" fillId="7" fontId="15" numFmtId="997" xfId="0">
      <alignment horizontal="right" vertical="center"/>
    </xf>
    <xf applyFill="1" applyFont="1" applyNumberFormat="1" borderId="0" fillId="7" fontId="15" numFmtId="998" xfId="0">
      <alignment horizontal="right" vertical="center"/>
    </xf>
    <xf applyFill="1" applyFont="1" applyNumberFormat="1" borderId="0" fillId="7" fontId="15" numFmtId="999" xfId="0">
      <alignment horizontal="right" vertical="center"/>
    </xf>
    <xf applyFill="1" applyFont="1" applyNumberFormat="1" borderId="0" fillId="7" fontId="15" numFmtId="1000" xfId="0">
      <alignment horizontal="right" vertical="center"/>
    </xf>
    <xf applyFill="1" applyFont="1" applyNumberFormat="1" borderId="0" fillId="7" fontId="15" numFmtId="1001" xfId="0">
      <alignment horizontal="right" vertical="center"/>
    </xf>
    <xf applyFill="1" applyFont="1" applyNumberFormat="1" borderId="0" fillId="7" fontId="15" numFmtId="1002" xfId="0">
      <alignment horizontal="right" vertical="center"/>
    </xf>
    <xf applyFill="1" applyFont="1" applyNumberFormat="1" borderId="0" fillId="7" fontId="15" numFmtId="1003" xfId="0">
      <alignment horizontal="right" vertical="center"/>
    </xf>
    <xf applyFill="1" applyFont="1" applyNumberFormat="1" borderId="0" fillId="7" fontId="15" numFmtId="1004" xfId="0">
      <alignment horizontal="right" vertical="center"/>
    </xf>
    <xf applyNumberFormat="1" borderId="0" fillId="0" fontId="0" numFmtId="1005" xfId="0"/>
    <xf applyNumberFormat="1" borderId="0" fillId="0" fontId="0" numFmtId="1006" xfId="0"/>
    <xf applyNumberFormat="1" borderId="0" fillId="0" fontId="0" numFmtId="1007" xfId="0"/>
    <xf applyNumberFormat="1" borderId="0" fillId="0" fontId="0" numFmtId="1008" xfId="0"/>
    <xf applyNumberFormat="1" borderId="0" fillId="0" fontId="0" numFmtId="1009" xfId="0"/>
    <xf applyNumberFormat="1" borderId="0" fillId="0" fontId="0" numFmtId="1010" xfId="0"/>
    <xf applyNumberFormat="1" borderId="0" fillId="0" fontId="0" numFmtId="1011" xfId="0"/>
    <xf applyNumberFormat="1" borderId="0" fillId="0" fontId="0" numFmtId="1012" xfId="0"/>
    <xf applyNumberFormat="1" borderId="0" fillId="0" fontId="0" numFmtId="1013" xfId="0"/>
    <xf applyNumberFormat="1" borderId="0" fillId="0" fontId="0" numFmtId="1014" xfId="0"/>
    <xf applyFill="1" applyNumberFormat="1" borderId="0" fillId="6" fontId="0" numFmtId="1005" xfId="0"/>
    <xf applyFill="1" applyNumberFormat="1" borderId="0" fillId="6" fontId="0" numFmtId="1006" xfId="0"/>
    <xf applyFill="1" applyNumberFormat="1" borderId="0" fillId="6" fontId="0" numFmtId="1007" xfId="0"/>
    <xf applyFill="1" applyNumberFormat="1" borderId="0" fillId="6" fontId="0" numFmtId="1008" xfId="0"/>
    <xf applyFill="1" applyNumberFormat="1" borderId="0" fillId="6" fontId="0" numFmtId="1009" xfId="0"/>
    <xf applyFill="1" applyNumberFormat="1" borderId="0" fillId="6" fontId="0" numFmtId="1010" xfId="0"/>
    <xf applyFill="1" applyNumberFormat="1" borderId="0" fillId="4" fontId="0" numFmtId="1011" xfId="0"/>
    <xf applyFill="1" applyNumberFormat="1" borderId="0" fillId="4" fontId="0" numFmtId="1012" xfId="0"/>
    <xf applyFill="1" applyNumberFormat="1" borderId="0" fillId="4" fontId="0" numFmtId="1013" xfId="0"/>
    <xf applyFill="1" applyNumberFormat="1" borderId="0" fillId="4" fontId="0" numFmtId="1014" xfId="0"/>
    <xf applyFill="1" applyFont="1" applyNumberFormat="1" borderId="0" fillId="6" fontId="15" numFmtId="1005" xfId="0"/>
    <xf applyFill="1" applyFont="1" applyNumberFormat="1" borderId="0" fillId="6" fontId="15" numFmtId="1006" xfId="0"/>
    <xf applyFill="1" applyFont="1" applyNumberFormat="1" borderId="0" fillId="6" fontId="15" numFmtId="1007" xfId="0"/>
    <xf applyFill="1" applyFont="1" applyNumberFormat="1" borderId="0" fillId="6" fontId="15" numFmtId="1008" xfId="0"/>
    <xf applyFill="1" applyFont="1" applyNumberFormat="1" borderId="0" fillId="6" fontId="15" numFmtId="1009" xfId="0"/>
    <xf applyFill="1" applyFont="1" applyNumberFormat="1" borderId="0" fillId="6" fontId="15" numFmtId="1010" xfId="0"/>
    <xf applyFill="1" applyFont="1" applyNumberFormat="1" borderId="0" fillId="4" fontId="15" numFmtId="1011" xfId="0"/>
    <xf applyFill="1" applyFont="1" applyNumberFormat="1" borderId="0" fillId="4" fontId="15" numFmtId="1012" xfId="0"/>
    <xf applyFill="1" applyFont="1" applyNumberFormat="1" borderId="0" fillId="4" fontId="15" numFmtId="1013" xfId="0"/>
    <xf applyFill="1" applyFont="1" applyNumberFormat="1" borderId="0" fillId="4" fontId="15" numFmtId="1014" xfId="0"/>
    <xf applyFill="1" applyFont="1" applyNumberFormat="1" borderId="0" fillId="6" fontId="15" numFmtId="1005" xfId="0">
      <alignment horizontal="left" vertical="center"/>
    </xf>
    <xf applyFill="1" applyFont="1" applyNumberFormat="1" borderId="0" fillId="6" fontId="15" numFmtId="1006" xfId="0">
      <alignment horizontal="right" vertical="center"/>
    </xf>
    <xf applyFill="1" applyFont="1" applyNumberFormat="1" borderId="0" fillId="6" fontId="15" numFmtId="1007" xfId="0">
      <alignment horizontal="right" vertical="center"/>
    </xf>
    <xf applyFill="1" applyFont="1" applyNumberFormat="1" borderId="0" fillId="6" fontId="15" numFmtId="1008" xfId="0">
      <alignment horizontal="right" vertical="center"/>
    </xf>
    <xf applyFill="1" applyFont="1" applyNumberFormat="1" borderId="0" fillId="6" fontId="15" numFmtId="1009" xfId="0">
      <alignment horizontal="right" vertical="center"/>
    </xf>
    <xf applyFill="1" applyFont="1" applyNumberFormat="1" borderId="0" fillId="6" fontId="15" numFmtId="1010" xfId="0">
      <alignment horizontal="right" vertical="center"/>
    </xf>
    <xf applyFill="1" applyFont="1" applyNumberFormat="1" borderId="0" fillId="4" fontId="15" numFmtId="1011" xfId="0">
      <alignment horizontal="right" vertical="center"/>
    </xf>
    <xf applyFill="1" applyFont="1" applyNumberFormat="1" borderId="0" fillId="4" fontId="15" numFmtId="1012" xfId="0">
      <alignment horizontal="right" vertical="center"/>
    </xf>
    <xf applyFill="1" applyFont="1" applyNumberFormat="1" borderId="0" fillId="4" fontId="15" numFmtId="1013" xfId="0">
      <alignment horizontal="right" vertical="center"/>
    </xf>
    <xf applyFill="1" applyFont="1" applyNumberFormat="1" borderId="0" fillId="4" fontId="15" numFmtId="1014" xfId="0">
      <alignment horizontal="right" vertical="center"/>
    </xf>
    <xf applyNumberFormat="1" borderId="0" fillId="0" fontId="0" numFmtId="1015" xfId="0"/>
    <xf applyNumberFormat="1" borderId="0" fillId="0" fontId="0" numFmtId="1016" xfId="0"/>
    <xf applyNumberFormat="1" borderId="0" fillId="0" fontId="0" numFmtId="1017" xfId="0"/>
    <xf applyNumberFormat="1" borderId="0" fillId="0" fontId="0" numFmtId="1018" xfId="0"/>
    <xf applyNumberFormat="1" borderId="0" fillId="0" fontId="0" numFmtId="1019" xfId="0"/>
    <xf applyNumberFormat="1" borderId="0" fillId="0" fontId="0" numFmtId="1020" xfId="0"/>
    <xf applyNumberFormat="1" borderId="0" fillId="0" fontId="0" numFmtId="1021" xfId="0"/>
    <xf applyNumberFormat="1" borderId="0" fillId="0" fontId="0" numFmtId="1022" xfId="0"/>
    <xf applyNumberFormat="1" borderId="0" fillId="0" fontId="0" numFmtId="1023" xfId="0"/>
    <xf applyNumberFormat="1" borderId="0" fillId="0" fontId="0" numFmtId="1024" xfId="0"/>
    <xf applyFill="1" applyNumberFormat="1" borderId="0" fillId="7" fontId="0" numFmtId="1015" xfId="0"/>
    <xf applyFill="1" applyNumberFormat="1" borderId="0" fillId="7" fontId="0" numFmtId="1016" xfId="0"/>
    <xf applyFill="1" applyNumberFormat="1" borderId="0" fillId="7" fontId="0" numFmtId="1017" xfId="0"/>
    <xf applyFill="1" applyNumberFormat="1" borderId="0" fillId="7" fontId="0" numFmtId="1018" xfId="0"/>
    <xf applyFill="1" applyNumberFormat="1" borderId="0" fillId="7" fontId="0" numFmtId="1019" xfId="0"/>
    <xf applyFill="1" applyNumberFormat="1" borderId="0" fillId="7" fontId="0" numFmtId="1020" xfId="0"/>
    <xf applyFill="1" applyNumberFormat="1" borderId="0" fillId="7" fontId="0" numFmtId="1021" xfId="0"/>
    <xf applyFill="1" applyNumberFormat="1" borderId="0" fillId="7" fontId="0" numFmtId="1022" xfId="0"/>
    <xf applyFill="1" applyNumberFormat="1" borderId="0" fillId="7" fontId="0" numFmtId="1023" xfId="0"/>
    <xf applyFill="1" applyNumberFormat="1" borderId="0" fillId="7" fontId="0" numFmtId="1024" xfId="0"/>
    <xf applyFill="1" applyFont="1" applyNumberFormat="1" borderId="0" fillId="7" fontId="15" numFmtId="1015" xfId="0"/>
    <xf applyFill="1" applyFont="1" applyNumberFormat="1" borderId="0" fillId="7" fontId="15" numFmtId="1016" xfId="0"/>
    <xf applyFill="1" applyFont="1" applyNumberFormat="1" borderId="0" fillId="7" fontId="15" numFmtId="1017" xfId="0"/>
    <xf applyFill="1" applyFont="1" applyNumberFormat="1" borderId="0" fillId="7" fontId="15" numFmtId="1018" xfId="0"/>
    <xf applyFill="1" applyFont="1" applyNumberFormat="1" borderId="0" fillId="7" fontId="15" numFmtId="1019" xfId="0"/>
    <xf applyFill="1" applyFont="1" applyNumberFormat="1" borderId="0" fillId="7" fontId="15" numFmtId="1020" xfId="0"/>
    <xf applyFill="1" applyFont="1" applyNumberFormat="1" borderId="0" fillId="7" fontId="15" numFmtId="1021" xfId="0"/>
    <xf applyFill="1" applyFont="1" applyNumberFormat="1" borderId="0" fillId="7" fontId="15" numFmtId="1022" xfId="0"/>
    <xf applyFill="1" applyFont="1" applyNumberFormat="1" borderId="0" fillId="7" fontId="15" numFmtId="1023" xfId="0"/>
    <xf applyFill="1" applyFont="1" applyNumberFormat="1" borderId="0" fillId="7" fontId="15" numFmtId="1024" xfId="0"/>
    <xf applyFill="1" applyFont="1" applyNumberFormat="1" borderId="0" fillId="7" fontId="15" numFmtId="1015" xfId="0">
      <alignment horizontal="left" vertical="center"/>
    </xf>
    <xf applyFill="1" applyFont="1" applyNumberFormat="1" borderId="0" fillId="7" fontId="15" numFmtId="1016" xfId="0">
      <alignment horizontal="right" vertical="center"/>
    </xf>
    <xf applyFill="1" applyFont="1" applyNumberFormat="1" borderId="0" fillId="7" fontId="15" numFmtId="1017" xfId="0">
      <alignment horizontal="right" vertical="center"/>
    </xf>
    <xf applyFill="1" applyFont="1" applyNumberFormat="1" borderId="0" fillId="7" fontId="15" numFmtId="1018" xfId="0">
      <alignment horizontal="right" vertical="center"/>
    </xf>
    <xf applyFill="1" applyFont="1" applyNumberFormat="1" borderId="0" fillId="7" fontId="15" numFmtId="1019" xfId="0">
      <alignment horizontal="right" vertical="center"/>
    </xf>
    <xf applyFill="1" applyFont="1" applyNumberFormat="1" borderId="0" fillId="7" fontId="15" numFmtId="1020" xfId="0">
      <alignment horizontal="right" vertical="center"/>
    </xf>
    <xf applyFill="1" applyFont="1" applyNumberFormat="1" borderId="0" fillId="7" fontId="15" numFmtId="1021" xfId="0">
      <alignment horizontal="right" vertical="center"/>
    </xf>
    <xf applyFill="1" applyFont="1" applyNumberFormat="1" borderId="0" fillId="7" fontId="15" numFmtId="1022" xfId="0">
      <alignment horizontal="right" vertical="center"/>
    </xf>
    <xf applyFill="1" applyFont="1" applyNumberFormat="1" borderId="0" fillId="7" fontId="15" numFmtId="1023" xfId="0">
      <alignment horizontal="right" vertical="center"/>
    </xf>
    <xf applyFill="1" applyFont="1" applyNumberFormat="1" borderId="0" fillId="7" fontId="15" numFmtId="1024" xfId="0">
      <alignment horizontal="right" vertical="center"/>
    </xf>
    <xf applyNumberFormat="1" borderId="0" fillId="0" fontId="0" numFmtId="1025" xfId="0"/>
    <xf applyNumberFormat="1" borderId="0" fillId="0" fontId="0" numFmtId="1026" xfId="0"/>
    <xf applyNumberFormat="1" borderId="0" fillId="0" fontId="0" numFmtId="1027" xfId="0"/>
    <xf applyNumberFormat="1" borderId="0" fillId="0" fontId="0" numFmtId="1028" xfId="0"/>
    <xf applyNumberFormat="1" borderId="0" fillId="0" fontId="0" numFmtId="1029" xfId="0"/>
    <xf applyNumberFormat="1" borderId="0" fillId="0" fontId="0" numFmtId="1030" xfId="0"/>
    <xf applyNumberFormat="1" borderId="0" fillId="0" fontId="0" numFmtId="1031" xfId="0"/>
    <xf applyNumberFormat="1" borderId="0" fillId="0" fontId="0" numFmtId="1032" xfId="0"/>
    <xf applyNumberFormat="1" borderId="0" fillId="0" fontId="0" numFmtId="1033" xfId="0"/>
    <xf applyNumberFormat="1" borderId="0" fillId="0" fontId="0" numFmtId="1034" xfId="0"/>
    <xf applyFill="1" applyNumberFormat="1" borderId="0" fillId="6" fontId="0" numFmtId="1025" xfId="0"/>
    <xf applyFill="1" applyNumberFormat="1" borderId="0" fillId="6" fontId="0" numFmtId="1026" xfId="0"/>
    <xf applyFill="1" applyNumberFormat="1" borderId="0" fillId="6" fontId="0" numFmtId="1027" xfId="0"/>
    <xf applyFill="1" applyNumberFormat="1" borderId="0" fillId="6" fontId="0" numFmtId="1028" xfId="0"/>
    <xf applyFill="1" applyNumberFormat="1" borderId="0" fillId="6" fontId="0" numFmtId="1029" xfId="0"/>
    <xf applyFill="1" applyNumberFormat="1" borderId="0" fillId="6" fontId="0" numFmtId="1030" xfId="0"/>
    <xf applyFill="1" applyNumberFormat="1" borderId="0" fillId="4" fontId="0" numFmtId="1031" xfId="0"/>
    <xf applyFill="1" applyNumberFormat="1" borderId="0" fillId="4" fontId="0" numFmtId="1032" xfId="0"/>
    <xf applyFill="1" applyNumberFormat="1" borderId="0" fillId="4" fontId="0" numFmtId="1033" xfId="0"/>
    <xf applyFill="1" applyNumberFormat="1" borderId="0" fillId="4" fontId="0" numFmtId="1034" xfId="0"/>
    <xf applyFill="1" applyFont="1" applyNumberFormat="1" borderId="0" fillId="6" fontId="15" numFmtId="1025" xfId="0"/>
    <xf applyFill="1" applyFont="1" applyNumberFormat="1" borderId="0" fillId="6" fontId="15" numFmtId="1026" xfId="0"/>
    <xf applyFill="1" applyFont="1" applyNumberFormat="1" borderId="0" fillId="6" fontId="15" numFmtId="1027" xfId="0"/>
    <xf applyFill="1" applyFont="1" applyNumberFormat="1" borderId="0" fillId="6" fontId="15" numFmtId="1028" xfId="0"/>
    <xf applyFill="1" applyFont="1" applyNumberFormat="1" borderId="0" fillId="6" fontId="15" numFmtId="1029" xfId="0"/>
    <xf applyFill="1" applyFont="1" applyNumberFormat="1" borderId="0" fillId="6" fontId="15" numFmtId="1030" xfId="0"/>
    <xf applyFill="1" applyFont="1" applyNumberFormat="1" borderId="0" fillId="4" fontId="15" numFmtId="1031" xfId="0"/>
    <xf applyFill="1" applyFont="1" applyNumberFormat="1" borderId="0" fillId="4" fontId="15" numFmtId="1032" xfId="0"/>
    <xf applyFill="1" applyFont="1" applyNumberFormat="1" borderId="0" fillId="4" fontId="15" numFmtId="1033" xfId="0"/>
    <xf applyFill="1" applyFont="1" applyNumberFormat="1" borderId="0" fillId="4" fontId="15" numFmtId="1034" xfId="0"/>
    <xf applyFill="1" applyFont="1" applyNumberFormat="1" borderId="0" fillId="6" fontId="15" numFmtId="1025" xfId="0">
      <alignment horizontal="left" vertical="center"/>
    </xf>
    <xf applyFill="1" applyFont="1" applyNumberFormat="1" borderId="0" fillId="6" fontId="15" numFmtId="1026" xfId="0">
      <alignment horizontal="right" vertical="center"/>
    </xf>
    <xf applyFill="1" applyFont="1" applyNumberFormat="1" borderId="0" fillId="6" fontId="15" numFmtId="1027" xfId="0">
      <alignment horizontal="right" vertical="center"/>
    </xf>
    <xf applyFill="1" applyFont="1" applyNumberFormat="1" borderId="0" fillId="6" fontId="15" numFmtId="1028" xfId="0">
      <alignment horizontal="right" vertical="center"/>
    </xf>
    <xf applyFill="1" applyFont="1" applyNumberFormat="1" borderId="0" fillId="6" fontId="15" numFmtId="1029" xfId="0">
      <alignment horizontal="right" vertical="center"/>
    </xf>
    <xf applyFill="1" applyFont="1" applyNumberFormat="1" borderId="0" fillId="6" fontId="15" numFmtId="1030" xfId="0">
      <alignment horizontal="right" vertical="center"/>
    </xf>
    <xf applyFill="1" applyFont="1" applyNumberFormat="1" borderId="0" fillId="4" fontId="15" numFmtId="1031" xfId="0">
      <alignment horizontal="right" vertical="center"/>
    </xf>
    <xf applyFill="1" applyFont="1" applyNumberFormat="1" borderId="0" fillId="4" fontId="15" numFmtId="1032" xfId="0">
      <alignment horizontal="right" vertical="center"/>
    </xf>
    <xf applyFill="1" applyFont="1" applyNumberFormat="1" borderId="0" fillId="4" fontId="15" numFmtId="1033" xfId="0">
      <alignment horizontal="right" vertical="center"/>
    </xf>
    <xf applyFill="1" applyFont="1" applyNumberFormat="1" borderId="0" fillId="4" fontId="15" numFmtId="1034" xfId="0">
      <alignment horizontal="right" vertical="center"/>
    </xf>
    <xf applyNumberFormat="1" borderId="0" fillId="0" fontId="0" numFmtId="1035" xfId="0"/>
    <xf applyNumberFormat="1" borderId="0" fillId="0" fontId="0" numFmtId="1036" xfId="0"/>
    <xf applyNumberFormat="1" borderId="0" fillId="0" fontId="0" numFmtId="1037" xfId="0"/>
    <xf applyNumberFormat="1" borderId="0" fillId="0" fontId="0" numFmtId="1038" xfId="0"/>
    <xf applyNumberFormat="1" borderId="0" fillId="0" fontId="0" numFmtId="1039" xfId="0"/>
    <xf applyNumberFormat="1" borderId="0" fillId="0" fontId="0" numFmtId="1040" xfId="0"/>
    <xf applyNumberFormat="1" borderId="0" fillId="0" fontId="0" numFmtId="1041" xfId="0"/>
    <xf applyNumberFormat="1" borderId="0" fillId="0" fontId="0" numFmtId="1042" xfId="0"/>
    <xf applyNumberFormat="1" borderId="0" fillId="0" fontId="0" numFmtId="1043" xfId="0"/>
    <xf applyNumberFormat="1" borderId="0" fillId="0" fontId="0" numFmtId="1044" xfId="0"/>
    <xf applyFill="1" applyNumberFormat="1" borderId="0" fillId="7" fontId="0" numFmtId="1035" xfId="0"/>
    <xf applyFill="1" applyNumberFormat="1" borderId="0" fillId="7" fontId="0" numFmtId="1036" xfId="0"/>
    <xf applyFill="1" applyNumberFormat="1" borderId="0" fillId="7" fontId="0" numFmtId="1037" xfId="0"/>
    <xf applyFill="1" applyNumberFormat="1" borderId="0" fillId="7" fontId="0" numFmtId="1038" xfId="0"/>
    <xf applyFill="1" applyNumberFormat="1" borderId="0" fillId="7" fontId="0" numFmtId="1039" xfId="0"/>
    <xf applyFill="1" applyNumberFormat="1" borderId="0" fillId="7" fontId="0" numFmtId="1040" xfId="0"/>
    <xf applyFill="1" applyNumberFormat="1" borderId="0" fillId="7" fontId="0" numFmtId="1041" xfId="0"/>
    <xf applyFill="1" applyNumberFormat="1" borderId="0" fillId="7" fontId="0" numFmtId="1042" xfId="0"/>
    <xf applyFill="1" applyNumberFormat="1" borderId="0" fillId="7" fontId="0" numFmtId="1043" xfId="0"/>
    <xf applyFill="1" applyNumberFormat="1" borderId="0" fillId="7" fontId="0" numFmtId="1044" xfId="0"/>
    <xf applyFill="1" applyFont="1" applyNumberFormat="1" borderId="0" fillId="7" fontId="15" numFmtId="1035" xfId="0"/>
    <xf applyFill="1" applyFont="1" applyNumberFormat="1" borderId="0" fillId="7" fontId="15" numFmtId="1036" xfId="0"/>
    <xf applyFill="1" applyFont="1" applyNumberFormat="1" borderId="0" fillId="7" fontId="15" numFmtId="1037" xfId="0"/>
    <xf applyFill="1" applyFont="1" applyNumberFormat="1" borderId="0" fillId="7" fontId="15" numFmtId="1038" xfId="0"/>
    <xf applyFill="1" applyFont="1" applyNumberFormat="1" borderId="0" fillId="7" fontId="15" numFmtId="1039" xfId="0"/>
    <xf applyFill="1" applyFont="1" applyNumberFormat="1" borderId="0" fillId="7" fontId="15" numFmtId="1040" xfId="0"/>
    <xf applyFill="1" applyFont="1" applyNumberFormat="1" borderId="0" fillId="7" fontId="15" numFmtId="1041" xfId="0"/>
    <xf applyFill="1" applyFont="1" applyNumberFormat="1" borderId="0" fillId="7" fontId="15" numFmtId="1042" xfId="0"/>
    <xf applyFill="1" applyFont="1" applyNumberFormat="1" borderId="0" fillId="7" fontId="15" numFmtId="1043" xfId="0"/>
    <xf applyFill="1" applyFont="1" applyNumberFormat="1" borderId="0" fillId="7" fontId="15" numFmtId="1044" xfId="0"/>
    <xf applyFill="1" applyFont="1" applyNumberFormat="1" borderId="0" fillId="7" fontId="15" numFmtId="1035" xfId="0">
      <alignment horizontal="left" vertical="center"/>
    </xf>
    <xf applyFill="1" applyFont="1" applyNumberFormat="1" borderId="0" fillId="7" fontId="15" numFmtId="1036" xfId="0">
      <alignment horizontal="right" vertical="center"/>
    </xf>
    <xf applyFill="1" applyFont="1" applyNumberFormat="1" borderId="0" fillId="7" fontId="15" numFmtId="1037" xfId="0">
      <alignment horizontal="right" vertical="center"/>
    </xf>
    <xf applyFill="1" applyFont="1" applyNumberFormat="1" borderId="0" fillId="7" fontId="15" numFmtId="1038" xfId="0">
      <alignment horizontal="right" vertical="center"/>
    </xf>
    <xf applyFill="1" applyFont="1" applyNumberFormat="1" borderId="0" fillId="7" fontId="15" numFmtId="1039" xfId="0">
      <alignment horizontal="right" vertical="center"/>
    </xf>
    <xf applyFill="1" applyFont="1" applyNumberFormat="1" borderId="0" fillId="7" fontId="15" numFmtId="1040" xfId="0">
      <alignment horizontal="right" vertical="center"/>
    </xf>
    <xf applyFill="1" applyFont="1" applyNumberFormat="1" borderId="0" fillId="7" fontId="15" numFmtId="1041" xfId="0">
      <alignment horizontal="right" vertical="center"/>
    </xf>
    <xf applyFill="1" applyFont="1" applyNumberFormat="1" borderId="0" fillId="7" fontId="15" numFmtId="1042" xfId="0">
      <alignment horizontal="right" vertical="center"/>
    </xf>
    <xf applyFill="1" applyFont="1" applyNumberFormat="1" borderId="0" fillId="7" fontId="15" numFmtId="1043" xfId="0">
      <alignment horizontal="right" vertical="center"/>
    </xf>
    <xf applyFill="1" applyFont="1" applyNumberFormat="1" borderId="0" fillId="7" fontId="15" numFmtId="1044" xfId="0">
      <alignment horizontal="right" vertical="center"/>
    </xf>
    <xf applyNumberFormat="1" borderId="0" fillId="0" fontId="0" numFmtId="1045" xfId="0"/>
    <xf applyNumberFormat="1" borderId="0" fillId="0" fontId="0" numFmtId="1046" xfId="0"/>
    <xf applyNumberFormat="1" borderId="0" fillId="0" fontId="0" numFmtId="1047" xfId="0"/>
    <xf applyNumberFormat="1" borderId="0" fillId="0" fontId="0" numFmtId="1048" xfId="0"/>
    <xf applyNumberFormat="1" borderId="0" fillId="0" fontId="0" numFmtId="1049" xfId="0"/>
    <xf applyNumberFormat="1" borderId="0" fillId="0" fontId="0" numFmtId="1050" xfId="0"/>
    <xf applyNumberFormat="1" borderId="0" fillId="0" fontId="0" numFmtId="1051" xfId="0"/>
    <xf applyNumberFormat="1" borderId="0" fillId="0" fontId="0" numFmtId="1052" xfId="0"/>
    <xf applyNumberFormat="1" borderId="0" fillId="0" fontId="0" numFmtId="1053" xfId="0"/>
    <xf applyNumberFormat="1" borderId="0" fillId="0" fontId="0" numFmtId="1054" xfId="0"/>
    <xf applyFill="1" applyNumberFormat="1" borderId="0" fillId="6" fontId="0" numFmtId="1045" xfId="0"/>
    <xf applyFill="1" applyNumberFormat="1" borderId="0" fillId="6" fontId="0" numFmtId="1046" xfId="0"/>
    <xf applyFill="1" applyNumberFormat="1" borderId="0" fillId="6" fontId="0" numFmtId="1047" xfId="0"/>
    <xf applyFill="1" applyNumberFormat="1" borderId="0" fillId="6" fontId="0" numFmtId="1048" xfId="0"/>
    <xf applyFill="1" applyNumberFormat="1" borderId="0" fillId="6" fontId="0" numFmtId="1049" xfId="0"/>
    <xf applyFill="1" applyNumberFormat="1" borderId="0" fillId="6" fontId="0" numFmtId="1050" xfId="0"/>
    <xf applyFill="1" applyNumberFormat="1" borderId="0" fillId="4" fontId="0" numFmtId="1051" xfId="0"/>
    <xf applyFill="1" applyNumberFormat="1" borderId="0" fillId="4" fontId="0" numFmtId="1052" xfId="0"/>
    <xf applyFill="1" applyNumberFormat="1" borderId="0" fillId="4" fontId="0" numFmtId="1053" xfId="0"/>
    <xf applyFill="1" applyNumberFormat="1" borderId="0" fillId="4" fontId="0" numFmtId="1054" xfId="0"/>
    <xf applyFill="1" applyFont="1" applyNumberFormat="1" borderId="0" fillId="6" fontId="15" numFmtId="1045" xfId="0"/>
    <xf applyFill="1" applyFont="1" applyNumberFormat="1" borderId="0" fillId="6" fontId="15" numFmtId="1046" xfId="0"/>
    <xf applyFill="1" applyFont="1" applyNumberFormat="1" borderId="0" fillId="6" fontId="15" numFmtId="1047" xfId="0"/>
    <xf applyFill="1" applyFont="1" applyNumberFormat="1" borderId="0" fillId="6" fontId="15" numFmtId="1048" xfId="0"/>
    <xf applyFill="1" applyFont="1" applyNumberFormat="1" borderId="0" fillId="6" fontId="15" numFmtId="1049" xfId="0"/>
    <xf applyFill="1" applyFont="1" applyNumberFormat="1" borderId="0" fillId="6" fontId="15" numFmtId="1050" xfId="0"/>
    <xf applyFill="1" applyFont="1" applyNumberFormat="1" borderId="0" fillId="4" fontId="15" numFmtId="1051" xfId="0"/>
    <xf applyFill="1" applyFont="1" applyNumberFormat="1" borderId="0" fillId="4" fontId="15" numFmtId="1052" xfId="0"/>
    <xf applyFill="1" applyFont="1" applyNumberFormat="1" borderId="0" fillId="4" fontId="15" numFmtId="1053" xfId="0"/>
    <xf applyFill="1" applyFont="1" applyNumberFormat="1" borderId="0" fillId="4" fontId="15" numFmtId="1054" xfId="0"/>
    <xf applyFill="1" applyFont="1" applyNumberFormat="1" borderId="0" fillId="6" fontId="15" numFmtId="1045" xfId="0">
      <alignment horizontal="left" vertical="center"/>
    </xf>
    <xf applyFill="1" applyFont="1" applyNumberFormat="1" borderId="0" fillId="6" fontId="15" numFmtId="1046" xfId="0">
      <alignment horizontal="right" vertical="center"/>
    </xf>
    <xf applyFill="1" applyFont="1" applyNumberFormat="1" borderId="0" fillId="6" fontId="15" numFmtId="1047" xfId="0">
      <alignment horizontal="right" vertical="center"/>
    </xf>
    <xf applyFill="1" applyFont="1" applyNumberFormat="1" borderId="0" fillId="6" fontId="15" numFmtId="1048" xfId="0">
      <alignment horizontal="right" vertical="center"/>
    </xf>
    <xf applyFill="1" applyFont="1" applyNumberFormat="1" borderId="0" fillId="6" fontId="15" numFmtId="1049" xfId="0">
      <alignment horizontal="right" vertical="center"/>
    </xf>
    <xf applyFill="1" applyFont="1" applyNumberFormat="1" borderId="0" fillId="6" fontId="15" numFmtId="1050" xfId="0">
      <alignment horizontal="right" vertical="center"/>
    </xf>
    <xf applyFill="1" applyFont="1" applyNumberFormat="1" borderId="0" fillId="4" fontId="15" numFmtId="1051" xfId="0">
      <alignment horizontal="right" vertical="center"/>
    </xf>
    <xf applyFill="1" applyFont="1" applyNumberFormat="1" borderId="0" fillId="4" fontId="15" numFmtId="1052" xfId="0">
      <alignment horizontal="right" vertical="center"/>
    </xf>
    <xf applyFill="1" applyFont="1" applyNumberFormat="1" borderId="0" fillId="4" fontId="15" numFmtId="1053" xfId="0">
      <alignment horizontal="right" vertical="center"/>
    </xf>
    <xf applyFill="1" applyFont="1" applyNumberFormat="1" borderId="0" fillId="4" fontId="15" numFmtId="1054" xfId="0">
      <alignment horizontal="right" vertical="center"/>
    </xf>
    <xf applyNumberFormat="1" borderId="0" fillId="0" fontId="0" numFmtId="1055" xfId="0"/>
    <xf applyNumberFormat="1" borderId="0" fillId="0" fontId="0" numFmtId="1056" xfId="0"/>
    <xf applyNumberFormat="1" borderId="0" fillId="0" fontId="0" numFmtId="1057" xfId="0"/>
    <xf applyNumberFormat="1" borderId="0" fillId="0" fontId="0" numFmtId="1058" xfId="0"/>
    <xf applyNumberFormat="1" borderId="0" fillId="0" fontId="0" numFmtId="1059" xfId="0"/>
    <xf applyNumberFormat="1" borderId="0" fillId="0" fontId="0" numFmtId="1060" xfId="0"/>
    <xf applyNumberFormat="1" borderId="0" fillId="0" fontId="0" numFmtId="1061" xfId="0"/>
    <xf applyNumberFormat="1" borderId="0" fillId="0" fontId="0" numFmtId="1062" xfId="0"/>
    <xf applyNumberFormat="1" borderId="0" fillId="0" fontId="0" numFmtId="1063" xfId="0"/>
    <xf applyNumberFormat="1" borderId="0" fillId="0" fontId="0" numFmtId="1064" xfId="0"/>
    <xf applyFill="1" applyNumberFormat="1" borderId="0" fillId="7" fontId="0" numFmtId="1055" xfId="0"/>
    <xf applyFill="1" applyNumberFormat="1" borderId="0" fillId="7" fontId="0" numFmtId="1056" xfId="0"/>
    <xf applyFill="1" applyNumberFormat="1" borderId="0" fillId="7" fontId="0" numFmtId="1057" xfId="0"/>
    <xf applyFill="1" applyNumberFormat="1" borderId="0" fillId="7" fontId="0" numFmtId="1058" xfId="0"/>
    <xf applyFill="1" applyNumberFormat="1" borderId="0" fillId="7" fontId="0" numFmtId="1059" xfId="0"/>
    <xf applyFill="1" applyNumberFormat="1" borderId="0" fillId="7" fontId="0" numFmtId="1060" xfId="0"/>
    <xf applyFill="1" applyNumberFormat="1" borderId="0" fillId="7" fontId="0" numFmtId="1061" xfId="0"/>
    <xf applyFill="1" applyNumberFormat="1" borderId="0" fillId="7" fontId="0" numFmtId="1062" xfId="0"/>
    <xf applyFill="1" applyNumberFormat="1" borderId="0" fillId="7" fontId="0" numFmtId="1063" xfId="0"/>
    <xf applyFill="1" applyNumberFormat="1" borderId="0" fillId="7" fontId="0" numFmtId="1064" xfId="0"/>
    <xf applyFill="1" applyFont="1" applyNumberFormat="1" borderId="0" fillId="7" fontId="15" numFmtId="1055" xfId="0"/>
    <xf applyFill="1" applyFont="1" applyNumberFormat="1" borderId="0" fillId="7" fontId="15" numFmtId="1056" xfId="0"/>
    <xf applyFill="1" applyFont="1" applyNumberFormat="1" borderId="0" fillId="7" fontId="15" numFmtId="1057" xfId="0"/>
    <xf applyFill="1" applyFont="1" applyNumberFormat="1" borderId="0" fillId="7" fontId="15" numFmtId="1058" xfId="0"/>
    <xf applyFill="1" applyFont="1" applyNumberFormat="1" borderId="0" fillId="7" fontId="15" numFmtId="1059" xfId="0"/>
    <xf applyFill="1" applyFont="1" applyNumberFormat="1" borderId="0" fillId="7" fontId="15" numFmtId="1060" xfId="0"/>
    <xf applyFill="1" applyFont="1" applyNumberFormat="1" borderId="0" fillId="7" fontId="15" numFmtId="1061" xfId="0"/>
    <xf applyFill="1" applyFont="1" applyNumberFormat="1" borderId="0" fillId="7" fontId="15" numFmtId="1062" xfId="0"/>
    <xf applyFill="1" applyFont="1" applyNumberFormat="1" borderId="0" fillId="7" fontId="15" numFmtId="1063" xfId="0"/>
    <xf applyFill="1" applyFont="1" applyNumberFormat="1" borderId="0" fillId="7" fontId="15" numFmtId="1064" xfId="0"/>
    <xf applyFill="1" applyFont="1" applyNumberFormat="1" borderId="0" fillId="7" fontId="15" numFmtId="1055" xfId="0">
      <alignment horizontal="left" vertical="center"/>
    </xf>
    <xf applyFill="1" applyFont="1" applyNumberFormat="1" borderId="0" fillId="7" fontId="15" numFmtId="1056" xfId="0">
      <alignment horizontal="right" vertical="center"/>
    </xf>
    <xf applyFill="1" applyFont="1" applyNumberFormat="1" borderId="0" fillId="7" fontId="15" numFmtId="1057" xfId="0">
      <alignment horizontal="right" vertical="center"/>
    </xf>
    <xf applyFill="1" applyFont="1" applyNumberFormat="1" borderId="0" fillId="7" fontId="15" numFmtId="1058" xfId="0">
      <alignment horizontal="right" vertical="center"/>
    </xf>
    <xf applyFill="1" applyFont="1" applyNumberFormat="1" borderId="0" fillId="7" fontId="15" numFmtId="1059" xfId="0">
      <alignment horizontal="right" vertical="center"/>
    </xf>
    <xf applyFill="1" applyFont="1" applyNumberFormat="1" borderId="0" fillId="7" fontId="15" numFmtId="1060" xfId="0">
      <alignment horizontal="right" vertical="center"/>
    </xf>
    <xf applyFill="1" applyFont="1" applyNumberFormat="1" borderId="0" fillId="7" fontId="15" numFmtId="1061" xfId="0">
      <alignment horizontal="right" vertical="center"/>
    </xf>
    <xf applyFill="1" applyFont="1" applyNumberFormat="1" borderId="0" fillId="7" fontId="15" numFmtId="1062" xfId="0">
      <alignment horizontal="right" vertical="center"/>
    </xf>
    <xf applyFill="1" applyFont="1" applyNumberFormat="1" borderId="0" fillId="7" fontId="15" numFmtId="1063" xfId="0">
      <alignment horizontal="right" vertical="center"/>
    </xf>
    <xf applyFill="1" applyFont="1" applyNumberFormat="1" borderId="0" fillId="7" fontId="15" numFmtId="1064" xfId="0">
      <alignment horizontal="right" vertical="center"/>
    </xf>
    <xf applyNumberFormat="1" borderId="0" fillId="0" fontId="0" numFmtId="1065" xfId="0"/>
    <xf applyNumberFormat="1" borderId="0" fillId="0" fontId="0" numFmtId="1066" xfId="0"/>
    <xf applyNumberFormat="1" borderId="0" fillId="0" fontId="0" numFmtId="1067" xfId="0"/>
    <xf applyNumberFormat="1" borderId="0" fillId="0" fontId="0" numFmtId="1068" xfId="0"/>
    <xf applyNumberFormat="1" borderId="0" fillId="0" fontId="0" numFmtId="1069" xfId="0"/>
    <xf applyNumberFormat="1" borderId="0" fillId="0" fontId="0" numFmtId="1070" xfId="0"/>
    <xf applyNumberFormat="1" borderId="0" fillId="0" fontId="0" numFmtId="1071" xfId="0"/>
    <xf applyNumberFormat="1" borderId="0" fillId="0" fontId="0" numFmtId="1072" xfId="0"/>
    <xf applyNumberFormat="1" borderId="0" fillId="0" fontId="0" numFmtId="1073" xfId="0"/>
    <xf applyNumberFormat="1" borderId="0" fillId="0" fontId="0" numFmtId="1074" xfId="0"/>
    <xf applyFill="1" applyNumberFormat="1" borderId="0" fillId="6" fontId="0" numFmtId="1065" xfId="0"/>
    <xf applyFill="1" applyNumberFormat="1" borderId="0" fillId="6" fontId="0" numFmtId="1066" xfId="0"/>
    <xf applyFill="1" applyNumberFormat="1" borderId="0" fillId="6" fontId="0" numFmtId="1067" xfId="0"/>
    <xf applyFill="1" applyNumberFormat="1" borderId="0" fillId="6" fontId="0" numFmtId="1068" xfId="0"/>
    <xf applyFill="1" applyNumberFormat="1" borderId="0" fillId="6" fontId="0" numFmtId="1069" xfId="0"/>
    <xf applyFill="1" applyNumberFormat="1" borderId="0" fillId="6" fontId="0" numFmtId="1070" xfId="0"/>
    <xf applyFill="1" applyNumberFormat="1" borderId="0" fillId="4" fontId="0" numFmtId="1071" xfId="0"/>
    <xf applyFill="1" applyNumberFormat="1" borderId="0" fillId="4" fontId="0" numFmtId="1072" xfId="0"/>
    <xf applyFill="1" applyNumberFormat="1" borderId="0" fillId="4" fontId="0" numFmtId="1073" xfId="0"/>
    <xf applyFill="1" applyNumberFormat="1" borderId="0" fillId="4" fontId="0" numFmtId="1074" xfId="0"/>
    <xf applyFill="1" applyFont="1" applyNumberFormat="1" borderId="0" fillId="6" fontId="15" numFmtId="1065" xfId="0"/>
    <xf applyFill="1" applyFont="1" applyNumberFormat="1" borderId="0" fillId="6" fontId="15" numFmtId="1066" xfId="0"/>
    <xf applyFill="1" applyFont="1" applyNumberFormat="1" borderId="0" fillId="6" fontId="15" numFmtId="1067" xfId="0"/>
    <xf applyFill="1" applyFont="1" applyNumberFormat="1" borderId="0" fillId="6" fontId="15" numFmtId="1068" xfId="0"/>
    <xf applyFill="1" applyFont="1" applyNumberFormat="1" borderId="0" fillId="6" fontId="15" numFmtId="1069" xfId="0"/>
    <xf applyFill="1" applyFont="1" applyNumberFormat="1" borderId="0" fillId="6" fontId="15" numFmtId="1070" xfId="0"/>
    <xf applyFill="1" applyFont="1" applyNumberFormat="1" borderId="0" fillId="4" fontId="15" numFmtId="1071" xfId="0"/>
    <xf applyFill="1" applyFont="1" applyNumberFormat="1" borderId="0" fillId="4" fontId="15" numFmtId="1072" xfId="0"/>
    <xf applyFill="1" applyFont="1" applyNumberFormat="1" borderId="0" fillId="4" fontId="15" numFmtId="1073" xfId="0"/>
    <xf applyFill="1" applyFont="1" applyNumberFormat="1" borderId="0" fillId="4" fontId="15" numFmtId="1074" xfId="0"/>
    <xf applyFill="1" applyFont="1" applyNumberFormat="1" borderId="0" fillId="6" fontId="15" numFmtId="1065" xfId="0">
      <alignment horizontal="left" vertical="center"/>
    </xf>
    <xf applyFill="1" applyFont="1" applyNumberFormat="1" borderId="0" fillId="6" fontId="15" numFmtId="1066" xfId="0">
      <alignment horizontal="right" vertical="center"/>
    </xf>
    <xf applyFill="1" applyFont="1" applyNumberFormat="1" borderId="0" fillId="6" fontId="15" numFmtId="1067" xfId="0">
      <alignment horizontal="right" vertical="center"/>
    </xf>
    <xf applyFill="1" applyFont="1" applyNumberFormat="1" borderId="0" fillId="6" fontId="15" numFmtId="1068" xfId="0">
      <alignment horizontal="right" vertical="center"/>
    </xf>
    <xf applyFill="1" applyFont="1" applyNumberFormat="1" borderId="0" fillId="6" fontId="15" numFmtId="1069" xfId="0">
      <alignment horizontal="right" vertical="center"/>
    </xf>
    <xf applyFill="1" applyFont="1" applyNumberFormat="1" borderId="0" fillId="6" fontId="15" numFmtId="1070" xfId="0">
      <alignment horizontal="right" vertical="center"/>
    </xf>
    <xf applyFill="1" applyFont="1" applyNumberFormat="1" borderId="0" fillId="4" fontId="15" numFmtId="1071" xfId="0">
      <alignment horizontal="right" vertical="center"/>
    </xf>
    <xf applyFill="1" applyFont="1" applyNumberFormat="1" borderId="0" fillId="4" fontId="15" numFmtId="1072" xfId="0">
      <alignment horizontal="right" vertical="center"/>
    </xf>
    <xf applyFill="1" applyFont="1" applyNumberFormat="1" borderId="0" fillId="4" fontId="15" numFmtId="1073" xfId="0">
      <alignment horizontal="right" vertical="center"/>
    </xf>
    <xf applyFill="1" applyFont="1" applyNumberFormat="1" borderId="0" fillId="4" fontId="15" numFmtId="1074" xfId="0">
      <alignment horizontal="right" vertical="center"/>
    </xf>
    <xf applyNumberFormat="1" borderId="0" fillId="0" fontId="0" numFmtId="1075" xfId="0"/>
    <xf applyNumberFormat="1" borderId="0" fillId="0" fontId="0" numFmtId="1076" xfId="0"/>
    <xf applyNumberFormat="1" borderId="0" fillId="0" fontId="0" numFmtId="1077" xfId="0"/>
    <xf applyNumberFormat="1" borderId="0" fillId="0" fontId="0" numFmtId="1078" xfId="0"/>
    <xf applyNumberFormat="1" borderId="0" fillId="0" fontId="0" numFmtId="1079" xfId="0"/>
    <xf applyNumberFormat="1" borderId="0" fillId="0" fontId="0" numFmtId="1080" xfId="0"/>
    <xf applyNumberFormat="1" borderId="0" fillId="0" fontId="0" numFmtId="1081" xfId="0"/>
    <xf applyNumberFormat="1" borderId="0" fillId="0" fontId="0" numFmtId="1082" xfId="0"/>
    <xf applyNumberFormat="1" borderId="0" fillId="0" fontId="0" numFmtId="1083" xfId="0"/>
    <xf applyNumberFormat="1" borderId="0" fillId="0" fontId="0" numFmtId="1084" xfId="0"/>
    <xf applyFill="1" applyNumberFormat="1" borderId="0" fillId="7" fontId="0" numFmtId="1075" xfId="0"/>
    <xf applyFill="1" applyNumberFormat="1" borderId="0" fillId="7" fontId="0" numFmtId="1076" xfId="0"/>
    <xf applyFill="1" applyNumberFormat="1" borderId="0" fillId="7" fontId="0" numFmtId="1077" xfId="0"/>
    <xf applyFill="1" applyNumberFormat="1" borderId="0" fillId="7" fontId="0" numFmtId="1078" xfId="0"/>
    <xf applyFill="1" applyNumberFormat="1" borderId="0" fillId="7" fontId="0" numFmtId="1079" xfId="0"/>
    <xf applyFill="1" applyNumberFormat="1" borderId="0" fillId="7" fontId="0" numFmtId="1080" xfId="0"/>
    <xf applyFill="1" applyNumberFormat="1" borderId="0" fillId="7" fontId="0" numFmtId="1081" xfId="0"/>
    <xf applyFill="1" applyNumberFormat="1" borderId="0" fillId="7" fontId="0" numFmtId="1082" xfId="0"/>
    <xf applyFill="1" applyNumberFormat="1" borderId="0" fillId="7" fontId="0" numFmtId="1083" xfId="0"/>
    <xf applyFill="1" applyNumberFormat="1" borderId="0" fillId="7" fontId="0" numFmtId="1084" xfId="0"/>
    <xf applyFill="1" applyFont="1" applyNumberFormat="1" borderId="0" fillId="7" fontId="15" numFmtId="1075" xfId="0"/>
    <xf applyFill="1" applyFont="1" applyNumberFormat="1" borderId="0" fillId="7" fontId="15" numFmtId="1076" xfId="0"/>
    <xf applyFill="1" applyFont="1" applyNumberFormat="1" borderId="0" fillId="7" fontId="15" numFmtId="1077" xfId="0"/>
    <xf applyFill="1" applyFont="1" applyNumberFormat="1" borderId="0" fillId="7" fontId="15" numFmtId="1078" xfId="0"/>
    <xf applyFill="1" applyFont="1" applyNumberFormat="1" borderId="0" fillId="7" fontId="15" numFmtId="1079" xfId="0"/>
    <xf applyFill="1" applyFont="1" applyNumberFormat="1" borderId="0" fillId="7" fontId="15" numFmtId="1080" xfId="0"/>
    <xf applyFill="1" applyFont="1" applyNumberFormat="1" borderId="0" fillId="7" fontId="15" numFmtId="1081" xfId="0"/>
    <xf applyFill="1" applyFont="1" applyNumberFormat="1" borderId="0" fillId="7" fontId="15" numFmtId="1082" xfId="0"/>
    <xf applyFill="1" applyFont="1" applyNumberFormat="1" borderId="0" fillId="7" fontId="15" numFmtId="1083" xfId="0"/>
    <xf applyFill="1" applyFont="1" applyNumberFormat="1" borderId="0" fillId="7" fontId="15" numFmtId="1084" xfId="0"/>
    <xf applyFill="1" applyFont="1" applyNumberFormat="1" borderId="0" fillId="7" fontId="15" numFmtId="1075" xfId="0">
      <alignment horizontal="left" vertical="center"/>
    </xf>
    <xf applyFill="1" applyFont="1" applyNumberFormat="1" borderId="0" fillId="7" fontId="15" numFmtId="1076" xfId="0">
      <alignment horizontal="right" vertical="center"/>
    </xf>
    <xf applyFill="1" applyFont="1" applyNumberFormat="1" borderId="0" fillId="7" fontId="15" numFmtId="1077" xfId="0">
      <alignment horizontal="right" vertical="center"/>
    </xf>
    <xf applyFill="1" applyFont="1" applyNumberFormat="1" borderId="0" fillId="7" fontId="15" numFmtId="1078" xfId="0">
      <alignment horizontal="right" vertical="center"/>
    </xf>
    <xf applyFill="1" applyFont="1" applyNumberFormat="1" borderId="0" fillId="7" fontId="15" numFmtId="1079" xfId="0">
      <alignment horizontal="right" vertical="center"/>
    </xf>
    <xf applyFill="1" applyFont="1" applyNumberFormat="1" borderId="0" fillId="7" fontId="15" numFmtId="1080" xfId="0">
      <alignment horizontal="right" vertical="center"/>
    </xf>
    <xf applyFill="1" applyFont="1" applyNumberFormat="1" borderId="0" fillId="7" fontId="15" numFmtId="1081" xfId="0">
      <alignment horizontal="right" vertical="center"/>
    </xf>
    <xf applyFill="1" applyFont="1" applyNumberFormat="1" borderId="0" fillId="7" fontId="15" numFmtId="1082" xfId="0">
      <alignment horizontal="right" vertical="center"/>
    </xf>
    <xf applyFill="1" applyFont="1" applyNumberFormat="1" borderId="0" fillId="7" fontId="15" numFmtId="1083" xfId="0">
      <alignment horizontal="right" vertical="center"/>
    </xf>
    <xf applyFill="1" applyFont="1" applyNumberFormat="1" borderId="0" fillId="7" fontId="15" numFmtId="1084" xfId="0">
      <alignment horizontal="right" vertical="center"/>
    </xf>
    <xf applyNumberFormat="1" borderId="0" fillId="0" fontId="0" numFmtId="1085" xfId="0"/>
    <xf applyNumberFormat="1" borderId="0" fillId="0" fontId="0" numFmtId="1086" xfId="0"/>
    <xf applyNumberFormat="1" borderId="0" fillId="0" fontId="0" numFmtId="1087" xfId="0"/>
    <xf applyNumberFormat="1" borderId="0" fillId="0" fontId="0" numFmtId="1088" xfId="0"/>
    <xf applyNumberFormat="1" borderId="0" fillId="0" fontId="0" numFmtId="1089" xfId="0"/>
    <xf applyNumberFormat="1" borderId="0" fillId="0" fontId="0" numFmtId="1090" xfId="0"/>
    <xf applyNumberFormat="1" borderId="0" fillId="0" fontId="0" numFmtId="1091" xfId="0"/>
    <xf applyNumberFormat="1" borderId="0" fillId="0" fontId="0" numFmtId="1092" xfId="0"/>
    <xf applyNumberFormat="1" borderId="0" fillId="0" fontId="0" numFmtId="1093" xfId="0"/>
    <xf applyNumberFormat="1" borderId="0" fillId="0" fontId="0" numFmtId="1094" xfId="0"/>
    <xf applyFill="1" applyNumberFormat="1" borderId="0" fillId="6" fontId="0" numFmtId="1085" xfId="0"/>
    <xf applyFill="1" applyNumberFormat="1" borderId="0" fillId="6" fontId="0" numFmtId="1086" xfId="0"/>
    <xf applyFill="1" applyNumberFormat="1" borderId="0" fillId="6" fontId="0" numFmtId="1087" xfId="0"/>
    <xf applyFill="1" applyNumberFormat="1" borderId="0" fillId="6" fontId="0" numFmtId="1088" xfId="0"/>
    <xf applyFill="1" applyNumberFormat="1" borderId="0" fillId="6" fontId="0" numFmtId="1089" xfId="0"/>
    <xf applyFill="1" applyNumberFormat="1" borderId="0" fillId="6" fontId="0" numFmtId="1090" xfId="0"/>
    <xf applyFill="1" applyNumberFormat="1" borderId="0" fillId="4" fontId="0" numFmtId="1091" xfId="0"/>
    <xf applyFill="1" applyNumberFormat="1" borderId="0" fillId="4" fontId="0" numFmtId="1092" xfId="0"/>
    <xf applyFill="1" applyNumberFormat="1" borderId="0" fillId="4" fontId="0" numFmtId="1093" xfId="0"/>
    <xf applyFill="1" applyNumberFormat="1" borderId="0" fillId="4" fontId="0" numFmtId="1094" xfId="0"/>
    <xf applyFill="1" applyFont="1" applyNumberFormat="1" borderId="0" fillId="6" fontId="15" numFmtId="1085" xfId="0"/>
    <xf applyFill="1" applyFont="1" applyNumberFormat="1" borderId="0" fillId="6" fontId="15" numFmtId="1086" xfId="0"/>
    <xf applyFill="1" applyFont="1" applyNumberFormat="1" borderId="0" fillId="6" fontId="15" numFmtId="1087" xfId="0"/>
    <xf applyFill="1" applyFont="1" applyNumberFormat="1" borderId="0" fillId="6" fontId="15" numFmtId="1088" xfId="0"/>
    <xf applyFill="1" applyFont="1" applyNumberFormat="1" borderId="0" fillId="6" fontId="15" numFmtId="1089" xfId="0"/>
    <xf applyFill="1" applyFont="1" applyNumberFormat="1" borderId="0" fillId="6" fontId="15" numFmtId="1090" xfId="0"/>
    <xf applyFill="1" applyFont="1" applyNumberFormat="1" borderId="0" fillId="4" fontId="15" numFmtId="1091" xfId="0"/>
    <xf applyFill="1" applyFont="1" applyNumberFormat="1" borderId="0" fillId="4" fontId="15" numFmtId="1092" xfId="0"/>
    <xf applyFill="1" applyFont="1" applyNumberFormat="1" borderId="0" fillId="4" fontId="15" numFmtId="1093" xfId="0"/>
    <xf applyFill="1" applyFont="1" applyNumberFormat="1" borderId="0" fillId="4" fontId="15" numFmtId="1094" xfId="0"/>
    <xf applyFill="1" applyFont="1" applyNumberFormat="1" borderId="0" fillId="6" fontId="15" numFmtId="1085" xfId="0">
      <alignment horizontal="left" vertical="center"/>
    </xf>
    <xf applyFill="1" applyFont="1" applyNumberFormat="1" borderId="0" fillId="6" fontId="15" numFmtId="1086" xfId="0">
      <alignment horizontal="right" vertical="center"/>
    </xf>
    <xf applyFill="1" applyFont="1" applyNumberFormat="1" borderId="0" fillId="6" fontId="15" numFmtId="1087" xfId="0">
      <alignment horizontal="right" vertical="center"/>
    </xf>
    <xf applyFill="1" applyFont="1" applyNumberFormat="1" borderId="0" fillId="6" fontId="15" numFmtId="1088" xfId="0">
      <alignment horizontal="right" vertical="center"/>
    </xf>
    <xf applyFill="1" applyFont="1" applyNumberFormat="1" borderId="0" fillId="6" fontId="15" numFmtId="1089" xfId="0">
      <alignment horizontal="right" vertical="center"/>
    </xf>
    <xf applyFill="1" applyFont="1" applyNumberFormat="1" borderId="0" fillId="6" fontId="15" numFmtId="1090" xfId="0">
      <alignment horizontal="right" vertical="center"/>
    </xf>
    <xf applyFill="1" applyFont="1" applyNumberFormat="1" borderId="0" fillId="4" fontId="15" numFmtId="1091" xfId="0">
      <alignment horizontal="right" vertical="center"/>
    </xf>
    <xf applyFill="1" applyFont="1" applyNumberFormat="1" borderId="0" fillId="4" fontId="15" numFmtId="1092" xfId="0">
      <alignment horizontal="right" vertical="center"/>
    </xf>
    <xf applyFill="1" applyFont="1" applyNumberFormat="1" borderId="0" fillId="4" fontId="15" numFmtId="1093" xfId="0">
      <alignment horizontal="right" vertical="center"/>
    </xf>
    <xf applyFill="1" applyFont="1" applyNumberFormat="1" borderId="0" fillId="4" fontId="15" numFmtId="1094" xfId="0">
      <alignment horizontal="right" vertical="center"/>
    </xf>
    <xf applyNumberFormat="1" borderId="0" fillId="0" fontId="0" numFmtId="1095" xfId="0"/>
    <xf applyNumberFormat="1" borderId="0" fillId="0" fontId="0" numFmtId="1096" xfId="0"/>
    <xf applyNumberFormat="1" borderId="0" fillId="0" fontId="0" numFmtId="1097" xfId="0"/>
    <xf applyNumberFormat="1" borderId="0" fillId="0" fontId="0" numFmtId="1098" xfId="0"/>
    <xf applyNumberFormat="1" borderId="0" fillId="0" fontId="0" numFmtId="1099" xfId="0"/>
    <xf applyNumberFormat="1" borderId="0" fillId="0" fontId="0" numFmtId="1100" xfId="0"/>
    <xf applyNumberFormat="1" borderId="0" fillId="0" fontId="0" numFmtId="1101" xfId="0"/>
    <xf applyNumberFormat="1" borderId="0" fillId="0" fontId="0" numFmtId="1102" xfId="0"/>
    <xf applyNumberFormat="1" borderId="0" fillId="0" fontId="0" numFmtId="1103" xfId="0"/>
    <xf applyNumberFormat="1" borderId="0" fillId="0" fontId="0" numFmtId="1104" xfId="0"/>
    <xf applyFill="1" applyNumberFormat="1" borderId="0" fillId="7" fontId="0" numFmtId="1095" xfId="0"/>
    <xf applyFill="1" applyNumberFormat="1" borderId="0" fillId="7" fontId="0" numFmtId="1096" xfId="0"/>
    <xf applyFill="1" applyNumberFormat="1" borderId="0" fillId="7" fontId="0" numFmtId="1097" xfId="0"/>
    <xf applyFill="1" applyNumberFormat="1" borderId="0" fillId="7" fontId="0" numFmtId="1098" xfId="0"/>
    <xf applyFill="1" applyNumberFormat="1" borderId="0" fillId="7" fontId="0" numFmtId="1099" xfId="0"/>
    <xf applyFill="1" applyNumberFormat="1" borderId="0" fillId="7" fontId="0" numFmtId="1100" xfId="0"/>
    <xf applyFill="1" applyNumberFormat="1" borderId="0" fillId="7" fontId="0" numFmtId="1101" xfId="0"/>
    <xf applyFill="1" applyNumberFormat="1" borderId="0" fillId="7" fontId="0" numFmtId="1102" xfId="0"/>
    <xf applyFill="1" applyNumberFormat="1" borderId="0" fillId="7" fontId="0" numFmtId="1103" xfId="0"/>
    <xf applyFill="1" applyNumberFormat="1" borderId="0" fillId="7" fontId="0" numFmtId="1104" xfId="0"/>
    <xf applyFill="1" applyFont="1" applyNumberFormat="1" borderId="0" fillId="7" fontId="15" numFmtId="1095" xfId="0"/>
    <xf applyFill="1" applyFont="1" applyNumberFormat="1" borderId="0" fillId="7" fontId="15" numFmtId="1096" xfId="0"/>
    <xf applyFill="1" applyFont="1" applyNumberFormat="1" borderId="0" fillId="7" fontId="15" numFmtId="1097" xfId="0"/>
    <xf applyFill="1" applyFont="1" applyNumberFormat="1" borderId="0" fillId="7" fontId="15" numFmtId="1098" xfId="0"/>
    <xf applyFill="1" applyFont="1" applyNumberFormat="1" borderId="0" fillId="7" fontId="15" numFmtId="1099" xfId="0"/>
    <xf applyFill="1" applyFont="1" applyNumberFormat="1" borderId="0" fillId="7" fontId="15" numFmtId="1100" xfId="0"/>
    <xf applyFill="1" applyFont="1" applyNumberFormat="1" borderId="0" fillId="7" fontId="15" numFmtId="1101" xfId="0"/>
    <xf applyFill="1" applyFont="1" applyNumberFormat="1" borderId="0" fillId="7" fontId="15" numFmtId="1102" xfId="0"/>
    <xf applyFill="1" applyFont="1" applyNumberFormat="1" borderId="0" fillId="7" fontId="15" numFmtId="1103" xfId="0"/>
    <xf applyFill="1" applyFont="1" applyNumberFormat="1" borderId="0" fillId="7" fontId="15" numFmtId="1104" xfId="0"/>
    <xf applyFill="1" applyFont="1" applyNumberFormat="1" borderId="0" fillId="7" fontId="15" numFmtId="1095" xfId="0">
      <alignment horizontal="left" vertical="center"/>
    </xf>
    <xf applyFill="1" applyFont="1" applyNumberFormat="1" borderId="0" fillId="7" fontId="15" numFmtId="1096" xfId="0">
      <alignment horizontal="right" vertical="center"/>
    </xf>
    <xf applyFill="1" applyFont="1" applyNumberFormat="1" borderId="0" fillId="7" fontId="15" numFmtId="1097" xfId="0">
      <alignment horizontal="right" vertical="center"/>
    </xf>
    <xf applyFill="1" applyFont="1" applyNumberFormat="1" borderId="0" fillId="7" fontId="15" numFmtId="1098" xfId="0">
      <alignment horizontal="right" vertical="center"/>
    </xf>
    <xf applyFill="1" applyFont="1" applyNumberFormat="1" borderId="0" fillId="7" fontId="15" numFmtId="1099" xfId="0">
      <alignment horizontal="right" vertical="center"/>
    </xf>
    <xf applyFill="1" applyFont="1" applyNumberFormat="1" borderId="0" fillId="7" fontId="15" numFmtId="1100" xfId="0">
      <alignment horizontal="right" vertical="center"/>
    </xf>
    <xf applyFill="1" applyFont="1" applyNumberFormat="1" borderId="0" fillId="7" fontId="15" numFmtId="1101" xfId="0">
      <alignment horizontal="right" vertical="center"/>
    </xf>
    <xf applyFill="1" applyFont="1" applyNumberFormat="1" borderId="0" fillId="7" fontId="15" numFmtId="1102" xfId="0">
      <alignment horizontal="right" vertical="center"/>
    </xf>
    <xf applyFill="1" applyFont="1" applyNumberFormat="1" borderId="0" fillId="7" fontId="15" numFmtId="1103" xfId="0">
      <alignment horizontal="right" vertical="center"/>
    </xf>
    <xf applyFill="1" applyFont="1" applyNumberFormat="1" borderId="0" fillId="7" fontId="15" numFmtId="1104" xfId="0">
      <alignment horizontal="right" vertical="center"/>
    </xf>
    <xf applyNumberFormat="1" borderId="0" fillId="0" fontId="0" numFmtId="1105" xfId="0"/>
    <xf applyNumberFormat="1" borderId="0" fillId="0" fontId="0" numFmtId="1106" xfId="0"/>
    <xf applyNumberFormat="1" borderId="0" fillId="0" fontId="0" numFmtId="1107" xfId="0"/>
    <xf applyNumberFormat="1" borderId="0" fillId="0" fontId="0" numFmtId="1108" xfId="0"/>
    <xf applyNumberFormat="1" borderId="0" fillId="0" fontId="0" numFmtId="1109" xfId="0"/>
    <xf applyNumberFormat="1" borderId="0" fillId="0" fontId="0" numFmtId="1110" xfId="0"/>
    <xf applyNumberFormat="1" borderId="0" fillId="0" fontId="0" numFmtId="1111" xfId="0"/>
    <xf applyNumberFormat="1" borderId="0" fillId="0" fontId="0" numFmtId="1112" xfId="0"/>
    <xf applyNumberFormat="1" borderId="0" fillId="0" fontId="0" numFmtId="1113" xfId="0"/>
    <xf applyNumberFormat="1" borderId="0" fillId="0" fontId="0" numFmtId="1114" xfId="0"/>
    <xf applyFill="1" applyNumberFormat="1" borderId="0" fillId="6" fontId="0" numFmtId="1105" xfId="0"/>
    <xf applyFill="1" applyNumberFormat="1" borderId="0" fillId="6" fontId="0" numFmtId="1106" xfId="0"/>
    <xf applyFill="1" applyNumberFormat="1" borderId="0" fillId="6" fontId="0" numFmtId="1107" xfId="0"/>
    <xf applyFill="1" applyNumberFormat="1" borderId="0" fillId="6" fontId="0" numFmtId="1108" xfId="0"/>
    <xf applyFill="1" applyNumberFormat="1" borderId="0" fillId="6" fontId="0" numFmtId="1109" xfId="0"/>
    <xf applyFill="1" applyNumberFormat="1" borderId="0" fillId="6" fontId="0" numFmtId="1110" xfId="0"/>
    <xf applyFill="1" applyNumberFormat="1" borderId="0" fillId="4" fontId="0" numFmtId="1111" xfId="0"/>
    <xf applyFill="1" applyNumberFormat="1" borderId="0" fillId="4" fontId="0" numFmtId="1112" xfId="0"/>
    <xf applyFill="1" applyNumberFormat="1" borderId="0" fillId="4" fontId="0" numFmtId="1113" xfId="0"/>
    <xf applyFill="1" applyNumberFormat="1" borderId="0" fillId="4" fontId="0" numFmtId="1114" xfId="0"/>
    <xf applyFill="1" applyFont="1" applyNumberFormat="1" borderId="0" fillId="6" fontId="15" numFmtId="1105" xfId="0"/>
    <xf applyFill="1" applyFont="1" applyNumberFormat="1" borderId="0" fillId="6" fontId="15" numFmtId="1106" xfId="0"/>
    <xf applyFill="1" applyFont="1" applyNumberFormat="1" borderId="0" fillId="6" fontId="15" numFmtId="1107" xfId="0"/>
    <xf applyFill="1" applyFont="1" applyNumberFormat="1" borderId="0" fillId="6" fontId="15" numFmtId="1108" xfId="0"/>
    <xf applyFill="1" applyFont="1" applyNumberFormat="1" borderId="0" fillId="6" fontId="15" numFmtId="1109" xfId="0"/>
    <xf applyFill="1" applyFont="1" applyNumberFormat="1" borderId="0" fillId="6" fontId="15" numFmtId="1110" xfId="0"/>
    <xf applyFill="1" applyFont="1" applyNumberFormat="1" borderId="0" fillId="4" fontId="15" numFmtId="1111" xfId="0"/>
    <xf applyFill="1" applyFont="1" applyNumberFormat="1" borderId="0" fillId="4" fontId="15" numFmtId="1112" xfId="0"/>
    <xf applyFill="1" applyFont="1" applyNumberFormat="1" borderId="0" fillId="4" fontId="15" numFmtId="1113" xfId="0"/>
    <xf applyFill="1" applyFont="1" applyNumberFormat="1" borderId="0" fillId="4" fontId="15" numFmtId="1114" xfId="0"/>
    <xf applyFill="1" applyFont="1" applyNumberFormat="1" borderId="0" fillId="6" fontId="15" numFmtId="1105" xfId="0">
      <alignment horizontal="left" vertical="center"/>
    </xf>
    <xf applyFill="1" applyFont="1" applyNumberFormat="1" borderId="0" fillId="6" fontId="15" numFmtId="1106" xfId="0">
      <alignment horizontal="right" vertical="center"/>
    </xf>
    <xf applyFill="1" applyFont="1" applyNumberFormat="1" borderId="0" fillId="6" fontId="15" numFmtId="1107" xfId="0">
      <alignment horizontal="right" vertical="center"/>
    </xf>
    <xf applyFill="1" applyFont="1" applyNumberFormat="1" borderId="0" fillId="6" fontId="15" numFmtId="1108" xfId="0">
      <alignment horizontal="right" vertical="center"/>
    </xf>
    <xf applyFill="1" applyFont="1" applyNumberFormat="1" borderId="0" fillId="6" fontId="15" numFmtId="1109" xfId="0">
      <alignment horizontal="right" vertical="center"/>
    </xf>
    <xf applyFill="1" applyFont="1" applyNumberFormat="1" borderId="0" fillId="6" fontId="15" numFmtId="1110" xfId="0">
      <alignment horizontal="right" vertical="center"/>
    </xf>
    <xf applyFill="1" applyFont="1" applyNumberFormat="1" borderId="0" fillId="4" fontId="15" numFmtId="1111" xfId="0">
      <alignment horizontal="right" vertical="center"/>
    </xf>
    <xf applyFill="1" applyFont="1" applyNumberFormat="1" borderId="0" fillId="4" fontId="15" numFmtId="1112" xfId="0">
      <alignment horizontal="right" vertical="center"/>
    </xf>
    <xf applyFill="1" applyFont="1" applyNumberFormat="1" borderId="0" fillId="4" fontId="15" numFmtId="1113" xfId="0">
      <alignment horizontal="right" vertical="center"/>
    </xf>
    <xf applyFill="1" applyFont="1" applyNumberFormat="1" borderId="0" fillId="4" fontId="15" numFmtId="1114" xfId="0">
      <alignment horizontal="right" vertical="center"/>
    </xf>
    <xf applyNumberFormat="1" borderId="0" fillId="0" fontId="0" numFmtId="1115" xfId="0"/>
    <xf applyNumberFormat="1" borderId="0" fillId="0" fontId="0" numFmtId="1116" xfId="0"/>
    <xf applyNumberFormat="1" borderId="0" fillId="0" fontId="0" numFmtId="1117" xfId="0"/>
    <xf applyNumberFormat="1" borderId="0" fillId="0" fontId="0" numFmtId="1118" xfId="0"/>
    <xf applyNumberFormat="1" borderId="0" fillId="0" fontId="0" numFmtId="1119" xfId="0"/>
    <xf applyNumberFormat="1" borderId="0" fillId="0" fontId="0" numFmtId="1120" xfId="0"/>
    <xf applyNumberFormat="1" borderId="0" fillId="0" fontId="0" numFmtId="1121" xfId="0"/>
    <xf applyNumberFormat="1" borderId="0" fillId="0" fontId="0" numFmtId="1122" xfId="0"/>
    <xf applyNumberFormat="1" borderId="0" fillId="0" fontId="0" numFmtId="1123" xfId="0"/>
    <xf applyNumberFormat="1" borderId="0" fillId="0" fontId="0" numFmtId="1124" xfId="0"/>
    <xf applyFill="1" applyNumberFormat="1" borderId="0" fillId="7" fontId="0" numFmtId="1115" xfId="0"/>
    <xf applyFill="1" applyNumberFormat="1" borderId="0" fillId="7" fontId="0" numFmtId="1116" xfId="0"/>
    <xf applyFill="1" applyNumberFormat="1" borderId="0" fillId="7" fontId="0" numFmtId="1117" xfId="0"/>
    <xf applyFill="1" applyNumberFormat="1" borderId="0" fillId="7" fontId="0" numFmtId="1118" xfId="0"/>
    <xf applyFill="1" applyNumberFormat="1" borderId="0" fillId="7" fontId="0" numFmtId="1119" xfId="0"/>
    <xf applyFill="1" applyNumberFormat="1" borderId="0" fillId="7" fontId="0" numFmtId="1120" xfId="0"/>
    <xf applyFill="1" applyNumberFormat="1" borderId="0" fillId="7" fontId="0" numFmtId="1121" xfId="0"/>
    <xf applyFill="1" applyNumberFormat="1" borderId="0" fillId="7" fontId="0" numFmtId="1122" xfId="0"/>
    <xf applyFill="1" applyNumberFormat="1" borderId="0" fillId="7" fontId="0" numFmtId="1123" xfId="0"/>
    <xf applyFill="1" applyNumberFormat="1" borderId="0" fillId="7" fontId="0" numFmtId="1124" xfId="0"/>
    <xf applyFill="1" applyFont="1" applyNumberFormat="1" borderId="0" fillId="7" fontId="15" numFmtId="1115" xfId="0"/>
    <xf applyFill="1" applyFont="1" applyNumberFormat="1" borderId="0" fillId="7" fontId="15" numFmtId="1116" xfId="0"/>
    <xf applyFill="1" applyFont="1" applyNumberFormat="1" borderId="0" fillId="7" fontId="15" numFmtId="1117" xfId="0"/>
    <xf applyFill="1" applyFont="1" applyNumberFormat="1" borderId="0" fillId="7" fontId="15" numFmtId="1118" xfId="0"/>
    <xf applyFill="1" applyFont="1" applyNumberFormat="1" borderId="0" fillId="7" fontId="15" numFmtId="1119" xfId="0"/>
    <xf applyFill="1" applyFont="1" applyNumberFormat="1" borderId="0" fillId="7" fontId="15" numFmtId="1120" xfId="0"/>
    <xf applyFill="1" applyFont="1" applyNumberFormat="1" borderId="0" fillId="7" fontId="15" numFmtId="1121" xfId="0"/>
    <xf applyFill="1" applyFont="1" applyNumberFormat="1" borderId="0" fillId="7" fontId="15" numFmtId="1122" xfId="0"/>
    <xf applyFill="1" applyFont="1" applyNumberFormat="1" borderId="0" fillId="7" fontId="15" numFmtId="1123" xfId="0"/>
    <xf applyFill="1" applyFont="1" applyNumberFormat="1" borderId="0" fillId="7" fontId="15" numFmtId="1124" xfId="0"/>
    <xf applyFill="1" applyFont="1" applyNumberFormat="1" borderId="0" fillId="7" fontId="15" numFmtId="1115" xfId="0">
      <alignment horizontal="left" vertical="center"/>
    </xf>
    <xf applyFill="1" applyFont="1" applyNumberFormat="1" borderId="0" fillId="7" fontId="15" numFmtId="1116" xfId="0">
      <alignment horizontal="right" vertical="center"/>
    </xf>
    <xf applyFill="1" applyFont="1" applyNumberFormat="1" borderId="0" fillId="7" fontId="15" numFmtId="1117" xfId="0">
      <alignment horizontal="right" vertical="center"/>
    </xf>
    <xf applyFill="1" applyFont="1" applyNumberFormat="1" borderId="0" fillId="7" fontId="15" numFmtId="1118" xfId="0">
      <alignment horizontal="right" vertical="center"/>
    </xf>
    <xf applyFill="1" applyFont="1" applyNumberFormat="1" borderId="0" fillId="7" fontId="15" numFmtId="1119" xfId="0">
      <alignment horizontal="right" vertical="center"/>
    </xf>
    <xf applyFill="1" applyFont="1" applyNumberFormat="1" borderId="0" fillId="7" fontId="15" numFmtId="1120" xfId="0">
      <alignment horizontal="right" vertical="center"/>
    </xf>
    <xf applyFill="1" applyFont="1" applyNumberFormat="1" borderId="0" fillId="7" fontId="15" numFmtId="1121" xfId="0">
      <alignment horizontal="right" vertical="center"/>
    </xf>
    <xf applyFill="1" applyFont="1" applyNumberFormat="1" borderId="0" fillId="7" fontId="15" numFmtId="1122" xfId="0">
      <alignment horizontal="right" vertical="center"/>
    </xf>
    <xf applyFill="1" applyFont="1" applyNumberFormat="1" borderId="0" fillId="7" fontId="15" numFmtId="1123" xfId="0">
      <alignment horizontal="right" vertical="center"/>
    </xf>
    <xf applyFill="1" applyFont="1" applyNumberFormat="1" borderId="0" fillId="7" fontId="15" numFmtId="1124" xfId="0">
      <alignment horizontal="right" vertical="center"/>
    </xf>
    <xf applyNumberFormat="1" borderId="0" fillId="0" fontId="0" numFmtId="1125" xfId="0"/>
    <xf applyNumberFormat="1" borderId="0" fillId="0" fontId="0" numFmtId="1126" xfId="0"/>
    <xf applyNumberFormat="1" borderId="0" fillId="0" fontId="0" numFmtId="1127" xfId="0"/>
    <xf applyNumberFormat="1" borderId="0" fillId="0" fontId="0" numFmtId="1128" xfId="0"/>
    <xf applyNumberFormat="1" borderId="0" fillId="0" fontId="0" numFmtId="1129" xfId="0"/>
    <xf applyNumberFormat="1" borderId="0" fillId="0" fontId="0" numFmtId="1130" xfId="0"/>
    <xf applyNumberFormat="1" borderId="0" fillId="0" fontId="0" numFmtId="1131" xfId="0"/>
    <xf applyNumberFormat="1" borderId="0" fillId="0" fontId="0" numFmtId="1132" xfId="0"/>
    <xf applyNumberFormat="1" borderId="0" fillId="0" fontId="0" numFmtId="1133" xfId="0"/>
    <xf applyNumberFormat="1" borderId="0" fillId="0" fontId="0" numFmtId="1134" xfId="0"/>
    <xf applyFill="1" applyNumberFormat="1" borderId="0" fillId="6" fontId="0" numFmtId="1125" xfId="0"/>
    <xf applyFill="1" applyNumberFormat="1" borderId="0" fillId="6" fontId="0" numFmtId="1126" xfId="0"/>
    <xf applyFill="1" applyNumberFormat="1" borderId="0" fillId="6" fontId="0" numFmtId="1127" xfId="0"/>
    <xf applyFill="1" applyNumberFormat="1" borderId="0" fillId="6" fontId="0" numFmtId="1128" xfId="0"/>
    <xf applyFill="1" applyNumberFormat="1" borderId="0" fillId="6" fontId="0" numFmtId="1129" xfId="0"/>
    <xf applyFill="1" applyNumberFormat="1" borderId="0" fillId="6" fontId="0" numFmtId="1130" xfId="0"/>
    <xf applyFill="1" applyNumberFormat="1" borderId="0" fillId="4" fontId="0" numFmtId="1131" xfId="0"/>
    <xf applyFill="1" applyNumberFormat="1" borderId="0" fillId="4" fontId="0" numFmtId="1132" xfId="0"/>
    <xf applyFill="1" applyNumberFormat="1" borderId="0" fillId="4" fontId="0" numFmtId="1133" xfId="0"/>
    <xf applyFill="1" applyNumberFormat="1" borderId="0" fillId="4" fontId="0" numFmtId="1134" xfId="0"/>
    <xf applyFill="1" applyFont="1" applyNumberFormat="1" borderId="0" fillId="6" fontId="15" numFmtId="1125" xfId="0"/>
    <xf applyFill="1" applyFont="1" applyNumberFormat="1" borderId="0" fillId="6" fontId="15" numFmtId="1126" xfId="0"/>
    <xf applyFill="1" applyFont="1" applyNumberFormat="1" borderId="0" fillId="6" fontId="15" numFmtId="1127" xfId="0"/>
    <xf applyFill="1" applyFont="1" applyNumberFormat="1" borderId="0" fillId="6" fontId="15" numFmtId="1128" xfId="0"/>
    <xf applyFill="1" applyFont="1" applyNumberFormat="1" borderId="0" fillId="6" fontId="15" numFmtId="1129" xfId="0"/>
    <xf applyFill="1" applyFont="1" applyNumberFormat="1" borderId="0" fillId="6" fontId="15" numFmtId="1130" xfId="0"/>
    <xf applyFill="1" applyFont="1" applyNumberFormat="1" borderId="0" fillId="4" fontId="15" numFmtId="1131" xfId="0"/>
    <xf applyFill="1" applyFont="1" applyNumberFormat="1" borderId="0" fillId="4" fontId="15" numFmtId="1132" xfId="0"/>
    <xf applyFill="1" applyFont="1" applyNumberFormat="1" borderId="0" fillId="4" fontId="15" numFmtId="1133" xfId="0"/>
    <xf applyFill="1" applyFont="1" applyNumberFormat="1" borderId="0" fillId="4" fontId="15" numFmtId="1134" xfId="0"/>
    <xf applyFill="1" applyFont="1" applyNumberFormat="1" borderId="0" fillId="6" fontId="15" numFmtId="1125" xfId="0">
      <alignment horizontal="left" vertical="center"/>
    </xf>
    <xf applyFill="1" applyFont="1" applyNumberFormat="1" borderId="0" fillId="6" fontId="15" numFmtId="1126" xfId="0">
      <alignment horizontal="right" vertical="center"/>
    </xf>
    <xf applyFill="1" applyFont="1" applyNumberFormat="1" borderId="0" fillId="6" fontId="15" numFmtId="1127" xfId="0">
      <alignment horizontal="right" vertical="center"/>
    </xf>
    <xf applyFill="1" applyFont="1" applyNumberFormat="1" borderId="0" fillId="6" fontId="15" numFmtId="1128" xfId="0">
      <alignment horizontal="right" vertical="center"/>
    </xf>
    <xf applyFill="1" applyFont="1" applyNumberFormat="1" borderId="0" fillId="6" fontId="15" numFmtId="1129" xfId="0">
      <alignment horizontal="right" vertical="center"/>
    </xf>
    <xf applyFill="1" applyFont="1" applyNumberFormat="1" borderId="0" fillId="6" fontId="15" numFmtId="1130" xfId="0">
      <alignment horizontal="right" vertical="center"/>
    </xf>
    <xf applyFill="1" applyFont="1" applyNumberFormat="1" borderId="0" fillId="4" fontId="15" numFmtId="1131" xfId="0">
      <alignment horizontal="right" vertical="center"/>
    </xf>
    <xf applyFill="1" applyFont="1" applyNumberFormat="1" borderId="0" fillId="4" fontId="15" numFmtId="1132" xfId="0">
      <alignment horizontal="right" vertical="center"/>
    </xf>
    <xf applyFill="1" applyFont="1" applyNumberFormat="1" borderId="0" fillId="4" fontId="15" numFmtId="1133" xfId="0">
      <alignment horizontal="right" vertical="center"/>
    </xf>
    <xf applyFill="1" applyFont="1" applyNumberFormat="1" borderId="0" fillId="4" fontId="15" numFmtId="1134" xfId="0">
      <alignment horizontal="right" vertical="center"/>
    </xf>
    <xf applyNumberFormat="1" borderId="0" fillId="0" fontId="0" numFmtId="1135" xfId="0"/>
    <xf applyNumberFormat="1" borderId="0" fillId="0" fontId="0" numFmtId="1136" xfId="0"/>
    <xf applyNumberFormat="1" borderId="0" fillId="0" fontId="0" numFmtId="1137" xfId="0"/>
    <xf applyNumberFormat="1" borderId="0" fillId="0" fontId="0" numFmtId="1138" xfId="0"/>
    <xf applyNumberFormat="1" borderId="0" fillId="0" fontId="0" numFmtId="1139" xfId="0"/>
    <xf applyNumberFormat="1" borderId="0" fillId="0" fontId="0" numFmtId="1140" xfId="0"/>
    <xf applyNumberFormat="1" borderId="0" fillId="0" fontId="0" numFmtId="1141" xfId="0"/>
    <xf applyNumberFormat="1" borderId="0" fillId="0" fontId="0" numFmtId="1142" xfId="0"/>
    <xf applyNumberFormat="1" borderId="0" fillId="0" fontId="0" numFmtId="1143" xfId="0"/>
    <xf applyNumberFormat="1" borderId="0" fillId="0" fontId="0" numFmtId="1144" xfId="0"/>
    <xf applyFill="1" applyNumberFormat="1" borderId="0" fillId="7" fontId="0" numFmtId="1135" xfId="0"/>
    <xf applyFill="1" applyNumberFormat="1" borderId="0" fillId="7" fontId="0" numFmtId="1136" xfId="0"/>
    <xf applyFill="1" applyNumberFormat="1" borderId="0" fillId="7" fontId="0" numFmtId="1137" xfId="0"/>
    <xf applyFill="1" applyNumberFormat="1" borderId="0" fillId="7" fontId="0" numFmtId="1138" xfId="0"/>
    <xf applyFill="1" applyNumberFormat="1" borderId="0" fillId="7" fontId="0" numFmtId="1139" xfId="0"/>
    <xf applyFill="1" applyNumberFormat="1" borderId="0" fillId="7" fontId="0" numFmtId="1140" xfId="0"/>
    <xf applyFill="1" applyNumberFormat="1" borderId="0" fillId="7" fontId="0" numFmtId="1141" xfId="0"/>
    <xf applyFill="1" applyNumberFormat="1" borderId="0" fillId="7" fontId="0" numFmtId="1142" xfId="0"/>
    <xf applyFill="1" applyNumberFormat="1" borderId="0" fillId="7" fontId="0" numFmtId="1143" xfId="0"/>
    <xf applyFill="1" applyNumberFormat="1" borderId="0" fillId="7" fontId="0" numFmtId="1144" xfId="0"/>
    <xf applyFill="1" applyFont="1" applyNumberFormat="1" borderId="0" fillId="7" fontId="15" numFmtId="1135" xfId="0"/>
    <xf applyFill="1" applyFont="1" applyNumberFormat="1" borderId="0" fillId="7" fontId="15" numFmtId="1136" xfId="0"/>
    <xf applyFill="1" applyFont="1" applyNumberFormat="1" borderId="0" fillId="7" fontId="15" numFmtId="1137" xfId="0"/>
    <xf applyFill="1" applyFont="1" applyNumberFormat="1" borderId="0" fillId="7" fontId="15" numFmtId="1138" xfId="0"/>
    <xf applyFill="1" applyFont="1" applyNumberFormat="1" borderId="0" fillId="7" fontId="15" numFmtId="1139" xfId="0"/>
    <xf applyFill="1" applyFont="1" applyNumberFormat="1" borderId="0" fillId="7" fontId="15" numFmtId="1140" xfId="0"/>
    <xf applyFill="1" applyFont="1" applyNumberFormat="1" borderId="0" fillId="7" fontId="15" numFmtId="1141" xfId="0"/>
    <xf applyFill="1" applyFont="1" applyNumberFormat="1" borderId="0" fillId="7" fontId="15" numFmtId="1142" xfId="0"/>
    <xf applyFill="1" applyFont="1" applyNumberFormat="1" borderId="0" fillId="7" fontId="15" numFmtId="1143" xfId="0"/>
    <xf applyFill="1" applyFont="1" applyNumberFormat="1" borderId="0" fillId="7" fontId="15" numFmtId="1144" xfId="0"/>
    <xf applyFill="1" applyFont="1" applyNumberFormat="1" borderId="0" fillId="7" fontId="15" numFmtId="1135" xfId="0">
      <alignment horizontal="left" vertical="center"/>
    </xf>
    <xf applyFill="1" applyFont="1" applyNumberFormat="1" borderId="0" fillId="7" fontId="15" numFmtId="1136" xfId="0">
      <alignment horizontal="right" vertical="center"/>
    </xf>
    <xf applyFill="1" applyFont="1" applyNumberFormat="1" borderId="0" fillId="7" fontId="15" numFmtId="1137" xfId="0">
      <alignment horizontal="right" vertical="center"/>
    </xf>
    <xf applyFill="1" applyFont="1" applyNumberFormat="1" borderId="0" fillId="7" fontId="15" numFmtId="1138" xfId="0">
      <alignment horizontal="right" vertical="center"/>
    </xf>
    <xf applyFill="1" applyFont="1" applyNumberFormat="1" borderId="0" fillId="7" fontId="15" numFmtId="1139" xfId="0">
      <alignment horizontal="right" vertical="center"/>
    </xf>
    <xf applyFill="1" applyFont="1" applyNumberFormat="1" borderId="0" fillId="7" fontId="15" numFmtId="1140" xfId="0">
      <alignment horizontal="right" vertical="center"/>
    </xf>
    <xf applyFill="1" applyFont="1" applyNumberFormat="1" borderId="0" fillId="7" fontId="15" numFmtId="1141" xfId="0">
      <alignment horizontal="right" vertical="center"/>
    </xf>
    <xf applyFill="1" applyFont="1" applyNumberFormat="1" borderId="0" fillId="7" fontId="15" numFmtId="1142" xfId="0">
      <alignment horizontal="right" vertical="center"/>
    </xf>
    <xf applyFill="1" applyFont="1" applyNumberFormat="1" borderId="0" fillId="7" fontId="15" numFmtId="1143" xfId="0">
      <alignment horizontal="right" vertical="center"/>
    </xf>
    <xf applyFill="1" applyFont="1" applyNumberFormat="1" borderId="0" fillId="7" fontId="15" numFmtId="1144" xfId="0">
      <alignment horizontal="right" vertical="center"/>
    </xf>
    <xf applyNumberFormat="1" borderId="0" fillId="0" fontId="0" numFmtId="1145" xfId="0"/>
    <xf applyNumberFormat="1" borderId="0" fillId="0" fontId="0" numFmtId="1146" xfId="0"/>
    <xf applyNumberFormat="1" borderId="0" fillId="0" fontId="0" numFmtId="1147" xfId="0"/>
    <xf applyNumberFormat="1" borderId="0" fillId="0" fontId="0" numFmtId="1148" xfId="0"/>
    <xf applyNumberFormat="1" borderId="0" fillId="0" fontId="0" numFmtId="1149" xfId="0"/>
    <xf applyNumberFormat="1" borderId="0" fillId="0" fontId="0" numFmtId="1150" xfId="0"/>
    <xf applyNumberFormat="1" borderId="0" fillId="0" fontId="0" numFmtId="1151" xfId="0"/>
    <xf applyNumberFormat="1" borderId="0" fillId="0" fontId="0" numFmtId="1152" xfId="0"/>
    <xf applyNumberFormat="1" borderId="0" fillId="0" fontId="0" numFmtId="1153" xfId="0"/>
    <xf applyNumberFormat="1" borderId="0" fillId="0" fontId="0" numFmtId="1154" xfId="0"/>
    <xf applyFill="1" applyNumberFormat="1" borderId="0" fillId="6" fontId="0" numFmtId="1145" xfId="0"/>
    <xf applyFill="1" applyNumberFormat="1" borderId="0" fillId="6" fontId="0" numFmtId="1146" xfId="0"/>
    <xf applyFill="1" applyNumberFormat="1" borderId="0" fillId="6" fontId="0" numFmtId="1147" xfId="0"/>
    <xf applyFill="1" applyNumberFormat="1" borderId="0" fillId="6" fontId="0" numFmtId="1148" xfId="0"/>
    <xf applyFill="1" applyNumberFormat="1" borderId="0" fillId="6" fontId="0" numFmtId="1149" xfId="0"/>
    <xf applyFill="1" applyNumberFormat="1" borderId="0" fillId="6" fontId="0" numFmtId="1150" xfId="0"/>
    <xf applyFill="1" applyNumberFormat="1" borderId="0" fillId="4" fontId="0" numFmtId="1151" xfId="0"/>
    <xf applyFill="1" applyNumberFormat="1" borderId="0" fillId="4" fontId="0" numFmtId="1152" xfId="0"/>
    <xf applyFill="1" applyNumberFormat="1" borderId="0" fillId="4" fontId="0" numFmtId="1153" xfId="0"/>
    <xf applyFill="1" applyNumberFormat="1" borderId="0" fillId="4" fontId="0" numFmtId="1154" xfId="0"/>
    <xf applyFill="1" applyFont="1" applyNumberFormat="1" borderId="0" fillId="6" fontId="15" numFmtId="1145" xfId="0"/>
    <xf applyFill="1" applyFont="1" applyNumberFormat="1" borderId="0" fillId="6" fontId="15" numFmtId="1146" xfId="0"/>
    <xf applyFill="1" applyFont="1" applyNumberFormat="1" borderId="0" fillId="6" fontId="15" numFmtId="1147" xfId="0"/>
    <xf applyFill="1" applyFont="1" applyNumberFormat="1" borderId="0" fillId="6" fontId="15" numFmtId="1148" xfId="0"/>
    <xf applyFill="1" applyFont="1" applyNumberFormat="1" borderId="0" fillId="6" fontId="15" numFmtId="1149" xfId="0"/>
    <xf applyFill="1" applyFont="1" applyNumberFormat="1" borderId="0" fillId="6" fontId="15" numFmtId="1150" xfId="0"/>
    <xf applyFill="1" applyFont="1" applyNumberFormat="1" borderId="0" fillId="4" fontId="15" numFmtId="1151" xfId="0"/>
    <xf applyFill="1" applyFont="1" applyNumberFormat="1" borderId="0" fillId="4" fontId="15" numFmtId="1152" xfId="0"/>
    <xf applyFill="1" applyFont="1" applyNumberFormat="1" borderId="0" fillId="4" fontId="15" numFmtId="1153" xfId="0"/>
    <xf applyFill="1" applyFont="1" applyNumberFormat="1" borderId="0" fillId="4" fontId="15" numFmtId="1154" xfId="0"/>
    <xf applyFill="1" applyFont="1" applyNumberFormat="1" borderId="0" fillId="6" fontId="15" numFmtId="1145" xfId="0">
      <alignment horizontal="left" vertical="center"/>
    </xf>
    <xf applyFill="1" applyFont="1" applyNumberFormat="1" borderId="0" fillId="6" fontId="15" numFmtId="1146" xfId="0">
      <alignment horizontal="right" vertical="center"/>
    </xf>
    <xf applyFill="1" applyFont="1" applyNumberFormat="1" borderId="0" fillId="6" fontId="15" numFmtId="1147" xfId="0">
      <alignment horizontal="right" vertical="center"/>
    </xf>
    <xf applyFill="1" applyFont="1" applyNumberFormat="1" borderId="0" fillId="6" fontId="15" numFmtId="1148" xfId="0">
      <alignment horizontal="right" vertical="center"/>
    </xf>
    <xf applyFill="1" applyFont="1" applyNumberFormat="1" borderId="0" fillId="6" fontId="15" numFmtId="1149" xfId="0">
      <alignment horizontal="right" vertical="center"/>
    </xf>
    <xf applyFill="1" applyFont="1" applyNumberFormat="1" borderId="0" fillId="6" fontId="15" numFmtId="1150" xfId="0">
      <alignment horizontal="right" vertical="center"/>
    </xf>
    <xf applyFill="1" applyFont="1" applyNumberFormat="1" borderId="0" fillId="4" fontId="15" numFmtId="1151" xfId="0">
      <alignment horizontal="right" vertical="center"/>
    </xf>
    <xf applyFill="1" applyFont="1" applyNumberFormat="1" borderId="0" fillId="4" fontId="15" numFmtId="1152" xfId="0">
      <alignment horizontal="right" vertical="center"/>
    </xf>
    <xf applyFill="1" applyFont="1" applyNumberFormat="1" borderId="0" fillId="4" fontId="15" numFmtId="1153" xfId="0">
      <alignment horizontal="right" vertical="center"/>
    </xf>
    <xf applyFill="1" applyFont="1" applyNumberFormat="1" borderId="0" fillId="4" fontId="15" numFmtId="1154" xfId="0">
      <alignment horizontal="right" vertical="center"/>
    </xf>
    <xf applyNumberFormat="1" borderId="0" fillId="0" fontId="0" numFmtId="1155" xfId="0"/>
    <xf applyNumberFormat="1" borderId="0" fillId="0" fontId="0" numFmtId="1156" xfId="0"/>
    <xf applyNumberFormat="1" borderId="0" fillId="0" fontId="0" numFmtId="1157" xfId="0"/>
    <xf applyNumberFormat="1" borderId="0" fillId="0" fontId="0" numFmtId="1158" xfId="0"/>
    <xf applyNumberFormat="1" borderId="0" fillId="0" fontId="0" numFmtId="1159" xfId="0"/>
    <xf applyNumberFormat="1" borderId="0" fillId="0" fontId="0" numFmtId="1160" xfId="0"/>
    <xf applyNumberFormat="1" borderId="0" fillId="0" fontId="0" numFmtId="1161" xfId="0"/>
    <xf applyNumberFormat="1" borderId="0" fillId="0" fontId="0" numFmtId="1162" xfId="0"/>
    <xf applyNumberFormat="1" borderId="0" fillId="0" fontId="0" numFmtId="1163" xfId="0"/>
    <xf applyNumberFormat="1" borderId="0" fillId="0" fontId="0" numFmtId="1164" xfId="0"/>
    <xf applyFill="1" applyNumberFormat="1" borderId="0" fillId="7" fontId="0" numFmtId="1155" xfId="0"/>
    <xf applyFill="1" applyNumberFormat="1" borderId="0" fillId="7" fontId="0" numFmtId="1156" xfId="0"/>
    <xf applyFill="1" applyNumberFormat="1" borderId="0" fillId="7" fontId="0" numFmtId="1157" xfId="0"/>
    <xf applyFill="1" applyNumberFormat="1" borderId="0" fillId="7" fontId="0" numFmtId="1158" xfId="0"/>
    <xf applyFill="1" applyNumberFormat="1" borderId="0" fillId="7" fontId="0" numFmtId="1159" xfId="0"/>
    <xf applyFill="1" applyNumberFormat="1" borderId="0" fillId="7" fontId="0" numFmtId="1160" xfId="0"/>
    <xf applyFill="1" applyNumberFormat="1" borderId="0" fillId="7" fontId="0" numFmtId="1161" xfId="0"/>
    <xf applyFill="1" applyNumberFormat="1" borderId="0" fillId="7" fontId="0" numFmtId="1162" xfId="0"/>
    <xf applyFill="1" applyNumberFormat="1" borderId="0" fillId="7" fontId="0" numFmtId="1163" xfId="0"/>
    <xf applyFill="1" applyNumberFormat="1" borderId="0" fillId="7" fontId="0" numFmtId="1164" xfId="0"/>
    <xf applyFill="1" applyFont="1" applyNumberFormat="1" borderId="0" fillId="7" fontId="15" numFmtId="1155" xfId="0"/>
    <xf applyFill="1" applyFont="1" applyNumberFormat="1" borderId="0" fillId="7" fontId="15" numFmtId="1156" xfId="0"/>
    <xf applyFill="1" applyFont="1" applyNumberFormat="1" borderId="0" fillId="7" fontId="15" numFmtId="1157" xfId="0"/>
    <xf applyFill="1" applyFont="1" applyNumberFormat="1" borderId="0" fillId="7" fontId="15" numFmtId="1158" xfId="0"/>
    <xf applyFill="1" applyFont="1" applyNumberFormat="1" borderId="0" fillId="7" fontId="15" numFmtId="1159" xfId="0"/>
    <xf applyFill="1" applyFont="1" applyNumberFormat="1" borderId="0" fillId="7" fontId="15" numFmtId="1160" xfId="0"/>
    <xf applyFill="1" applyFont="1" applyNumberFormat="1" borderId="0" fillId="7" fontId="15" numFmtId="1161" xfId="0"/>
    <xf applyFill="1" applyFont="1" applyNumberFormat="1" borderId="0" fillId="7" fontId="15" numFmtId="1162" xfId="0"/>
    <xf applyFill="1" applyFont="1" applyNumberFormat="1" borderId="0" fillId="7" fontId="15" numFmtId="1163" xfId="0"/>
    <xf applyFill="1" applyFont="1" applyNumberFormat="1" borderId="0" fillId="7" fontId="15" numFmtId="1164" xfId="0"/>
    <xf applyFill="1" applyFont="1" applyNumberFormat="1" borderId="0" fillId="7" fontId="15" numFmtId="1155" xfId="0">
      <alignment horizontal="left" vertical="center"/>
    </xf>
    <xf applyFill="1" applyFont="1" applyNumberFormat="1" borderId="0" fillId="7" fontId="15" numFmtId="1156" xfId="0">
      <alignment horizontal="right" vertical="center"/>
    </xf>
    <xf applyFill="1" applyFont="1" applyNumberFormat="1" borderId="0" fillId="7" fontId="15" numFmtId="1157" xfId="0">
      <alignment horizontal="right" vertical="center"/>
    </xf>
    <xf applyFill="1" applyFont="1" applyNumberFormat="1" borderId="0" fillId="7" fontId="15" numFmtId="1158" xfId="0">
      <alignment horizontal="right" vertical="center"/>
    </xf>
    <xf applyFill="1" applyFont="1" applyNumberFormat="1" borderId="0" fillId="7" fontId="15" numFmtId="1159" xfId="0">
      <alignment horizontal="right" vertical="center"/>
    </xf>
    <xf applyFill="1" applyFont="1" applyNumberFormat="1" borderId="0" fillId="7" fontId="15" numFmtId="1160" xfId="0">
      <alignment horizontal="right" vertical="center"/>
    </xf>
    <xf applyFill="1" applyFont="1" applyNumberFormat="1" borderId="0" fillId="7" fontId="15" numFmtId="1161" xfId="0">
      <alignment horizontal="right" vertical="center"/>
    </xf>
    <xf applyFill="1" applyFont="1" applyNumberFormat="1" borderId="0" fillId="7" fontId="15" numFmtId="1162" xfId="0">
      <alignment horizontal="right" vertical="center"/>
    </xf>
    <xf applyFill="1" applyFont="1" applyNumberFormat="1" borderId="0" fillId="7" fontId="15" numFmtId="1163" xfId="0">
      <alignment horizontal="right" vertical="center"/>
    </xf>
    <xf applyFill="1" applyFont="1" applyNumberFormat="1" borderId="0" fillId="7" fontId="15" numFmtId="1164" xfId="0">
      <alignment horizontal="right" vertical="center"/>
    </xf>
    <xf applyNumberFormat="1" borderId="0" fillId="0" fontId="0" numFmtId="1165" xfId="0"/>
    <xf applyNumberFormat="1" borderId="0" fillId="0" fontId="0" numFmtId="1166" xfId="0"/>
    <xf applyNumberFormat="1" borderId="0" fillId="0" fontId="0" numFmtId="1167" xfId="0"/>
    <xf applyNumberFormat="1" borderId="0" fillId="0" fontId="0" numFmtId="1168" xfId="0"/>
    <xf applyNumberFormat="1" borderId="0" fillId="0" fontId="0" numFmtId="1169" xfId="0"/>
    <xf applyNumberFormat="1" borderId="0" fillId="0" fontId="0" numFmtId="1170" xfId="0"/>
    <xf applyNumberFormat="1" borderId="0" fillId="0" fontId="0" numFmtId="1171" xfId="0"/>
    <xf applyNumberFormat="1" borderId="0" fillId="0" fontId="0" numFmtId="1172" xfId="0"/>
    <xf applyNumberFormat="1" borderId="0" fillId="0" fontId="0" numFmtId="1173" xfId="0"/>
    <xf applyNumberFormat="1" borderId="0" fillId="0" fontId="0" numFmtId="1174" xfId="0"/>
    <xf applyFill="1" applyNumberFormat="1" borderId="0" fillId="6" fontId="0" numFmtId="1165" xfId="0"/>
    <xf applyFill="1" applyNumberFormat="1" borderId="0" fillId="6" fontId="0" numFmtId="1166" xfId="0"/>
    <xf applyFill="1" applyNumberFormat="1" borderId="0" fillId="6" fontId="0" numFmtId="1167" xfId="0"/>
    <xf applyFill="1" applyNumberFormat="1" borderId="0" fillId="6" fontId="0" numFmtId="1168" xfId="0"/>
    <xf applyFill="1" applyNumberFormat="1" borderId="0" fillId="6" fontId="0" numFmtId="1169" xfId="0"/>
    <xf applyFill="1" applyNumberFormat="1" borderId="0" fillId="6" fontId="0" numFmtId="1170" xfId="0"/>
    <xf applyFill="1" applyNumberFormat="1" borderId="0" fillId="4" fontId="0" numFmtId="1171" xfId="0"/>
    <xf applyFill="1" applyNumberFormat="1" borderId="0" fillId="4" fontId="0" numFmtId="1172" xfId="0"/>
    <xf applyFill="1" applyNumberFormat="1" borderId="0" fillId="4" fontId="0" numFmtId="1173" xfId="0"/>
    <xf applyFill="1" applyNumberFormat="1" borderId="0" fillId="4" fontId="0" numFmtId="1174" xfId="0"/>
    <xf applyFill="1" applyFont="1" applyNumberFormat="1" borderId="0" fillId="6" fontId="15" numFmtId="1165" xfId="0"/>
    <xf applyFill="1" applyFont="1" applyNumberFormat="1" borderId="0" fillId="6" fontId="15" numFmtId="1166" xfId="0"/>
    <xf applyFill="1" applyFont="1" applyNumberFormat="1" borderId="0" fillId="6" fontId="15" numFmtId="1167" xfId="0"/>
    <xf applyFill="1" applyFont="1" applyNumberFormat="1" borderId="0" fillId="6" fontId="15" numFmtId="1168" xfId="0"/>
    <xf applyFill="1" applyFont="1" applyNumberFormat="1" borderId="0" fillId="6" fontId="15" numFmtId="1169" xfId="0"/>
    <xf applyFill="1" applyFont="1" applyNumberFormat="1" borderId="0" fillId="6" fontId="15" numFmtId="1170" xfId="0"/>
    <xf applyFill="1" applyFont="1" applyNumberFormat="1" borderId="0" fillId="4" fontId="15" numFmtId="1171" xfId="0"/>
    <xf applyFill="1" applyFont="1" applyNumberFormat="1" borderId="0" fillId="4" fontId="15" numFmtId="1172" xfId="0"/>
    <xf applyFill="1" applyFont="1" applyNumberFormat="1" borderId="0" fillId="4" fontId="15" numFmtId="1173" xfId="0"/>
    <xf applyFill="1" applyFont="1" applyNumberFormat="1" borderId="0" fillId="4" fontId="15" numFmtId="1174" xfId="0"/>
    <xf applyFill="1" applyFont="1" applyNumberFormat="1" borderId="0" fillId="6" fontId="15" numFmtId="1165" xfId="0">
      <alignment horizontal="left" vertical="center"/>
    </xf>
    <xf applyFill="1" applyFont="1" applyNumberFormat="1" borderId="0" fillId="6" fontId="15" numFmtId="1166" xfId="0">
      <alignment horizontal="right" vertical="center"/>
    </xf>
    <xf applyFill="1" applyFont="1" applyNumberFormat="1" borderId="0" fillId="6" fontId="15" numFmtId="1167" xfId="0">
      <alignment horizontal="right" vertical="center"/>
    </xf>
    <xf applyFill="1" applyFont="1" applyNumberFormat="1" borderId="0" fillId="6" fontId="15" numFmtId="1168" xfId="0">
      <alignment horizontal="right" vertical="center"/>
    </xf>
    <xf applyFill="1" applyFont="1" applyNumberFormat="1" borderId="0" fillId="6" fontId="15" numFmtId="1169" xfId="0">
      <alignment horizontal="right" vertical="center"/>
    </xf>
    <xf applyFill="1" applyFont="1" applyNumberFormat="1" borderId="0" fillId="6" fontId="15" numFmtId="1170" xfId="0">
      <alignment horizontal="right" vertical="center"/>
    </xf>
    <xf applyFill="1" applyFont="1" applyNumberFormat="1" borderId="0" fillId="4" fontId="15" numFmtId="1171" xfId="0">
      <alignment horizontal="right" vertical="center"/>
    </xf>
    <xf applyFill="1" applyFont="1" applyNumberFormat="1" borderId="0" fillId="4" fontId="15" numFmtId="1172" xfId="0">
      <alignment horizontal="right" vertical="center"/>
    </xf>
    <xf applyFill="1" applyFont="1" applyNumberFormat="1" borderId="0" fillId="4" fontId="15" numFmtId="1173" xfId="0">
      <alignment horizontal="right" vertical="center"/>
    </xf>
    <xf applyFill="1" applyFont="1" applyNumberFormat="1" borderId="0" fillId="4" fontId="15" numFmtId="1174" xfId="0">
      <alignment horizontal="right" vertical="center"/>
    </xf>
    <xf applyNumberFormat="1" borderId="0" fillId="0" fontId="0" numFmtId="1175" xfId="0"/>
    <xf applyNumberFormat="1" borderId="0" fillId="0" fontId="0" numFmtId="1176" xfId="0"/>
    <xf applyNumberFormat="1" borderId="0" fillId="0" fontId="0" numFmtId="1177" xfId="0"/>
    <xf applyNumberFormat="1" borderId="0" fillId="0" fontId="0" numFmtId="1178" xfId="0"/>
    <xf applyNumberFormat="1" borderId="0" fillId="0" fontId="0" numFmtId="1179" xfId="0"/>
    <xf applyNumberFormat="1" borderId="0" fillId="0" fontId="0" numFmtId="1180" xfId="0"/>
    <xf applyNumberFormat="1" borderId="0" fillId="0" fontId="0" numFmtId="1181" xfId="0"/>
    <xf applyNumberFormat="1" borderId="0" fillId="0" fontId="0" numFmtId="1182" xfId="0"/>
    <xf applyNumberFormat="1" borderId="0" fillId="0" fontId="0" numFmtId="1183" xfId="0"/>
    <xf applyNumberFormat="1" borderId="0" fillId="0" fontId="0" numFmtId="1184" xfId="0"/>
    <xf applyFill="1" applyNumberFormat="1" borderId="0" fillId="7" fontId="0" numFmtId="1175" xfId="0"/>
    <xf applyFill="1" applyNumberFormat="1" borderId="0" fillId="7" fontId="0" numFmtId="1176" xfId="0"/>
    <xf applyFill="1" applyNumberFormat="1" borderId="0" fillId="7" fontId="0" numFmtId="1177" xfId="0"/>
    <xf applyFill="1" applyNumberFormat="1" borderId="0" fillId="7" fontId="0" numFmtId="1178" xfId="0"/>
    <xf applyFill="1" applyNumberFormat="1" borderId="0" fillId="7" fontId="0" numFmtId="1179" xfId="0"/>
    <xf applyFill="1" applyNumberFormat="1" borderId="0" fillId="7" fontId="0" numFmtId="1180" xfId="0"/>
    <xf applyFill="1" applyNumberFormat="1" borderId="0" fillId="7" fontId="0" numFmtId="1181" xfId="0"/>
    <xf applyFill="1" applyNumberFormat="1" borderId="0" fillId="7" fontId="0" numFmtId="1182" xfId="0"/>
    <xf applyFill="1" applyNumberFormat="1" borderId="0" fillId="7" fontId="0" numFmtId="1183" xfId="0"/>
    <xf applyFill="1" applyNumberFormat="1" borderId="0" fillId="7" fontId="0" numFmtId="1184" xfId="0"/>
    <xf applyFill="1" applyFont="1" applyNumberFormat="1" borderId="0" fillId="7" fontId="15" numFmtId="1175" xfId="0"/>
    <xf applyFill="1" applyFont="1" applyNumberFormat="1" borderId="0" fillId="7" fontId="15" numFmtId="1176" xfId="0"/>
    <xf applyFill="1" applyFont="1" applyNumberFormat="1" borderId="0" fillId="7" fontId="15" numFmtId="1177" xfId="0"/>
    <xf applyFill="1" applyFont="1" applyNumberFormat="1" borderId="0" fillId="7" fontId="15" numFmtId="1178" xfId="0"/>
    <xf applyFill="1" applyFont="1" applyNumberFormat="1" borderId="0" fillId="7" fontId="15" numFmtId="1179" xfId="0"/>
    <xf applyFill="1" applyFont="1" applyNumberFormat="1" borderId="0" fillId="7" fontId="15" numFmtId="1180" xfId="0"/>
    <xf applyFill="1" applyFont="1" applyNumberFormat="1" borderId="0" fillId="7" fontId="15" numFmtId="1181" xfId="0"/>
    <xf applyFill="1" applyFont="1" applyNumberFormat="1" borderId="0" fillId="7" fontId="15" numFmtId="1182" xfId="0"/>
    <xf applyFill="1" applyFont="1" applyNumberFormat="1" borderId="0" fillId="7" fontId="15" numFmtId="1183" xfId="0"/>
    <xf applyFill="1" applyFont="1" applyNumberFormat="1" borderId="0" fillId="7" fontId="15" numFmtId="1184" xfId="0"/>
    <xf applyFill="1" applyFont="1" applyNumberFormat="1" borderId="0" fillId="7" fontId="15" numFmtId="1175" xfId="0">
      <alignment horizontal="left" vertical="center"/>
    </xf>
    <xf applyFill="1" applyFont="1" applyNumberFormat="1" borderId="0" fillId="7" fontId="15" numFmtId="1176" xfId="0">
      <alignment horizontal="right" vertical="center"/>
    </xf>
    <xf applyFill="1" applyFont="1" applyNumberFormat="1" borderId="0" fillId="7" fontId="15" numFmtId="1177" xfId="0">
      <alignment horizontal="right" vertical="center"/>
    </xf>
    <xf applyFill="1" applyFont="1" applyNumberFormat="1" borderId="0" fillId="7" fontId="15" numFmtId="1178" xfId="0">
      <alignment horizontal="right" vertical="center"/>
    </xf>
    <xf applyFill="1" applyFont="1" applyNumberFormat="1" borderId="0" fillId="7" fontId="15" numFmtId="1179" xfId="0">
      <alignment horizontal="right" vertical="center"/>
    </xf>
    <xf applyFill="1" applyFont="1" applyNumberFormat="1" borderId="0" fillId="7" fontId="15" numFmtId="1180" xfId="0">
      <alignment horizontal="right" vertical="center"/>
    </xf>
    <xf applyFill="1" applyFont="1" applyNumberFormat="1" borderId="0" fillId="7" fontId="15" numFmtId="1181" xfId="0">
      <alignment horizontal="right" vertical="center"/>
    </xf>
    <xf applyFill="1" applyFont="1" applyNumberFormat="1" borderId="0" fillId="7" fontId="15" numFmtId="1182" xfId="0">
      <alignment horizontal="right" vertical="center"/>
    </xf>
    <xf applyFill="1" applyFont="1" applyNumberFormat="1" borderId="0" fillId="7" fontId="15" numFmtId="1183" xfId="0">
      <alignment horizontal="right" vertical="center"/>
    </xf>
    <xf applyFill="1" applyFont="1" applyNumberFormat="1" borderId="0" fillId="7" fontId="15" numFmtId="1184" xfId="0">
      <alignment horizontal="right" vertical="center"/>
    </xf>
    <xf applyNumberFormat="1" borderId="0" fillId="0" fontId="0" numFmtId="1185" xfId="0"/>
    <xf applyNumberFormat="1" borderId="0" fillId="0" fontId="0" numFmtId="1186" xfId="0"/>
    <xf applyNumberFormat="1" borderId="0" fillId="0" fontId="0" numFmtId="1187" xfId="0"/>
    <xf applyNumberFormat="1" borderId="0" fillId="0" fontId="0" numFmtId="1188" xfId="0"/>
    <xf applyNumberFormat="1" borderId="0" fillId="0" fontId="0" numFmtId="1189" xfId="0"/>
    <xf applyNumberFormat="1" borderId="0" fillId="0" fontId="0" numFmtId="1190" xfId="0"/>
    <xf applyNumberFormat="1" borderId="0" fillId="0" fontId="0" numFmtId="1191" xfId="0"/>
    <xf applyNumberFormat="1" borderId="0" fillId="0" fontId="0" numFmtId="1192" xfId="0"/>
    <xf applyNumberFormat="1" borderId="0" fillId="0" fontId="0" numFmtId="1193" xfId="0"/>
    <xf applyNumberFormat="1" borderId="0" fillId="0" fontId="0" numFmtId="1194" xfId="0"/>
    <xf applyFill="1" applyNumberFormat="1" borderId="0" fillId="6" fontId="0" numFmtId="1185" xfId="0"/>
    <xf applyFill="1" applyNumberFormat="1" borderId="0" fillId="6" fontId="0" numFmtId="1186" xfId="0"/>
    <xf applyFill="1" applyNumberFormat="1" borderId="0" fillId="6" fontId="0" numFmtId="1187" xfId="0"/>
    <xf applyFill="1" applyNumberFormat="1" borderId="0" fillId="6" fontId="0" numFmtId="1188" xfId="0"/>
    <xf applyFill="1" applyNumberFormat="1" borderId="0" fillId="6" fontId="0" numFmtId="1189" xfId="0"/>
    <xf applyFill="1" applyNumberFormat="1" borderId="0" fillId="6" fontId="0" numFmtId="1190" xfId="0"/>
    <xf applyFill="1" applyNumberFormat="1" borderId="0" fillId="4" fontId="0" numFmtId="1191" xfId="0"/>
    <xf applyFill="1" applyNumberFormat="1" borderId="0" fillId="4" fontId="0" numFmtId="1192" xfId="0"/>
    <xf applyFill="1" applyNumberFormat="1" borderId="0" fillId="4" fontId="0" numFmtId="1193" xfId="0"/>
    <xf applyFill="1" applyNumberFormat="1" borderId="0" fillId="4" fontId="0" numFmtId="1194" xfId="0"/>
    <xf applyFill="1" applyFont="1" applyNumberFormat="1" borderId="0" fillId="6" fontId="15" numFmtId="1185" xfId="0"/>
    <xf applyFill="1" applyFont="1" applyNumberFormat="1" borderId="0" fillId="6" fontId="15" numFmtId="1186" xfId="0"/>
    <xf applyFill="1" applyFont="1" applyNumberFormat="1" borderId="0" fillId="6" fontId="15" numFmtId="1187" xfId="0"/>
    <xf applyFill="1" applyFont="1" applyNumberFormat="1" borderId="0" fillId="6" fontId="15" numFmtId="1188" xfId="0"/>
    <xf applyFill="1" applyFont="1" applyNumberFormat="1" borderId="0" fillId="6" fontId="15" numFmtId="1189" xfId="0"/>
    <xf applyFill="1" applyFont="1" applyNumberFormat="1" borderId="0" fillId="6" fontId="15" numFmtId="1190" xfId="0"/>
    <xf applyFill="1" applyFont="1" applyNumberFormat="1" borderId="0" fillId="4" fontId="15" numFmtId="1191" xfId="0"/>
    <xf applyFill="1" applyFont="1" applyNumberFormat="1" borderId="0" fillId="4" fontId="15" numFmtId="1192" xfId="0"/>
    <xf applyFill="1" applyFont="1" applyNumberFormat="1" borderId="0" fillId="4" fontId="15" numFmtId="1193" xfId="0"/>
    <xf applyFill="1" applyFont="1" applyNumberFormat="1" borderId="0" fillId="4" fontId="15" numFmtId="1194" xfId="0"/>
    <xf applyFill="1" applyFont="1" applyNumberFormat="1" borderId="0" fillId="6" fontId="15" numFmtId="1185" xfId="0">
      <alignment horizontal="left" vertical="center"/>
    </xf>
    <xf applyFill="1" applyFont="1" applyNumberFormat="1" borderId="0" fillId="6" fontId="15" numFmtId="1186" xfId="0">
      <alignment horizontal="right" vertical="center"/>
    </xf>
    <xf applyFill="1" applyFont="1" applyNumberFormat="1" borderId="0" fillId="6" fontId="15" numFmtId="1187" xfId="0">
      <alignment horizontal="right" vertical="center"/>
    </xf>
    <xf applyFill="1" applyFont="1" applyNumberFormat="1" borderId="0" fillId="6" fontId="15" numFmtId="1188" xfId="0">
      <alignment horizontal="right" vertical="center"/>
    </xf>
    <xf applyFill="1" applyFont="1" applyNumberFormat="1" borderId="0" fillId="6" fontId="15" numFmtId="1189" xfId="0">
      <alignment horizontal="right" vertical="center"/>
    </xf>
    <xf applyFill="1" applyFont="1" applyNumberFormat="1" borderId="0" fillId="6" fontId="15" numFmtId="1190" xfId="0">
      <alignment horizontal="right" vertical="center"/>
    </xf>
    <xf applyFill="1" applyFont="1" applyNumberFormat="1" borderId="0" fillId="4" fontId="15" numFmtId="1191" xfId="0">
      <alignment horizontal="right" vertical="center"/>
    </xf>
    <xf applyFill="1" applyFont="1" applyNumberFormat="1" borderId="0" fillId="4" fontId="15" numFmtId="1192" xfId="0">
      <alignment horizontal="right" vertical="center"/>
    </xf>
    <xf applyFill="1" applyFont="1" applyNumberFormat="1" borderId="0" fillId="4" fontId="15" numFmtId="1193" xfId="0">
      <alignment horizontal="right" vertical="center"/>
    </xf>
    <xf applyFill="1" applyFont="1" applyNumberFormat="1" borderId="0" fillId="4" fontId="15" numFmtId="1194" xfId="0">
      <alignment horizontal="right" vertical="center"/>
    </xf>
    <xf applyNumberFormat="1" borderId="0" fillId="0" fontId="0" numFmtId="1195" xfId="0"/>
    <xf applyNumberFormat="1" borderId="0" fillId="0" fontId="0" numFmtId="1196" xfId="0"/>
    <xf applyNumberFormat="1" borderId="0" fillId="0" fontId="0" numFmtId="1197" xfId="0"/>
    <xf applyNumberFormat="1" borderId="0" fillId="0" fontId="0" numFmtId="1198" xfId="0"/>
    <xf applyNumberFormat="1" borderId="0" fillId="0" fontId="0" numFmtId="1199" xfId="0"/>
    <xf applyNumberFormat="1" borderId="0" fillId="0" fontId="0" numFmtId="1200" xfId="0"/>
    <xf applyNumberFormat="1" borderId="0" fillId="0" fontId="0" numFmtId="1201" xfId="0"/>
    <xf applyNumberFormat="1" borderId="0" fillId="0" fontId="0" numFmtId="1202" xfId="0"/>
    <xf applyNumberFormat="1" borderId="0" fillId="0" fontId="0" numFmtId="1203" xfId="0"/>
    <xf applyNumberFormat="1" borderId="0" fillId="0" fontId="0" numFmtId="1204" xfId="0"/>
    <xf applyFill="1" applyNumberFormat="1" borderId="0" fillId="7" fontId="0" numFmtId="1195" xfId="0"/>
    <xf applyFill="1" applyNumberFormat="1" borderId="0" fillId="7" fontId="0" numFmtId="1196" xfId="0"/>
    <xf applyFill="1" applyNumberFormat="1" borderId="0" fillId="7" fontId="0" numFmtId="1197" xfId="0"/>
    <xf applyFill="1" applyNumberFormat="1" borderId="0" fillId="7" fontId="0" numFmtId="1198" xfId="0"/>
    <xf applyFill="1" applyNumberFormat="1" borderId="0" fillId="7" fontId="0" numFmtId="1199" xfId="0"/>
    <xf applyFill="1" applyNumberFormat="1" borderId="0" fillId="7" fontId="0" numFmtId="1200" xfId="0"/>
    <xf applyFill="1" applyNumberFormat="1" borderId="0" fillId="7" fontId="0" numFmtId="1201" xfId="0"/>
    <xf applyFill="1" applyNumberFormat="1" borderId="0" fillId="7" fontId="0" numFmtId="1202" xfId="0"/>
    <xf applyFill="1" applyNumberFormat="1" borderId="0" fillId="7" fontId="0" numFmtId="1203" xfId="0"/>
    <xf applyFill="1" applyNumberFormat="1" borderId="0" fillId="7" fontId="0" numFmtId="1204" xfId="0"/>
    <xf applyFill="1" applyFont="1" applyNumberFormat="1" borderId="0" fillId="7" fontId="15" numFmtId="1195" xfId="0"/>
    <xf applyFill="1" applyFont="1" applyNumberFormat="1" borderId="0" fillId="7" fontId="15" numFmtId="1196" xfId="0"/>
    <xf applyFill="1" applyFont="1" applyNumberFormat="1" borderId="0" fillId="7" fontId="15" numFmtId="1197" xfId="0"/>
    <xf applyFill="1" applyFont="1" applyNumberFormat="1" borderId="0" fillId="7" fontId="15" numFmtId="1198" xfId="0"/>
    <xf applyFill="1" applyFont="1" applyNumberFormat="1" borderId="0" fillId="7" fontId="15" numFmtId="1199" xfId="0"/>
    <xf applyFill="1" applyFont="1" applyNumberFormat="1" borderId="0" fillId="7" fontId="15" numFmtId="1200" xfId="0"/>
    <xf applyFill="1" applyFont="1" applyNumberFormat="1" borderId="0" fillId="7" fontId="15" numFmtId="1201" xfId="0"/>
    <xf applyFill="1" applyFont="1" applyNumberFormat="1" borderId="0" fillId="7" fontId="15" numFmtId="1202" xfId="0"/>
    <xf applyFill="1" applyFont="1" applyNumberFormat="1" borderId="0" fillId="7" fontId="15" numFmtId="1203" xfId="0"/>
    <xf applyFill="1" applyFont="1" applyNumberFormat="1" borderId="0" fillId="7" fontId="15" numFmtId="1204" xfId="0"/>
    <xf applyFill="1" applyFont="1" applyNumberFormat="1" borderId="0" fillId="7" fontId="15" numFmtId="1195" xfId="0">
      <alignment horizontal="left" vertical="center"/>
    </xf>
    <xf applyFill="1" applyFont="1" applyNumberFormat="1" borderId="0" fillId="7" fontId="15" numFmtId="1196" xfId="0">
      <alignment horizontal="right" vertical="center"/>
    </xf>
    <xf applyFill="1" applyFont="1" applyNumberFormat="1" borderId="0" fillId="7" fontId="15" numFmtId="1197" xfId="0">
      <alignment horizontal="right" vertical="center"/>
    </xf>
    <xf applyFill="1" applyFont="1" applyNumberFormat="1" borderId="0" fillId="7" fontId="15" numFmtId="1198" xfId="0">
      <alignment horizontal="right" vertical="center"/>
    </xf>
    <xf applyFill="1" applyFont="1" applyNumberFormat="1" borderId="0" fillId="7" fontId="15" numFmtId="1199" xfId="0">
      <alignment horizontal="right" vertical="center"/>
    </xf>
    <xf applyFill="1" applyFont="1" applyNumberFormat="1" borderId="0" fillId="7" fontId="15" numFmtId="1200" xfId="0">
      <alignment horizontal="right" vertical="center"/>
    </xf>
    <xf applyFill="1" applyFont="1" applyNumberFormat="1" borderId="0" fillId="7" fontId="15" numFmtId="1201" xfId="0">
      <alignment horizontal="right" vertical="center"/>
    </xf>
    <xf applyFill="1" applyFont="1" applyNumberFormat="1" borderId="0" fillId="7" fontId="15" numFmtId="1202" xfId="0">
      <alignment horizontal="right" vertical="center"/>
    </xf>
    <xf applyFill="1" applyFont="1" applyNumberFormat="1" borderId="0" fillId="7" fontId="15" numFmtId="1203" xfId="0">
      <alignment horizontal="right" vertical="center"/>
    </xf>
    <xf applyFill="1" applyFont="1" applyNumberFormat="1" borderId="0" fillId="7" fontId="15" numFmtId="1204" xfId="0">
      <alignment horizontal="right" vertical="center"/>
    </xf>
    <xf applyNumberFormat="1" borderId="0" fillId="0" fontId="0" numFmtId="1205" xfId="0"/>
    <xf applyNumberFormat="1" borderId="0" fillId="0" fontId="0" numFmtId="1206" xfId="0"/>
    <xf applyNumberFormat="1" borderId="0" fillId="0" fontId="0" numFmtId="1207" xfId="0"/>
    <xf applyNumberFormat="1" borderId="0" fillId="0" fontId="0" numFmtId="1208" xfId="0"/>
    <xf applyNumberFormat="1" borderId="0" fillId="0" fontId="0" numFmtId="1209" xfId="0"/>
    <xf applyNumberFormat="1" borderId="0" fillId="0" fontId="0" numFmtId="1210" xfId="0"/>
    <xf applyNumberFormat="1" borderId="0" fillId="0" fontId="0" numFmtId="1211" xfId="0"/>
    <xf applyNumberFormat="1" borderId="0" fillId="0" fontId="0" numFmtId="1212" xfId="0"/>
    <xf applyNumberFormat="1" borderId="0" fillId="0" fontId="0" numFmtId="1213" xfId="0"/>
    <xf applyNumberFormat="1" borderId="0" fillId="0" fontId="0" numFmtId="1214" xfId="0"/>
    <xf applyFill="1" applyNumberFormat="1" borderId="0" fillId="6" fontId="0" numFmtId="1205" xfId="0"/>
    <xf applyFill="1" applyNumberFormat="1" borderId="0" fillId="6" fontId="0" numFmtId="1206" xfId="0"/>
    <xf applyFill="1" applyNumberFormat="1" borderId="0" fillId="6" fontId="0" numFmtId="1207" xfId="0"/>
    <xf applyFill="1" applyNumberFormat="1" borderId="0" fillId="6" fontId="0" numFmtId="1208" xfId="0"/>
    <xf applyFill="1" applyNumberFormat="1" borderId="0" fillId="6" fontId="0" numFmtId="1209" xfId="0"/>
    <xf applyFill="1" applyNumberFormat="1" borderId="0" fillId="6" fontId="0" numFmtId="1210" xfId="0"/>
    <xf applyFill="1" applyNumberFormat="1" borderId="0" fillId="4" fontId="0" numFmtId="1211" xfId="0"/>
    <xf applyFill="1" applyNumberFormat="1" borderId="0" fillId="4" fontId="0" numFmtId="1212" xfId="0"/>
    <xf applyFill="1" applyNumberFormat="1" borderId="0" fillId="4" fontId="0" numFmtId="1213" xfId="0"/>
    <xf applyFill="1" applyNumberFormat="1" borderId="0" fillId="4" fontId="0" numFmtId="1214" xfId="0"/>
    <xf applyFill="1" applyFont="1" applyNumberFormat="1" borderId="0" fillId="6" fontId="15" numFmtId="1205" xfId="0"/>
    <xf applyFill="1" applyFont="1" applyNumberFormat="1" borderId="0" fillId="6" fontId="15" numFmtId="1206" xfId="0"/>
    <xf applyFill="1" applyFont="1" applyNumberFormat="1" borderId="0" fillId="6" fontId="15" numFmtId="1207" xfId="0"/>
    <xf applyFill="1" applyFont="1" applyNumberFormat="1" borderId="0" fillId="6" fontId="15" numFmtId="1208" xfId="0"/>
    <xf applyFill="1" applyFont="1" applyNumberFormat="1" borderId="0" fillId="6" fontId="15" numFmtId="1209" xfId="0"/>
    <xf applyFill="1" applyFont="1" applyNumberFormat="1" borderId="0" fillId="6" fontId="15" numFmtId="1210" xfId="0"/>
    <xf applyFill="1" applyFont="1" applyNumberFormat="1" borderId="0" fillId="4" fontId="15" numFmtId="1211" xfId="0"/>
    <xf applyFill="1" applyFont="1" applyNumberFormat="1" borderId="0" fillId="4" fontId="15" numFmtId="1212" xfId="0"/>
    <xf applyFill="1" applyFont="1" applyNumberFormat="1" borderId="0" fillId="4" fontId="15" numFmtId="1213" xfId="0"/>
    <xf applyFill="1" applyFont="1" applyNumberFormat="1" borderId="0" fillId="4" fontId="15" numFmtId="1214" xfId="0"/>
    <xf applyFill="1" applyFont="1" applyNumberFormat="1" borderId="0" fillId="6" fontId="15" numFmtId="1205" xfId="0">
      <alignment horizontal="left" vertical="center"/>
    </xf>
    <xf applyFill="1" applyFont="1" applyNumberFormat="1" borderId="0" fillId="6" fontId="15" numFmtId="1206" xfId="0">
      <alignment horizontal="right" vertical="center"/>
    </xf>
    <xf applyFill="1" applyFont="1" applyNumberFormat="1" borderId="0" fillId="6" fontId="15" numFmtId="1207" xfId="0">
      <alignment horizontal="right" vertical="center"/>
    </xf>
    <xf applyFill="1" applyFont="1" applyNumberFormat="1" borderId="0" fillId="6" fontId="15" numFmtId="1208" xfId="0">
      <alignment horizontal="right" vertical="center"/>
    </xf>
    <xf applyFill="1" applyFont="1" applyNumberFormat="1" borderId="0" fillId="6" fontId="15" numFmtId="1209" xfId="0">
      <alignment horizontal="right" vertical="center"/>
    </xf>
    <xf applyFill="1" applyFont="1" applyNumberFormat="1" borderId="0" fillId="6" fontId="15" numFmtId="1210" xfId="0">
      <alignment horizontal="right" vertical="center"/>
    </xf>
    <xf applyFill="1" applyFont="1" applyNumberFormat="1" borderId="0" fillId="4" fontId="15" numFmtId="1211" xfId="0">
      <alignment horizontal="right" vertical="center"/>
    </xf>
    <xf applyFill="1" applyFont="1" applyNumberFormat="1" borderId="0" fillId="4" fontId="15" numFmtId="1212" xfId="0">
      <alignment horizontal="right" vertical="center"/>
    </xf>
    <xf applyFill="1" applyFont="1" applyNumberFormat="1" borderId="0" fillId="4" fontId="15" numFmtId="1213" xfId="0">
      <alignment horizontal="right" vertical="center"/>
    </xf>
    <xf applyFill="1" applyFont="1" applyNumberFormat="1" borderId="0" fillId="4" fontId="15" numFmtId="1214" xfId="0">
      <alignment horizontal="right" vertical="center"/>
    </xf>
    <xf applyNumberFormat="1" borderId="0" fillId="0" fontId="0" numFmtId="1215" xfId="0"/>
    <xf applyNumberFormat="1" borderId="0" fillId="0" fontId="0" numFmtId="1216" xfId="0"/>
    <xf applyNumberFormat="1" borderId="0" fillId="0" fontId="0" numFmtId="1217" xfId="0"/>
    <xf applyNumberFormat="1" borderId="0" fillId="0" fontId="0" numFmtId="1218" xfId="0"/>
    <xf applyNumberFormat="1" borderId="0" fillId="0" fontId="0" numFmtId="1219" xfId="0"/>
    <xf applyNumberFormat="1" borderId="0" fillId="0" fontId="0" numFmtId="1220" xfId="0"/>
    <xf applyNumberFormat="1" borderId="0" fillId="0" fontId="0" numFmtId="1221" xfId="0"/>
    <xf applyNumberFormat="1" borderId="0" fillId="0" fontId="0" numFmtId="1222" xfId="0"/>
    <xf applyNumberFormat="1" borderId="0" fillId="0" fontId="0" numFmtId="1223" xfId="0"/>
    <xf applyNumberFormat="1" borderId="0" fillId="0" fontId="0" numFmtId="1224" xfId="0"/>
    <xf applyFill="1" applyNumberFormat="1" borderId="0" fillId="7" fontId="0" numFmtId="1215" xfId="0"/>
    <xf applyFill="1" applyNumberFormat="1" borderId="0" fillId="7" fontId="0" numFmtId="1216" xfId="0"/>
    <xf applyFill="1" applyNumberFormat="1" borderId="0" fillId="7" fontId="0" numFmtId="1217" xfId="0"/>
    <xf applyFill="1" applyNumberFormat="1" borderId="0" fillId="7" fontId="0" numFmtId="1218" xfId="0"/>
    <xf applyFill="1" applyNumberFormat="1" borderId="0" fillId="7" fontId="0" numFmtId="1219" xfId="0"/>
    <xf applyFill="1" applyNumberFormat="1" borderId="0" fillId="7" fontId="0" numFmtId="1220" xfId="0"/>
    <xf applyFill="1" applyNumberFormat="1" borderId="0" fillId="7" fontId="0" numFmtId="1221" xfId="0"/>
    <xf applyFill="1" applyNumberFormat="1" borderId="0" fillId="7" fontId="0" numFmtId="1222" xfId="0"/>
    <xf applyFill="1" applyNumberFormat="1" borderId="0" fillId="7" fontId="0" numFmtId="1223" xfId="0"/>
    <xf applyFill="1" applyNumberFormat="1" borderId="0" fillId="7" fontId="0" numFmtId="1224" xfId="0"/>
    <xf applyFill="1" applyFont="1" applyNumberFormat="1" borderId="0" fillId="7" fontId="15" numFmtId="1215" xfId="0"/>
    <xf applyFill="1" applyFont="1" applyNumberFormat="1" borderId="0" fillId="7" fontId="15" numFmtId="1216" xfId="0"/>
    <xf applyFill="1" applyFont="1" applyNumberFormat="1" borderId="0" fillId="7" fontId="15" numFmtId="1217" xfId="0"/>
    <xf applyFill="1" applyFont="1" applyNumberFormat="1" borderId="0" fillId="7" fontId="15" numFmtId="1218" xfId="0"/>
    <xf applyFill="1" applyFont="1" applyNumberFormat="1" borderId="0" fillId="7" fontId="15" numFmtId="1219" xfId="0"/>
    <xf applyFill="1" applyFont="1" applyNumberFormat="1" borderId="0" fillId="7" fontId="15" numFmtId="1220" xfId="0"/>
    <xf applyFill="1" applyFont="1" applyNumberFormat="1" borderId="0" fillId="7" fontId="15" numFmtId="1221" xfId="0"/>
    <xf applyFill="1" applyFont="1" applyNumberFormat="1" borderId="0" fillId="7" fontId="15" numFmtId="1222" xfId="0"/>
    <xf applyFill="1" applyFont="1" applyNumberFormat="1" borderId="0" fillId="7" fontId="15" numFmtId="1223" xfId="0"/>
    <xf applyFill="1" applyFont="1" applyNumberFormat="1" borderId="0" fillId="7" fontId="15" numFmtId="1224" xfId="0"/>
    <xf applyFill="1" applyFont="1" applyNumberFormat="1" borderId="0" fillId="7" fontId="15" numFmtId="1215" xfId="0">
      <alignment horizontal="left" vertical="center"/>
    </xf>
    <xf applyFill="1" applyFont="1" applyNumberFormat="1" borderId="0" fillId="7" fontId="15" numFmtId="1216" xfId="0">
      <alignment horizontal="right" vertical="center"/>
    </xf>
    <xf applyFill="1" applyFont="1" applyNumberFormat="1" borderId="0" fillId="7" fontId="15" numFmtId="1217" xfId="0">
      <alignment horizontal="right" vertical="center"/>
    </xf>
    <xf applyFill="1" applyFont="1" applyNumberFormat="1" borderId="0" fillId="7" fontId="15" numFmtId="1218" xfId="0">
      <alignment horizontal="right" vertical="center"/>
    </xf>
    <xf applyFill="1" applyFont="1" applyNumberFormat="1" borderId="0" fillId="7" fontId="15" numFmtId="1219" xfId="0">
      <alignment horizontal="right" vertical="center"/>
    </xf>
    <xf applyFill="1" applyFont="1" applyNumberFormat="1" borderId="0" fillId="7" fontId="15" numFmtId="1220" xfId="0">
      <alignment horizontal="right" vertical="center"/>
    </xf>
    <xf applyFill="1" applyFont="1" applyNumberFormat="1" borderId="0" fillId="7" fontId="15" numFmtId="1221" xfId="0">
      <alignment horizontal="right" vertical="center"/>
    </xf>
    <xf applyFill="1" applyFont="1" applyNumberFormat="1" borderId="0" fillId="7" fontId="15" numFmtId="1222" xfId="0">
      <alignment horizontal="right" vertical="center"/>
    </xf>
    <xf applyFill="1" applyFont="1" applyNumberFormat="1" borderId="0" fillId="7" fontId="15" numFmtId="1223" xfId="0">
      <alignment horizontal="right" vertical="center"/>
    </xf>
    <xf applyFill="1" applyFont="1" applyNumberFormat="1" borderId="0" fillId="7" fontId="15" numFmtId="1224" xfId="0">
      <alignment horizontal="right" vertical="center"/>
    </xf>
    <xf applyNumberFormat="1" borderId="0" fillId="0" fontId="0" numFmtId="1225" xfId="0"/>
    <xf applyNumberFormat="1" borderId="0" fillId="0" fontId="0" numFmtId="1226" xfId="0"/>
    <xf applyNumberFormat="1" borderId="0" fillId="0" fontId="0" numFmtId="1227" xfId="0"/>
    <xf applyNumberFormat="1" borderId="0" fillId="0" fontId="0" numFmtId="1228" xfId="0"/>
    <xf applyNumberFormat="1" borderId="0" fillId="0" fontId="0" numFmtId="1229" xfId="0"/>
    <xf applyNumberFormat="1" borderId="0" fillId="0" fontId="0" numFmtId="1230" xfId="0"/>
    <xf applyNumberFormat="1" borderId="0" fillId="0" fontId="0" numFmtId="1231" xfId="0"/>
    <xf applyNumberFormat="1" borderId="0" fillId="0" fontId="0" numFmtId="1232" xfId="0"/>
    <xf applyNumberFormat="1" borderId="0" fillId="0" fontId="0" numFmtId="1233" xfId="0"/>
    <xf applyNumberFormat="1" borderId="0" fillId="0" fontId="0" numFmtId="1234" xfId="0"/>
    <xf applyFill="1" applyNumberFormat="1" borderId="0" fillId="6" fontId="0" numFmtId="1225" xfId="0"/>
    <xf applyFill="1" applyNumberFormat="1" borderId="0" fillId="6" fontId="0" numFmtId="1226" xfId="0"/>
    <xf applyFill="1" applyNumberFormat="1" borderId="0" fillId="6" fontId="0" numFmtId="1227" xfId="0"/>
    <xf applyFill="1" applyNumberFormat="1" borderId="0" fillId="6" fontId="0" numFmtId="1228" xfId="0"/>
    <xf applyFill="1" applyNumberFormat="1" borderId="0" fillId="6" fontId="0" numFmtId="1229" xfId="0"/>
    <xf applyFill="1" applyNumberFormat="1" borderId="0" fillId="6" fontId="0" numFmtId="1230" xfId="0"/>
    <xf applyFill="1" applyNumberFormat="1" borderId="0" fillId="4" fontId="0" numFmtId="1231" xfId="0"/>
    <xf applyFill="1" applyNumberFormat="1" borderId="0" fillId="4" fontId="0" numFmtId="1232" xfId="0"/>
    <xf applyFill="1" applyNumberFormat="1" borderId="0" fillId="4" fontId="0" numFmtId="1233" xfId="0"/>
    <xf applyFill="1" applyNumberFormat="1" borderId="0" fillId="4" fontId="0" numFmtId="1234" xfId="0"/>
    <xf applyFill="1" applyFont="1" applyNumberFormat="1" borderId="0" fillId="6" fontId="15" numFmtId="1225" xfId="0"/>
    <xf applyFill="1" applyFont="1" applyNumberFormat="1" borderId="0" fillId="6" fontId="15" numFmtId="1226" xfId="0"/>
    <xf applyFill="1" applyFont="1" applyNumberFormat="1" borderId="0" fillId="6" fontId="15" numFmtId="1227" xfId="0"/>
    <xf applyFill="1" applyFont="1" applyNumberFormat="1" borderId="0" fillId="6" fontId="15" numFmtId="1228" xfId="0"/>
    <xf applyFill="1" applyFont="1" applyNumberFormat="1" borderId="0" fillId="6" fontId="15" numFmtId="1229" xfId="0"/>
    <xf applyFill="1" applyFont="1" applyNumberFormat="1" borderId="0" fillId="6" fontId="15" numFmtId="1230" xfId="0"/>
    <xf applyFill="1" applyFont="1" applyNumberFormat="1" borderId="0" fillId="4" fontId="15" numFmtId="1231" xfId="0"/>
    <xf applyFill="1" applyFont="1" applyNumberFormat="1" borderId="0" fillId="4" fontId="15" numFmtId="1232" xfId="0"/>
    <xf applyFill="1" applyFont="1" applyNumberFormat="1" borderId="0" fillId="4" fontId="15" numFmtId="1233" xfId="0"/>
    <xf applyFill="1" applyFont="1" applyNumberFormat="1" borderId="0" fillId="4" fontId="15" numFmtId="1234" xfId="0"/>
    <xf applyFill="1" applyFont="1" applyNumberFormat="1" borderId="0" fillId="6" fontId="15" numFmtId="1225" xfId="0">
      <alignment horizontal="left" vertical="center"/>
    </xf>
    <xf applyFill="1" applyFont="1" applyNumberFormat="1" borderId="0" fillId="6" fontId="15" numFmtId="1226" xfId="0">
      <alignment horizontal="right" vertical="center"/>
    </xf>
    <xf applyFill="1" applyFont="1" applyNumberFormat="1" borderId="0" fillId="6" fontId="15" numFmtId="1227" xfId="0">
      <alignment horizontal="right" vertical="center"/>
    </xf>
    <xf applyFill="1" applyFont="1" applyNumberFormat="1" borderId="0" fillId="6" fontId="15" numFmtId="1228" xfId="0">
      <alignment horizontal="right" vertical="center"/>
    </xf>
    <xf applyFill="1" applyFont="1" applyNumberFormat="1" borderId="0" fillId="6" fontId="15" numFmtId="1229" xfId="0">
      <alignment horizontal="right" vertical="center"/>
    </xf>
    <xf applyFill="1" applyFont="1" applyNumberFormat="1" borderId="0" fillId="6" fontId="15" numFmtId="1230" xfId="0">
      <alignment horizontal="right" vertical="center"/>
    </xf>
    <xf applyFill="1" applyFont="1" applyNumberFormat="1" borderId="0" fillId="4" fontId="15" numFmtId="1231" xfId="0">
      <alignment horizontal="right" vertical="center"/>
    </xf>
    <xf applyFill="1" applyFont="1" applyNumberFormat="1" borderId="0" fillId="4" fontId="15" numFmtId="1232" xfId="0">
      <alignment horizontal="right" vertical="center"/>
    </xf>
    <xf applyFill="1" applyFont="1" applyNumberFormat="1" borderId="0" fillId="4" fontId="15" numFmtId="1233" xfId="0">
      <alignment horizontal="right" vertical="center"/>
    </xf>
    <xf applyFill="1" applyFont="1" applyNumberFormat="1" borderId="0" fillId="4" fontId="15" numFmtId="1234" xfId="0">
      <alignment horizontal="right" vertical="center"/>
    </xf>
    <xf applyNumberFormat="1" borderId="0" fillId="0" fontId="0" numFmtId="1235" xfId="0"/>
    <xf applyNumberFormat="1" borderId="0" fillId="0" fontId="0" numFmtId="1236" xfId="0"/>
    <xf applyNumberFormat="1" borderId="0" fillId="0" fontId="0" numFmtId="1237" xfId="0"/>
    <xf applyNumberFormat="1" borderId="0" fillId="0" fontId="0" numFmtId="1238" xfId="0"/>
    <xf applyNumberFormat="1" borderId="0" fillId="0" fontId="0" numFmtId="1239" xfId="0"/>
    <xf applyNumberFormat="1" borderId="0" fillId="0" fontId="0" numFmtId="1240" xfId="0"/>
    <xf applyNumberFormat="1" borderId="0" fillId="0" fontId="0" numFmtId="1241" xfId="0"/>
    <xf applyNumberFormat="1" borderId="0" fillId="0" fontId="0" numFmtId="1242" xfId="0"/>
    <xf applyNumberFormat="1" borderId="0" fillId="0" fontId="0" numFmtId="1243" xfId="0"/>
    <xf applyNumberFormat="1" borderId="0" fillId="0" fontId="0" numFmtId="1244" xfId="0"/>
    <xf applyFill="1" applyNumberFormat="1" borderId="0" fillId="7" fontId="0" numFmtId="1235" xfId="0"/>
    <xf applyFill="1" applyNumberFormat="1" borderId="0" fillId="7" fontId="0" numFmtId="1236" xfId="0"/>
    <xf applyFill="1" applyNumberFormat="1" borderId="0" fillId="7" fontId="0" numFmtId="1237" xfId="0"/>
    <xf applyFill="1" applyNumberFormat="1" borderId="0" fillId="7" fontId="0" numFmtId="1238" xfId="0"/>
    <xf applyFill="1" applyNumberFormat="1" borderId="0" fillId="7" fontId="0" numFmtId="1239" xfId="0"/>
    <xf applyFill="1" applyNumberFormat="1" borderId="0" fillId="7" fontId="0" numFmtId="1240" xfId="0"/>
    <xf applyFill="1" applyNumberFormat="1" borderId="0" fillId="7" fontId="0" numFmtId="1241" xfId="0"/>
    <xf applyFill="1" applyNumberFormat="1" borderId="0" fillId="7" fontId="0" numFmtId="1242" xfId="0"/>
    <xf applyFill="1" applyNumberFormat="1" borderId="0" fillId="7" fontId="0" numFmtId="1243" xfId="0"/>
    <xf applyFill="1" applyNumberFormat="1" borderId="0" fillId="7" fontId="0" numFmtId="1244" xfId="0"/>
    <xf applyFill="1" applyFont="1" applyNumberFormat="1" borderId="0" fillId="7" fontId="15" numFmtId="1235" xfId="0"/>
    <xf applyFill="1" applyFont="1" applyNumberFormat="1" borderId="0" fillId="7" fontId="15" numFmtId="1236" xfId="0"/>
    <xf applyFill="1" applyFont="1" applyNumberFormat="1" borderId="0" fillId="7" fontId="15" numFmtId="1237" xfId="0"/>
    <xf applyFill="1" applyFont="1" applyNumberFormat="1" borderId="0" fillId="7" fontId="15" numFmtId="1238" xfId="0"/>
    <xf applyFill="1" applyFont="1" applyNumberFormat="1" borderId="0" fillId="7" fontId="15" numFmtId="1239" xfId="0"/>
    <xf applyFill="1" applyFont="1" applyNumberFormat="1" borderId="0" fillId="7" fontId="15" numFmtId="1240" xfId="0"/>
    <xf applyFill="1" applyFont="1" applyNumberFormat="1" borderId="0" fillId="7" fontId="15" numFmtId="1241" xfId="0"/>
    <xf applyFill="1" applyFont="1" applyNumberFormat="1" borderId="0" fillId="7" fontId="15" numFmtId="1242" xfId="0"/>
    <xf applyFill="1" applyFont="1" applyNumberFormat="1" borderId="0" fillId="7" fontId="15" numFmtId="1243" xfId="0"/>
    <xf applyFill="1" applyFont="1" applyNumberFormat="1" borderId="0" fillId="7" fontId="15" numFmtId="1244" xfId="0"/>
    <xf applyFill="1" applyFont="1" applyNumberFormat="1" borderId="0" fillId="7" fontId="15" numFmtId="1235" xfId="0">
      <alignment horizontal="left" vertical="center"/>
    </xf>
    <xf applyFill="1" applyFont="1" applyNumberFormat="1" borderId="0" fillId="7" fontId="15" numFmtId="1236" xfId="0">
      <alignment horizontal="right" vertical="center"/>
    </xf>
    <xf applyFill="1" applyFont="1" applyNumberFormat="1" borderId="0" fillId="7" fontId="15" numFmtId="1237" xfId="0">
      <alignment horizontal="right" vertical="center"/>
    </xf>
    <xf applyFill="1" applyFont="1" applyNumberFormat="1" borderId="0" fillId="7" fontId="15" numFmtId="1238" xfId="0">
      <alignment horizontal="right" vertical="center"/>
    </xf>
    <xf applyFill="1" applyFont="1" applyNumberFormat="1" borderId="0" fillId="7" fontId="15" numFmtId="1239" xfId="0">
      <alignment horizontal="right" vertical="center"/>
    </xf>
    <xf applyFill="1" applyFont="1" applyNumberFormat="1" borderId="0" fillId="7" fontId="15" numFmtId="1240" xfId="0">
      <alignment horizontal="right" vertical="center"/>
    </xf>
    <xf applyFill="1" applyFont="1" applyNumberFormat="1" borderId="0" fillId="7" fontId="15" numFmtId="1241" xfId="0">
      <alignment horizontal="right" vertical="center"/>
    </xf>
    <xf applyFill="1" applyFont="1" applyNumberFormat="1" borderId="0" fillId="7" fontId="15" numFmtId="1242" xfId="0">
      <alignment horizontal="right" vertical="center"/>
    </xf>
    <xf applyFill="1" applyFont="1" applyNumberFormat="1" borderId="0" fillId="7" fontId="15" numFmtId="1243" xfId="0">
      <alignment horizontal="right" vertical="center"/>
    </xf>
    <xf applyFill="1" applyFont="1" applyNumberFormat="1" borderId="0" fillId="7" fontId="15" numFmtId="1244" xfId="0">
      <alignment horizontal="right" vertical="center"/>
    </xf>
    <xf applyNumberFormat="1" borderId="0" fillId="0" fontId="0" numFmtId="1245" xfId="0"/>
    <xf applyFill="1" applyFont="1" borderId="0" fillId="8" fontId="16" numFmtId="0" xfId="0"/>
    <xf applyFill="1" applyFont="1" borderId="0" fillId="8" fontId="16" numFmtId="0" xfId="0">
      <alignment horizontal="left" vertical="center" wrapText="0"/>
    </xf>
    <xf applyFill="1" applyFont="1" borderId="0" fillId="4" fontId="12" numFmtId="0" xfId="0">
      <alignment horizontal="left" vertical="center" wrapText="0"/>
    </xf>
    <xf applyFill="1" applyFont="1" borderId="0" fillId="5" fontId="7" numFmtId="0" xfId="0"/>
    <xf applyFill="1" applyFont="1" borderId="0" fillId="5" fontId="7" numFmtId="0" xfId="0">
      <alignment horizontal="left" vertical="center"/>
    </xf>
    <xf applyFill="1" applyNumberFormat="1" borderId="0" fillId="5" fontId="0" numFmtId="1246" xfId="0"/>
    <xf applyFill="1" applyFont="1" applyNumberFormat="1" borderId="0" fillId="5" fontId="17" numFmtId="1246" xfId="0"/>
    <xf applyFill="1" applyFont="1" applyNumberFormat="1" borderId="0" fillId="5" fontId="17" numFmtId="1246" xfId="0">
      <alignment horizontal="right" vertical="center"/>
    </xf>
    <xf applyFill="1" applyNumberFormat="1" borderId="0" fillId="5" fontId="0" numFmtId="1247" xfId="0"/>
    <xf applyFill="1" applyFont="1" applyNumberFormat="1" borderId="0" fillId="5" fontId="17" numFmtId="1247" xfId="0"/>
    <xf applyFill="1" applyFont="1" applyNumberFormat="1" borderId="0" fillId="5" fontId="17" numFmtId="1247" xfId="0">
      <alignment horizontal="right" vertical="center"/>
    </xf>
    <xf applyFill="1" applyNumberFormat="1" borderId="0" fillId="5" fontId="0" numFmtId="1248" xfId="0"/>
    <xf applyFill="1" applyFont="1" applyNumberFormat="1" borderId="0" fillId="5" fontId="17" numFmtId="1248" xfId="0"/>
    <xf applyFill="1" applyFont="1" applyNumberFormat="1" borderId="0" fillId="5" fontId="17" numFmtId="1248" xfId="0">
      <alignment horizontal="right" vertical="center"/>
    </xf>
    <xf applyFill="1" applyNumberFormat="1" borderId="0" fillId="7" fontId="0" numFmtId="1249" xfId="0"/>
    <xf applyFill="1" applyFont="1" applyNumberFormat="1" borderId="0" fillId="7" fontId="17" numFmtId="1249" xfId="0"/>
    <xf applyFill="1" applyFont="1" applyNumberFormat="1" borderId="0" fillId="7" fontId="17" numFmtId="1249" xfId="0">
      <alignment horizontal="right" vertical="center"/>
    </xf>
    <xf applyFill="1" applyNumberFormat="1" borderId="0" fillId="7" fontId="0" numFmtId="1250" xfId="0"/>
    <xf applyFill="1" applyFont="1" applyNumberFormat="1" borderId="0" fillId="7" fontId="17" numFmtId="1250" xfId="0"/>
    <xf applyFill="1" applyFont="1" applyNumberFormat="1" borderId="0" fillId="7" fontId="17" numFmtId="1250" xfId="0">
      <alignment horizontal="right" vertical="center"/>
    </xf>
    <xf applyFill="1" applyNumberFormat="1" borderId="0" fillId="7" fontId="0" numFmtId="1251" xfId="0"/>
    <xf applyFill="1" applyFont="1" applyNumberFormat="1" borderId="0" fillId="7" fontId="17" numFmtId="1251" xfId="0"/>
    <xf applyFill="1" applyFont="1" applyNumberFormat="1" borderId="0" fillId="7" fontId="17" numFmtId="1251" xfId="0">
      <alignment horizontal="right" vertical="center"/>
    </xf>
    <xf applyFill="1" applyNumberFormat="1" borderId="0" fillId="5" fontId="0" numFmtId="1252" xfId="0"/>
    <xf applyFill="1" applyFont="1" applyNumberFormat="1" borderId="0" fillId="5" fontId="17" numFmtId="1252" xfId="0"/>
    <xf applyFill="1" applyFont="1" applyNumberFormat="1" borderId="0" fillId="5" fontId="17" numFmtId="1252" xfId="0">
      <alignment horizontal="right" vertical="center"/>
    </xf>
    <xf applyFill="1" applyNumberFormat="1" borderId="0" fillId="5" fontId="0" numFmtId="1253" xfId="0"/>
    <xf applyFill="1" applyFont="1" applyNumberFormat="1" borderId="0" fillId="5" fontId="17" numFmtId="1253" xfId="0"/>
    <xf applyFill="1" applyFont="1" applyNumberFormat="1" borderId="0" fillId="5" fontId="17" numFmtId="1253" xfId="0">
      <alignment horizontal="right" vertical="center"/>
    </xf>
    <xf applyFill="1" applyNumberFormat="1" borderId="0" fillId="5" fontId="0" numFmtId="1254" xfId="0"/>
    <xf applyFill="1" applyFont="1" applyNumberFormat="1" borderId="0" fillId="5" fontId="17" numFmtId="1254" xfId="0"/>
    <xf applyFill="1" applyFont="1" applyNumberFormat="1" borderId="0" fillId="5" fontId="17" numFmtId="1254" xfId="0">
      <alignment horizontal="right" vertical="center"/>
    </xf>
    <xf applyFill="1" applyNumberFormat="1" borderId="0" fillId="7" fontId="0" numFmtId="1255" xfId="0"/>
    <xf applyFill="1" applyFont="1" applyNumberFormat="1" borderId="0" fillId="7" fontId="17" numFmtId="1255" xfId="0"/>
    <xf applyFill="1" applyFont="1" applyNumberFormat="1" borderId="0" fillId="7" fontId="17" numFmtId="1255" xfId="0">
      <alignment horizontal="right" vertical="center"/>
    </xf>
    <xf applyFill="1" applyNumberFormat="1" borderId="0" fillId="7" fontId="0" numFmtId="1256" xfId="0"/>
    <xf applyFill="1" applyFont="1" applyNumberFormat="1" borderId="0" fillId="7" fontId="17" numFmtId="1256" xfId="0"/>
    <xf applyFill="1" applyFont="1" applyNumberFormat="1" borderId="0" fillId="7" fontId="17" numFmtId="1256" xfId="0">
      <alignment horizontal="right" vertical="center"/>
    </xf>
    <xf applyFill="1" applyNumberFormat="1" borderId="0" fillId="7" fontId="0" numFmtId="1257" xfId="0"/>
    <xf applyFill="1" applyFont="1" applyNumberFormat="1" borderId="0" fillId="7" fontId="17" numFmtId="1257" xfId="0"/>
    <xf applyFill="1" applyFont="1" applyNumberFormat="1" borderId="0" fillId="7" fontId="17" numFmtId="1257" xfId="0">
      <alignment horizontal="right" vertical="center"/>
    </xf>
    <xf applyFill="1" applyNumberFormat="1" borderId="0" fillId="5" fontId="0" numFmtId="1258" xfId="0"/>
    <xf applyFill="1" applyFont="1" applyNumberFormat="1" borderId="0" fillId="5" fontId="17" numFmtId="1258" xfId="0"/>
    <xf applyFill="1" applyFont="1" applyNumberFormat="1" borderId="0" fillId="5" fontId="17" numFmtId="1258" xfId="0">
      <alignment horizontal="right" vertical="center"/>
    </xf>
    <xf applyFill="1" applyNumberFormat="1" borderId="0" fillId="5" fontId="0" numFmtId="1259" xfId="0"/>
    <xf applyFill="1" applyFont="1" applyNumberFormat="1" borderId="0" fillId="5" fontId="17" numFmtId="1259" xfId="0"/>
    <xf applyFill="1" applyFont="1" applyNumberFormat="1" borderId="0" fillId="5" fontId="17" numFmtId="1259" xfId="0">
      <alignment horizontal="right" vertical="center"/>
    </xf>
    <xf applyFill="1" applyNumberFormat="1" borderId="0" fillId="5" fontId="0" numFmtId="1260" xfId="0"/>
    <xf applyFill="1" applyFont="1" applyNumberFormat="1" borderId="0" fillId="5" fontId="17" numFmtId="1260" xfId="0"/>
    <xf applyFill="1" applyFont="1" applyNumberFormat="1" borderId="0" fillId="5" fontId="17" numFmtId="1260" xfId="0">
      <alignment horizontal="right" vertical="center"/>
    </xf>
    <xf applyFill="1" applyNumberFormat="1" borderId="0" fillId="7" fontId="0" numFmtId="1261" xfId="0"/>
    <xf applyFill="1" applyFont="1" applyNumberFormat="1" borderId="0" fillId="7" fontId="17" numFmtId="1261" xfId="0"/>
    <xf applyFill="1" applyFont="1" applyNumberFormat="1" borderId="0" fillId="7" fontId="17" numFmtId="1261" xfId="0">
      <alignment horizontal="right" vertical="center"/>
    </xf>
    <xf applyFill="1" applyNumberFormat="1" borderId="0" fillId="7" fontId="0" numFmtId="1262" xfId="0"/>
    <xf applyFill="1" applyFont="1" applyNumberFormat="1" borderId="0" fillId="7" fontId="17" numFmtId="1262" xfId="0"/>
    <xf applyFill="1" applyFont="1" applyNumberFormat="1" borderId="0" fillId="7" fontId="17" numFmtId="1262" xfId="0">
      <alignment horizontal="right" vertical="center"/>
    </xf>
    <xf applyFill="1" applyNumberFormat="1" borderId="0" fillId="7" fontId="0" numFmtId="1263" xfId="0"/>
    <xf applyFill="1" applyFont="1" applyNumberFormat="1" borderId="0" fillId="7" fontId="17" numFmtId="1263" xfId="0"/>
    <xf applyFill="1" applyFont="1" applyNumberFormat="1" borderId="0" fillId="7" fontId="17" numFmtId="1263" xfId="0">
      <alignment horizontal="right" vertical="center"/>
    </xf>
    <xf applyFill="1" applyFont="1" borderId="0" fillId="5" fontId="17" numFmtId="0" xfId="0"/>
    <xf applyFill="1" applyFont="1" borderId="0" fillId="5" fontId="17" numFmtId="0" xfId="0">
      <alignment horizontal="right" vertical="center"/>
    </xf>
    <xf applyFill="1" applyNumberFormat="1" borderId="0" fillId="5" fontId="0" numFmtId="1264" xfId="0"/>
    <xf applyFill="1" applyFont="1" applyNumberFormat="1" borderId="0" fillId="5" fontId="17" numFmtId="1264" xfId="0"/>
    <xf applyFill="1" applyFont="1" applyNumberFormat="1" borderId="0" fillId="5" fontId="17" numFmtId="1264" xfId="0">
      <alignment horizontal="right" vertical="center"/>
    </xf>
    <xf applyFill="1" applyNumberFormat="1" borderId="0" fillId="5" fontId="0" numFmtId="1265" xfId="0"/>
    <xf applyFill="1" applyFont="1" applyNumberFormat="1" borderId="0" fillId="5" fontId="17" numFmtId="1265" xfId="0"/>
    <xf applyFill="1" applyFont="1" applyNumberFormat="1" borderId="0" fillId="5" fontId="17" numFmtId="1265" xfId="0">
      <alignment horizontal="right" vertical="center"/>
    </xf>
    <xf applyFill="1" applyFont="1" borderId="0" fillId="7" fontId="17" numFmtId="0" xfId="0"/>
    <xf applyFill="1" applyFont="1" borderId="0" fillId="7" fontId="17" numFmtId="0" xfId="0">
      <alignment horizontal="right" vertical="center"/>
    </xf>
    <xf applyFill="1" applyNumberFormat="1" borderId="0" fillId="7" fontId="0" numFmtId="1266" xfId="0"/>
    <xf applyFill="1" applyFont="1" applyNumberFormat="1" borderId="0" fillId="7" fontId="17" numFmtId="1266" xfId="0"/>
    <xf applyFill="1" applyFont="1" applyNumberFormat="1" borderId="0" fillId="7" fontId="17" numFmtId="1266" xfId="0">
      <alignment horizontal="right" vertical="center"/>
    </xf>
    <xf applyFill="1" applyFont="1" borderId="0" fillId="4" fontId="18" numFmtId="0" xfId="0"/>
    <xf applyFill="1" applyFont="1" borderId="0" fillId="4" fontId="18" numFmtId="0" xfId="0">
      <alignment horizontal="left" vertical="center" wrapText="0"/>
    </xf>
    <xf applyFill="1" applyNumberFormat="1" borderId="0" fillId="5" fontId="0" numFmtId="1267" xfId="0"/>
    <xf applyFill="1" applyFont="1" applyNumberFormat="1" borderId="0" fillId="5" fontId="17" numFmtId="1267" xfId="0"/>
    <xf applyFill="1" applyFont="1" applyNumberFormat="1" borderId="0" fillId="5" fontId="17" numFmtId="1267" xfId="0">
      <alignment horizontal="right" vertical="center"/>
    </xf>
    <xf applyFill="1" applyNumberFormat="1" borderId="0" fillId="5" fontId="0" numFmtId="1268" xfId="0"/>
    <xf applyFill="1" applyFont="1" applyNumberFormat="1" borderId="0" fillId="5" fontId="17" numFmtId="1268" xfId="0"/>
    <xf applyFill="1" applyFont="1" applyNumberFormat="1" borderId="0" fillId="5" fontId="17" numFmtId="1268" xfId="0">
      <alignment horizontal="right" vertical="center"/>
    </xf>
    <xf applyFill="1" applyNumberFormat="1" borderId="0" fillId="5" fontId="0" numFmtId="1269" xfId="0"/>
    <xf applyFill="1" applyFont="1" applyNumberFormat="1" borderId="0" fillId="5" fontId="17" numFmtId="1269" xfId="0"/>
    <xf applyFill="1" applyFont="1" applyNumberFormat="1" borderId="0" fillId="5" fontId="17" numFmtId="1269" xfId="0">
      <alignment horizontal="right" vertical="center"/>
    </xf>
    <xf applyFill="1" applyNumberFormat="1" borderId="0" fillId="7" fontId="0" numFmtId="1270" xfId="0"/>
    <xf applyFill="1" applyFont="1" applyNumberFormat="1" borderId="0" fillId="7" fontId="17" numFmtId="1270" xfId="0"/>
    <xf applyFill="1" applyFont="1" applyNumberFormat="1" borderId="0" fillId="7" fontId="17" numFmtId="1270" xfId="0">
      <alignment horizontal="right" vertical="center"/>
    </xf>
    <xf applyFill="1" applyNumberFormat="1" borderId="0" fillId="7" fontId="0" numFmtId="1271" xfId="0"/>
    <xf applyFill="1" applyFont="1" applyNumberFormat="1" borderId="0" fillId="7" fontId="17" numFmtId="1271" xfId="0"/>
    <xf applyFill="1" applyFont="1" applyNumberFormat="1" borderId="0" fillId="7" fontId="17" numFmtId="1271" xfId="0">
      <alignment horizontal="right" vertical="center"/>
    </xf>
    <xf applyFill="1" applyNumberFormat="1" borderId="0" fillId="7" fontId="0" numFmtId="1272" xfId="0"/>
    <xf applyFill="1" applyFont="1" applyNumberFormat="1" borderId="0" fillId="7" fontId="17" numFmtId="1272" xfId="0"/>
    <xf applyFill="1" applyFont="1" applyNumberFormat="1" borderId="0" fillId="7" fontId="17" numFmtId="1272" xfId="0">
      <alignment horizontal="right" vertical="center"/>
    </xf>
    <xf applyFill="1" applyNumberFormat="1" borderId="0" fillId="5" fontId="0" numFmtId="1273" xfId="0"/>
    <xf applyFill="1" applyFont="1" applyNumberFormat="1" borderId="0" fillId="5" fontId="17" numFmtId="1273" xfId="0"/>
    <xf applyFill="1" applyFont="1" applyNumberFormat="1" borderId="0" fillId="5" fontId="17" numFmtId="1273" xfId="0">
      <alignment horizontal="right" vertical="center"/>
    </xf>
    <xf applyFill="1" applyNumberFormat="1" borderId="0" fillId="5" fontId="0" numFmtId="1274" xfId="0"/>
    <xf applyFill="1" applyFont="1" applyNumberFormat="1" borderId="0" fillId="5" fontId="17" numFmtId="1274" xfId="0"/>
    <xf applyFill="1" applyFont="1" applyNumberFormat="1" borderId="0" fillId="5" fontId="17" numFmtId="1274" xfId="0">
      <alignment horizontal="right" vertical="center"/>
    </xf>
    <xf applyFill="1" applyNumberFormat="1" borderId="0" fillId="5" fontId="0" numFmtId="1275" xfId="0"/>
    <xf applyFill="1" applyFont="1" applyNumberFormat="1" borderId="0" fillId="5" fontId="17" numFmtId="1275" xfId="0"/>
    <xf applyFill="1" applyFont="1" applyNumberFormat="1" borderId="0" fillId="5" fontId="17" numFmtId="1275" xfId="0">
      <alignment horizontal="right" vertical="center"/>
    </xf>
    <xf applyFill="1" applyNumberFormat="1" borderId="0" fillId="7" fontId="0" numFmtId="1276" xfId="0"/>
    <xf applyFill="1" applyFont="1" applyNumberFormat="1" borderId="0" fillId="7" fontId="17" numFmtId="1276" xfId="0"/>
    <xf applyFill="1" applyFont="1" applyNumberFormat="1" borderId="0" fillId="7" fontId="17" numFmtId="1276" xfId="0">
      <alignment horizontal="right" vertical="center"/>
    </xf>
    <xf applyFill="1" applyNumberFormat="1" borderId="0" fillId="7" fontId="0" numFmtId="1277" xfId="0"/>
    <xf applyFill="1" applyFont="1" applyNumberFormat="1" borderId="0" fillId="7" fontId="17" numFmtId="1277" xfId="0"/>
    <xf applyFill="1" applyFont="1" applyNumberFormat="1" borderId="0" fillId="7" fontId="17" numFmtId="1277" xfId="0">
      <alignment horizontal="right" vertical="center"/>
    </xf>
    <xf applyFill="1" applyNumberFormat="1" borderId="0" fillId="7" fontId="0" numFmtId="1278" xfId="0"/>
    <xf applyFill="1" applyFont="1" applyNumberFormat="1" borderId="0" fillId="7" fontId="17" numFmtId="1278" xfId="0"/>
    <xf applyFill="1" applyFont="1" applyNumberFormat="1" borderId="0" fillId="7" fontId="17" numFmtId="1278" xfId="0">
      <alignment horizontal="right" vertical="center"/>
    </xf>
    <xf applyFill="1" applyNumberFormat="1" borderId="0" fillId="5" fontId="0" numFmtId="1279" xfId="0"/>
    <xf applyFill="1" applyFont="1" applyNumberFormat="1" borderId="0" fillId="5" fontId="17" numFmtId="1279" xfId="0"/>
    <xf applyFill="1" applyFont="1" applyNumberFormat="1" borderId="0" fillId="5" fontId="17" numFmtId="1279" xfId="0">
      <alignment horizontal="right" vertical="center"/>
    </xf>
    <xf applyFill="1" applyNumberFormat="1" borderId="0" fillId="5" fontId="0" numFmtId="1280" xfId="0"/>
    <xf applyFill="1" applyFont="1" applyNumberFormat="1" borderId="0" fillId="5" fontId="17" numFmtId="1280" xfId="0"/>
    <xf applyFill="1" applyFont="1" applyNumberFormat="1" borderId="0" fillId="5" fontId="17" numFmtId="1280" xfId="0">
      <alignment horizontal="right" vertical="center"/>
    </xf>
    <xf applyFill="1" applyNumberFormat="1" borderId="0" fillId="7" fontId="0" numFmtId="1281" xfId="0"/>
    <xf applyFill="1" applyFont="1" applyNumberFormat="1" borderId="0" fillId="7" fontId="17" numFmtId="1281" xfId="0"/>
    <xf applyFill="1" applyFont="1" applyNumberFormat="1" borderId="0" fillId="7" fontId="17" numFmtId="1281" xfId="0">
      <alignment horizontal="right" vertical="center"/>
    </xf>
    <xf applyFill="1" applyFont="1" borderId="0" fillId="4" fontId="19" numFmtId="0" xfId="0"/>
    <xf applyFill="1" applyFont="1" borderId="0" fillId="4" fontId="19" numFmtId="0" xfId="0">
      <alignment horizontal="left" vertical="center" wrapText="0"/>
    </xf>
    <xf applyNumberFormat="1" borderId="0" fillId="0" fontId="0" numFmtId="1282" xfId="0"/>
    <xf applyFill="1" applyNumberFormat="1" borderId="0" fillId="5" fontId="0" numFmtId="1282" xfId="0"/>
    <xf applyFill="1" applyFont="1" applyNumberFormat="1" borderId="0" fillId="5" fontId="20" numFmtId="1282" xfId="0"/>
    <xf applyFill="1" applyFont="1" applyNumberFormat="1" borderId="0" fillId="5" fontId="20" numFmtId="1282" xfId="0">
      <alignment horizontal="right" vertical="center"/>
    </xf>
    <xf applyNumberFormat="1" borderId="0" fillId="0" fontId="0" numFmtId="1283" xfId="0"/>
    <xf applyFill="1" applyNumberFormat="1" borderId="0" fillId="5" fontId="0" numFmtId="1283" xfId="0"/>
    <xf applyFill="1" applyFont="1" applyNumberFormat="1" borderId="0" fillId="5" fontId="20" numFmtId="1283" xfId="0"/>
    <xf applyFill="1" applyFont="1" applyNumberFormat="1" borderId="0" fillId="5" fontId="20" numFmtId="1283" xfId="0">
      <alignment horizontal="right" vertical="center"/>
    </xf>
    <xf applyNumberFormat="1" borderId="0" fillId="0" fontId="0" numFmtId="1284" xfId="0"/>
    <xf applyFill="1" applyNumberFormat="1" borderId="0" fillId="5" fontId="0" numFmtId="1284" xfId="0"/>
    <xf applyFill="1" applyFont="1" applyNumberFormat="1" borderId="0" fillId="5" fontId="20" numFmtId="1284" xfId="0"/>
    <xf applyFill="1" applyFont="1" applyNumberFormat="1" borderId="0" fillId="5" fontId="20" numFmtId="1284" xfId="0">
      <alignment horizontal="right" vertical="center"/>
    </xf>
    <xf applyFill="1" applyFont="1" borderId="0" fillId="8" fontId="21" numFmtId="0" xfId="0"/>
    <xf applyFill="1" applyFont="1" borderId="0" fillId="8" fontId="21" numFmtId="0" xfId="0">
      <alignment horizontal="center" vertical="center" wrapText="0"/>
    </xf>
    <xf applyFill="1" applyFont="1" borderId="0" fillId="6" fontId="22" numFmtId="0" xfId="0"/>
    <xf applyFill="1" applyFont="1" borderId="0" fillId="6" fontId="22" numFmtId="0" xfId="0">
      <alignment horizontal="left" vertical="center" wrapText="0"/>
    </xf>
    <xf applyNumberFormat="1" borderId="0" fillId="0" fontId="0" numFmtId="1285" xfId="0"/>
    <xf applyFill="1" applyNumberFormat="1" borderId="0" fillId="6" fontId="0" numFmtId="1285" xfId="0"/>
    <xf applyFill="1" applyFont="1" applyNumberFormat="1" borderId="0" fillId="6" fontId="23" numFmtId="1285" xfId="0"/>
    <xf applyFill="1" applyFont="1" applyNumberFormat="1" borderId="0" fillId="6" fontId="23" numFmtId="1285" xfId="0">
      <alignment horizontal="right" vertical="center"/>
    </xf>
    <xf applyNumberFormat="1" borderId="0" fillId="0" fontId="0" numFmtId="1286" xfId="0"/>
    <xf applyFill="1" applyFont="1" borderId="0" fillId="9" fontId="16" numFmtId="0" xfId="0"/>
    <xf applyFill="1" applyFont="1" borderId="0" fillId="9" fontId="16" numFmtId="0" xfId="0">
      <alignment horizontal="left" vertical="center" wrapText="0"/>
    </xf>
    <xf applyFill="1" applyNumberFormat="1" borderId="0" fillId="5" fontId="0" numFmtId="1287" xfId="0"/>
    <xf applyFill="1" applyFont="1" applyNumberFormat="1" borderId="0" fillId="5" fontId="17" numFmtId="1287" xfId="0"/>
    <xf applyFill="1" applyFont="1" applyNumberFormat="1" borderId="0" fillId="5" fontId="17" numFmtId="1287" xfId="0">
      <alignment horizontal="right" vertical="center"/>
    </xf>
    <xf applyFill="1" applyNumberFormat="1" borderId="0" fillId="5" fontId="0" numFmtId="1288" xfId="0"/>
    <xf applyFill="1" applyFont="1" applyNumberFormat="1" borderId="0" fillId="5" fontId="17" numFmtId="1288" xfId="0"/>
    <xf applyFill="1" applyFont="1" applyNumberFormat="1" borderId="0" fillId="5" fontId="17" numFmtId="1288" xfId="0">
      <alignment horizontal="right" vertical="center"/>
    </xf>
    <xf applyFill="1" applyNumberFormat="1" borderId="0" fillId="5" fontId="0" numFmtId="1289" xfId="0"/>
    <xf applyFill="1" applyFont="1" applyNumberFormat="1" borderId="0" fillId="5" fontId="17" numFmtId="1289" xfId="0"/>
    <xf applyFill="1" applyFont="1" applyNumberFormat="1" borderId="0" fillId="5" fontId="17" numFmtId="1289" xfId="0">
      <alignment horizontal="right" vertical="center"/>
    </xf>
    <xf applyFill="1" applyNumberFormat="1" borderId="0" fillId="7" fontId="0" numFmtId="1290" xfId="0"/>
    <xf applyFill="1" applyFont="1" applyNumberFormat="1" borderId="0" fillId="7" fontId="17" numFmtId="1290" xfId="0"/>
    <xf applyFill="1" applyFont="1" applyNumberFormat="1" borderId="0" fillId="7" fontId="17" numFmtId="1290" xfId="0">
      <alignment horizontal="right" vertical="center"/>
    </xf>
    <xf applyFill="1" applyNumberFormat="1" borderId="0" fillId="7" fontId="0" numFmtId="1291" xfId="0"/>
    <xf applyFill="1" applyFont="1" applyNumberFormat="1" borderId="0" fillId="7" fontId="17" numFmtId="1291" xfId="0"/>
    <xf applyFill="1" applyFont="1" applyNumberFormat="1" borderId="0" fillId="7" fontId="17" numFmtId="1291" xfId="0">
      <alignment horizontal="right" vertical="center"/>
    </xf>
    <xf applyFill="1" applyNumberFormat="1" borderId="0" fillId="7" fontId="0" numFmtId="1292" xfId="0"/>
    <xf applyFill="1" applyFont="1" applyNumberFormat="1" borderId="0" fillId="7" fontId="17" numFmtId="1292" xfId="0"/>
    <xf applyFill="1" applyFont="1" applyNumberFormat="1" borderId="0" fillId="7" fontId="17" numFmtId="1292" xfId="0">
      <alignment horizontal="right" vertical="center"/>
    </xf>
    <xf applyFill="1" applyNumberFormat="1" borderId="0" fillId="5" fontId="0" numFmtId="1293" xfId="0"/>
    <xf applyFill="1" applyFont="1" applyNumberFormat="1" borderId="0" fillId="5" fontId="17" numFmtId="1293" xfId="0"/>
    <xf applyFill="1" applyFont="1" applyNumberFormat="1" borderId="0" fillId="5" fontId="17" numFmtId="1293" xfId="0">
      <alignment horizontal="right" vertical="center"/>
    </xf>
    <xf applyFill="1" applyNumberFormat="1" borderId="0" fillId="5" fontId="0" numFmtId="1294" xfId="0"/>
    <xf applyFill="1" applyFont="1" applyNumberFormat="1" borderId="0" fillId="5" fontId="17" numFmtId="1294" xfId="0"/>
    <xf applyFill="1" applyFont="1" applyNumberFormat="1" borderId="0" fillId="5" fontId="17" numFmtId="1294" xfId="0">
      <alignment horizontal="right" vertical="center"/>
    </xf>
    <xf applyFill="1" applyNumberFormat="1" borderId="0" fillId="5" fontId="0" numFmtId="1295" xfId="0"/>
    <xf applyFill="1" applyFont="1" applyNumberFormat="1" borderId="0" fillId="5" fontId="17" numFmtId="1295" xfId="0"/>
    <xf applyFill="1" applyFont="1" applyNumberFormat="1" borderId="0" fillId="5" fontId="17" numFmtId="1295" xfId="0">
      <alignment horizontal="right" vertical="center"/>
    </xf>
    <xf applyFill="1" applyNumberFormat="1" borderId="0" fillId="7" fontId="0" numFmtId="1296" xfId="0"/>
    <xf applyFill="1" applyFont="1" applyNumberFormat="1" borderId="0" fillId="7" fontId="17" numFmtId="1296" xfId="0"/>
    <xf applyFill="1" applyFont="1" applyNumberFormat="1" borderId="0" fillId="7" fontId="17" numFmtId="1296" xfId="0">
      <alignment horizontal="right" vertical="center"/>
    </xf>
    <xf applyFill="1" applyNumberFormat="1" borderId="0" fillId="7" fontId="0" numFmtId="1297" xfId="0"/>
    <xf applyFill="1" applyFont="1" applyNumberFormat="1" borderId="0" fillId="7" fontId="17" numFmtId="1297" xfId="0"/>
    <xf applyFill="1" applyFont="1" applyNumberFormat="1" borderId="0" fillId="7" fontId="17" numFmtId="1297" xfId="0">
      <alignment horizontal="right" vertical="center"/>
    </xf>
    <xf applyFill="1" applyNumberFormat="1" borderId="0" fillId="7" fontId="0" numFmtId="1298" xfId="0"/>
    <xf applyFill="1" applyFont="1" applyNumberFormat="1" borderId="0" fillId="7" fontId="17" numFmtId="1298" xfId="0"/>
    <xf applyFill="1" applyFont="1" applyNumberFormat="1" borderId="0" fillId="7" fontId="17" numFmtId="1298" xfId="0">
      <alignment horizontal="right" vertical="center"/>
    </xf>
    <xf applyFill="1" applyNumberFormat="1" borderId="0" fillId="5" fontId="0" numFmtId="1299" xfId="0"/>
    <xf applyFill="1" applyFont="1" applyNumberFormat="1" borderId="0" fillId="5" fontId="17" numFmtId="1299" xfId="0"/>
    <xf applyFill="1" applyFont="1" applyNumberFormat="1" borderId="0" fillId="5" fontId="17" numFmtId="1299" xfId="0">
      <alignment horizontal="right" vertical="center"/>
    </xf>
    <xf applyFill="1" applyNumberFormat="1" borderId="0" fillId="5" fontId="0" numFmtId="1300" xfId="0"/>
    <xf applyFill="1" applyFont="1" applyNumberFormat="1" borderId="0" fillId="5" fontId="17" numFmtId="1300" xfId="0"/>
    <xf applyFill="1" applyFont="1" applyNumberFormat="1" borderId="0" fillId="5" fontId="17" numFmtId="1300" xfId="0">
      <alignment horizontal="right" vertical="center"/>
    </xf>
    <xf applyFill="1" applyNumberFormat="1" borderId="0" fillId="5" fontId="0" numFmtId="1301" xfId="0"/>
    <xf applyFill="1" applyFont="1" applyNumberFormat="1" borderId="0" fillId="5" fontId="17" numFmtId="1301" xfId="0"/>
    <xf applyFill="1" applyFont="1" applyNumberFormat="1" borderId="0" fillId="5" fontId="17" numFmtId="1301" xfId="0">
      <alignment horizontal="right" vertical="center"/>
    </xf>
    <xf applyFill="1" applyNumberFormat="1" borderId="0" fillId="7" fontId="0" numFmtId="1302" xfId="0"/>
    <xf applyFill="1" applyFont="1" applyNumberFormat="1" borderId="0" fillId="7" fontId="17" numFmtId="1302" xfId="0"/>
    <xf applyFill="1" applyFont="1" applyNumberFormat="1" borderId="0" fillId="7" fontId="17" numFmtId="1302" xfId="0">
      <alignment horizontal="right" vertical="center"/>
    </xf>
    <xf applyFill="1" applyNumberFormat="1" borderId="0" fillId="7" fontId="0" numFmtId="1303" xfId="0"/>
    <xf applyFill="1" applyFont="1" applyNumberFormat="1" borderId="0" fillId="7" fontId="17" numFmtId="1303" xfId="0"/>
    <xf applyFill="1" applyFont="1" applyNumberFormat="1" borderId="0" fillId="7" fontId="17" numFmtId="1303" xfId="0">
      <alignment horizontal="right" vertical="center"/>
    </xf>
    <xf applyFill="1" applyNumberFormat="1" borderId="0" fillId="7" fontId="0" numFmtId="1304" xfId="0"/>
    <xf applyFill="1" applyFont="1" applyNumberFormat="1" borderId="0" fillId="7" fontId="17" numFmtId="1304" xfId="0"/>
    <xf applyFill="1" applyFont="1" applyNumberFormat="1" borderId="0" fillId="7" fontId="17" numFmtId="1304" xfId="0">
      <alignment horizontal="right" vertical="center"/>
    </xf>
    <xf applyFill="1" applyNumberFormat="1" borderId="0" fillId="5" fontId="0" numFmtId="1305" xfId="0"/>
    <xf applyFill="1" applyFont="1" applyNumberFormat="1" borderId="0" fillId="5" fontId="17" numFmtId="1305" xfId="0"/>
    <xf applyFill="1" applyFont="1" applyNumberFormat="1" borderId="0" fillId="5" fontId="17" numFmtId="1305" xfId="0">
      <alignment horizontal="right" vertical="center"/>
    </xf>
    <xf applyFill="1" applyNumberFormat="1" borderId="0" fillId="5" fontId="0" numFmtId="1306" xfId="0"/>
    <xf applyFill="1" applyFont="1" applyNumberFormat="1" borderId="0" fillId="5" fontId="17" numFmtId="1306" xfId="0"/>
    <xf applyFill="1" applyFont="1" applyNumberFormat="1" borderId="0" fillId="5" fontId="17" numFmtId="1306" xfId="0">
      <alignment horizontal="right" vertical="center"/>
    </xf>
    <xf applyFill="1" applyNumberFormat="1" borderId="0" fillId="7" fontId="0" numFmtId="1307" xfId="0"/>
    <xf applyFill="1" applyFont="1" applyNumberFormat="1" borderId="0" fillId="7" fontId="17" numFmtId="1307" xfId="0"/>
    <xf applyFill="1" applyFont="1" applyNumberFormat="1" borderId="0" fillId="7" fontId="17" numFmtId="1307" xfId="0">
      <alignment horizontal="right" vertical="center"/>
    </xf>
    <xf applyFill="1" applyNumberFormat="1" borderId="0" fillId="5" fontId="0" numFmtId="1308" xfId="0"/>
    <xf applyFill="1" applyFont="1" applyNumberFormat="1" borderId="0" fillId="5" fontId="17" numFmtId="1308" xfId="0"/>
    <xf applyFill="1" applyFont="1" applyNumberFormat="1" borderId="0" fillId="5" fontId="17" numFmtId="1308" xfId="0">
      <alignment horizontal="right" vertical="center"/>
    </xf>
    <xf applyFill="1" applyNumberFormat="1" borderId="0" fillId="5" fontId="0" numFmtId="1309" xfId="0"/>
    <xf applyFill="1" applyFont="1" applyNumberFormat="1" borderId="0" fillId="5" fontId="17" numFmtId="1309" xfId="0"/>
    <xf applyFill="1" applyFont="1" applyNumberFormat="1" borderId="0" fillId="5" fontId="17" numFmtId="1309" xfId="0">
      <alignment horizontal="right" vertical="center"/>
    </xf>
    <xf applyFill="1" applyNumberFormat="1" borderId="0" fillId="5" fontId="0" numFmtId="1310" xfId="0"/>
    <xf applyFill="1" applyFont="1" applyNumberFormat="1" borderId="0" fillId="5" fontId="17" numFmtId="1310" xfId="0"/>
    <xf applyFill="1" applyFont="1" applyNumberFormat="1" borderId="0" fillId="5" fontId="17" numFmtId="1310" xfId="0">
      <alignment horizontal="right" vertical="center"/>
    </xf>
    <xf applyFill="1" applyNumberFormat="1" borderId="0" fillId="7" fontId="0" numFmtId="1311" xfId="0"/>
    <xf applyFill="1" applyFont="1" applyNumberFormat="1" borderId="0" fillId="7" fontId="17" numFmtId="1311" xfId="0"/>
    <xf applyFill="1" applyFont="1" applyNumberFormat="1" borderId="0" fillId="7" fontId="17" numFmtId="1311" xfId="0">
      <alignment horizontal="right" vertical="center"/>
    </xf>
    <xf applyFill="1" applyNumberFormat="1" borderId="0" fillId="7" fontId="0" numFmtId="1312" xfId="0"/>
    <xf applyFill="1" applyFont="1" applyNumberFormat="1" borderId="0" fillId="7" fontId="17" numFmtId="1312" xfId="0"/>
    <xf applyFill="1" applyFont="1" applyNumberFormat="1" borderId="0" fillId="7" fontId="17" numFmtId="1312" xfId="0">
      <alignment horizontal="right" vertical="center"/>
    </xf>
    <xf applyFill="1" applyNumberFormat="1" borderId="0" fillId="7" fontId="0" numFmtId="1313" xfId="0"/>
    <xf applyFill="1" applyFont="1" applyNumberFormat="1" borderId="0" fillId="7" fontId="17" numFmtId="1313" xfId="0"/>
    <xf applyFill="1" applyFont="1" applyNumberFormat="1" borderId="0" fillId="7" fontId="17" numFmtId="1313" xfId="0">
      <alignment horizontal="right" vertical="center"/>
    </xf>
    <xf applyFill="1" applyNumberFormat="1" borderId="0" fillId="5" fontId="0" numFmtId="1314" xfId="0"/>
    <xf applyFill="1" applyFont="1" applyNumberFormat="1" borderId="0" fillId="5" fontId="17" numFmtId="1314" xfId="0"/>
    <xf applyFill="1" applyFont="1" applyNumberFormat="1" borderId="0" fillId="5" fontId="17" numFmtId="1314" xfId="0">
      <alignment horizontal="right" vertical="center"/>
    </xf>
    <xf applyFill="1" applyNumberFormat="1" borderId="0" fillId="5" fontId="0" numFmtId="1315" xfId="0"/>
    <xf applyFill="1" applyFont="1" applyNumberFormat="1" borderId="0" fillId="5" fontId="17" numFmtId="1315" xfId="0"/>
    <xf applyFill="1" applyFont="1" applyNumberFormat="1" borderId="0" fillId="5" fontId="17" numFmtId="1315" xfId="0">
      <alignment horizontal="right" vertical="center"/>
    </xf>
    <xf applyFill="1" applyNumberFormat="1" borderId="0" fillId="5" fontId="0" numFmtId="1316" xfId="0"/>
    <xf applyFill="1" applyFont="1" applyNumberFormat="1" borderId="0" fillId="5" fontId="17" numFmtId="1316" xfId="0"/>
    <xf applyFill="1" applyFont="1" applyNumberFormat="1" borderId="0" fillId="5" fontId="17" numFmtId="1316" xfId="0">
      <alignment horizontal="right" vertical="center"/>
    </xf>
    <xf applyFill="1" applyNumberFormat="1" borderId="0" fillId="7" fontId="0" numFmtId="1317" xfId="0"/>
    <xf applyFill="1" applyFont="1" applyNumberFormat="1" borderId="0" fillId="7" fontId="17" numFmtId="1317" xfId="0"/>
    <xf applyFill="1" applyFont="1" applyNumberFormat="1" borderId="0" fillId="7" fontId="17" numFmtId="1317" xfId="0">
      <alignment horizontal="right" vertical="center"/>
    </xf>
    <xf applyFill="1" applyNumberFormat="1" borderId="0" fillId="7" fontId="0" numFmtId="1318" xfId="0"/>
    <xf applyFill="1" applyFont="1" applyNumberFormat="1" borderId="0" fillId="7" fontId="17" numFmtId="1318" xfId="0"/>
    <xf applyFill="1" applyFont="1" applyNumberFormat="1" borderId="0" fillId="7" fontId="17" numFmtId="1318" xfId="0">
      <alignment horizontal="right" vertical="center"/>
    </xf>
    <xf applyFill="1" applyNumberFormat="1" borderId="0" fillId="7" fontId="0" numFmtId="1319" xfId="0"/>
    <xf applyFill="1" applyFont="1" applyNumberFormat="1" borderId="0" fillId="7" fontId="17" numFmtId="1319" xfId="0"/>
    <xf applyFill="1" applyFont="1" applyNumberFormat="1" borderId="0" fillId="7" fontId="17" numFmtId="1319" xfId="0">
      <alignment horizontal="right" vertical="center"/>
    </xf>
    <xf applyFill="1" applyNumberFormat="1" borderId="0" fillId="5" fontId="0" numFmtId="1320" xfId="0"/>
    <xf applyFill="1" applyFont="1" applyNumberFormat="1" borderId="0" fillId="5" fontId="17" numFmtId="1320" xfId="0"/>
    <xf applyFill="1" applyFont="1" applyNumberFormat="1" borderId="0" fillId="5" fontId="17" numFmtId="1320" xfId="0">
      <alignment horizontal="right" vertical="center"/>
    </xf>
    <xf applyFill="1" applyNumberFormat="1" borderId="0" fillId="5" fontId="0" numFmtId="1321" xfId="0"/>
    <xf applyFill="1" applyFont="1" applyNumberFormat="1" borderId="0" fillId="5" fontId="17" numFmtId="1321" xfId="0"/>
    <xf applyFill="1" applyFont="1" applyNumberFormat="1" borderId="0" fillId="5" fontId="17" numFmtId="1321" xfId="0">
      <alignment horizontal="right" vertical="center"/>
    </xf>
    <xf applyFill="1" applyNumberFormat="1" borderId="0" fillId="7" fontId="0" numFmtId="1322" xfId="0"/>
    <xf applyFill="1" applyFont="1" applyNumberFormat="1" borderId="0" fillId="7" fontId="17" numFmtId="1322" xfId="0"/>
    <xf applyFill="1" applyFont="1" applyNumberFormat="1" borderId="0" fillId="7" fontId="17" numFmtId="1322" xfId="0">
      <alignment horizontal="right" vertical="center"/>
    </xf>
    <xf applyNumberFormat="1" borderId="0" fillId="0" fontId="0" numFmtId="1323" xfId="0"/>
    <xf applyFill="1" applyNumberFormat="1" borderId="0" fillId="5" fontId="0" numFmtId="1323" xfId="0"/>
    <xf applyFill="1" applyFont="1" applyNumberFormat="1" borderId="0" fillId="5" fontId="20" numFmtId="1323" xfId="0"/>
    <xf applyFill="1" applyFont="1" applyNumberFormat="1" borderId="0" fillId="5" fontId="20" numFmtId="1323" xfId="0">
      <alignment horizontal="right" vertical="center"/>
    </xf>
    <xf applyNumberFormat="1" borderId="0" fillId="0" fontId="0" numFmtId="1324" xfId="0"/>
    <xf applyFill="1" applyNumberFormat="1" borderId="0" fillId="5" fontId="0" numFmtId="1324" xfId="0"/>
    <xf applyFill="1" applyFont="1" applyNumberFormat="1" borderId="0" fillId="5" fontId="20" numFmtId="1324" xfId="0"/>
    <xf applyFill="1" applyFont="1" applyNumberFormat="1" borderId="0" fillId="5" fontId="20" numFmtId="1324" xfId="0">
      <alignment horizontal="right" vertical="center"/>
    </xf>
    <xf applyNumberFormat="1" borderId="0" fillId="0" fontId="0" numFmtId="1325" xfId="0"/>
    <xf applyFill="1" applyNumberFormat="1" borderId="0" fillId="5" fontId="0" numFmtId="1325" xfId="0"/>
    <xf applyFill="1" applyFont="1" applyNumberFormat="1" borderId="0" fillId="5" fontId="20" numFmtId="1325" xfId="0"/>
    <xf applyFill="1" applyFont="1" applyNumberFormat="1" borderId="0" fillId="5" fontId="20" numFmtId="1325" xfId="0">
      <alignment horizontal="right" vertical="center"/>
    </xf>
    <xf applyFill="1" applyFont="1" borderId="0" fillId="9" fontId="21" numFmtId="0" xfId="0"/>
    <xf applyFill="1" applyFont="1" borderId="0" fillId="9" fontId="21" numFmtId="0" xfId="0">
      <alignment horizontal="center" vertical="center" wrapText="0"/>
    </xf>
    <xf applyNumberFormat="1" borderId="0" fillId="0" fontId="0" numFmtId="1326" xfId="0"/>
    <xf applyFill="1" applyNumberFormat="1" borderId="0" fillId="6" fontId="0" numFmtId="1326" xfId="0"/>
    <xf applyFill="1" applyFont="1" applyNumberFormat="1" borderId="0" fillId="6" fontId="23" numFmtId="1326" xfId="0"/>
    <xf applyFill="1" applyFont="1" applyNumberFormat="1" borderId="0" fillId="6" fontId="23" numFmtId="1326" xfId="0">
      <alignment horizontal="right" vertical="center"/>
    </xf>
    <xf applyNumberFormat="1" borderId="0" fillId="0" fontId="0" numFmtId="1327" xfId="0"/>
    <xf applyFill="1" applyNumberFormat="1" borderId="0" fillId="5" fontId="0" numFmtId="1328" xfId="0"/>
    <xf applyFill="1" applyFont="1" applyNumberFormat="1" borderId="0" fillId="5" fontId="17" numFmtId="1328" xfId="0"/>
    <xf applyFill="1" applyFont="1" applyNumberFormat="1" borderId="0" fillId="5" fontId="17" numFmtId="1328" xfId="0">
      <alignment horizontal="right" vertical="center"/>
    </xf>
    <xf applyFill="1" applyNumberFormat="1" borderId="0" fillId="5" fontId="0" numFmtId="1329" xfId="0"/>
    <xf applyFill="1" applyFont="1" applyNumberFormat="1" borderId="0" fillId="5" fontId="17" numFmtId="1329" xfId="0"/>
    <xf applyFill="1" applyFont="1" applyNumberFormat="1" borderId="0" fillId="5" fontId="17" numFmtId="1329" xfId="0">
      <alignment horizontal="right" vertical="center"/>
    </xf>
    <xf applyFill="1" applyNumberFormat="1" borderId="0" fillId="5" fontId="0" numFmtId="1330" xfId="0"/>
    <xf applyFill="1" applyFont="1" applyNumberFormat="1" borderId="0" fillId="5" fontId="17" numFmtId="1330" xfId="0"/>
    <xf applyFill="1" applyFont="1" applyNumberFormat="1" borderId="0" fillId="5" fontId="17" numFmtId="1330" xfId="0">
      <alignment horizontal="right" vertical="center"/>
    </xf>
    <xf applyFill="1" applyNumberFormat="1" borderId="0" fillId="7" fontId="0" numFmtId="1331" xfId="0"/>
    <xf applyFill="1" applyFont="1" applyNumberFormat="1" borderId="0" fillId="7" fontId="17" numFmtId="1331" xfId="0"/>
    <xf applyFill="1" applyFont="1" applyNumberFormat="1" borderId="0" fillId="7" fontId="17" numFmtId="1331" xfId="0">
      <alignment horizontal="right" vertical="center"/>
    </xf>
    <xf applyFill="1" applyNumberFormat="1" borderId="0" fillId="7" fontId="0" numFmtId="1332" xfId="0"/>
    <xf applyFill="1" applyFont="1" applyNumberFormat="1" borderId="0" fillId="7" fontId="17" numFmtId="1332" xfId="0"/>
    <xf applyFill="1" applyFont="1" applyNumberFormat="1" borderId="0" fillId="7" fontId="17" numFmtId="1332" xfId="0">
      <alignment horizontal="right" vertical="center"/>
    </xf>
    <xf applyFill="1" applyNumberFormat="1" borderId="0" fillId="7" fontId="0" numFmtId="1333" xfId="0"/>
    <xf applyFill="1" applyFont="1" applyNumberFormat="1" borderId="0" fillId="7" fontId="17" numFmtId="1333" xfId="0"/>
    <xf applyFill="1" applyFont="1" applyNumberFormat="1" borderId="0" fillId="7" fontId="17" numFmtId="1333" xfId="0">
      <alignment horizontal="right" vertical="center"/>
    </xf>
    <xf applyFill="1" applyNumberFormat="1" borderId="0" fillId="5" fontId="0" numFmtId="1334" xfId="0"/>
    <xf applyFill="1" applyFont="1" applyNumberFormat="1" borderId="0" fillId="5" fontId="17" numFmtId="1334" xfId="0"/>
    <xf applyFill="1" applyFont="1" applyNumberFormat="1" borderId="0" fillId="5" fontId="17" numFmtId="1334" xfId="0">
      <alignment horizontal="right" vertical="center"/>
    </xf>
    <xf applyFill="1" applyNumberFormat="1" borderId="0" fillId="5" fontId="0" numFmtId="1335" xfId="0"/>
    <xf applyFill="1" applyFont="1" applyNumberFormat="1" borderId="0" fillId="5" fontId="17" numFmtId="1335" xfId="0"/>
    <xf applyFill="1" applyFont="1" applyNumberFormat="1" borderId="0" fillId="5" fontId="17" numFmtId="1335" xfId="0">
      <alignment horizontal="right" vertical="center"/>
    </xf>
    <xf applyFill="1" applyNumberFormat="1" borderId="0" fillId="5" fontId="0" numFmtId="1336" xfId="0"/>
    <xf applyFill="1" applyFont="1" applyNumberFormat="1" borderId="0" fillId="5" fontId="17" numFmtId="1336" xfId="0"/>
    <xf applyFill="1" applyFont="1" applyNumberFormat="1" borderId="0" fillId="5" fontId="17" numFmtId="1336" xfId="0">
      <alignment horizontal="right" vertical="center"/>
    </xf>
    <xf applyFill="1" applyNumberFormat="1" borderId="0" fillId="7" fontId="0" numFmtId="1337" xfId="0"/>
    <xf applyFill="1" applyFont="1" applyNumberFormat="1" borderId="0" fillId="7" fontId="17" numFmtId="1337" xfId="0"/>
    <xf applyFill="1" applyFont="1" applyNumberFormat="1" borderId="0" fillId="7" fontId="17" numFmtId="1337" xfId="0">
      <alignment horizontal="right" vertical="center"/>
    </xf>
    <xf applyFill="1" applyNumberFormat="1" borderId="0" fillId="7" fontId="0" numFmtId="1338" xfId="0"/>
    <xf applyFill="1" applyFont="1" applyNumberFormat="1" borderId="0" fillId="7" fontId="17" numFmtId="1338" xfId="0"/>
    <xf applyFill="1" applyFont="1" applyNumberFormat="1" borderId="0" fillId="7" fontId="17" numFmtId="1338" xfId="0">
      <alignment horizontal="right" vertical="center"/>
    </xf>
    <xf applyFill="1" applyNumberFormat="1" borderId="0" fillId="7" fontId="0" numFmtId="1339" xfId="0"/>
    <xf applyFill="1" applyFont="1" applyNumberFormat="1" borderId="0" fillId="7" fontId="17" numFmtId="1339" xfId="0"/>
    <xf applyFill="1" applyFont="1" applyNumberFormat="1" borderId="0" fillId="7" fontId="17" numFmtId="1339" xfId="0">
      <alignment horizontal="right" vertical="center"/>
    </xf>
    <xf applyFill="1" applyNumberFormat="1" borderId="0" fillId="5" fontId="0" numFmtId="1340" xfId="0"/>
    <xf applyFill="1" applyFont="1" applyNumberFormat="1" borderId="0" fillId="5" fontId="17" numFmtId="1340" xfId="0"/>
    <xf applyFill="1" applyFont="1" applyNumberFormat="1" borderId="0" fillId="5" fontId="17" numFmtId="1340" xfId="0">
      <alignment horizontal="right" vertical="center"/>
    </xf>
    <xf applyFill="1" applyNumberFormat="1" borderId="0" fillId="5" fontId="0" numFmtId="1341" xfId="0"/>
    <xf applyFill="1" applyFont="1" applyNumberFormat="1" borderId="0" fillId="5" fontId="17" numFmtId="1341" xfId="0"/>
    <xf applyFill="1" applyFont="1" applyNumberFormat="1" borderId="0" fillId="5" fontId="17" numFmtId="1341" xfId="0">
      <alignment horizontal="right" vertical="center"/>
    </xf>
    <xf applyFill="1" applyNumberFormat="1" borderId="0" fillId="5" fontId="0" numFmtId="1342" xfId="0"/>
    <xf applyFill="1" applyFont="1" applyNumberFormat="1" borderId="0" fillId="5" fontId="17" numFmtId="1342" xfId="0"/>
    <xf applyFill="1" applyFont="1" applyNumberFormat="1" borderId="0" fillId="5" fontId="17" numFmtId="1342" xfId="0">
      <alignment horizontal="right" vertical="center"/>
    </xf>
    <xf applyFill="1" applyNumberFormat="1" borderId="0" fillId="7" fontId="0" numFmtId="1343" xfId="0"/>
    <xf applyFill="1" applyFont="1" applyNumberFormat="1" borderId="0" fillId="7" fontId="17" numFmtId="1343" xfId="0"/>
    <xf applyFill="1" applyFont="1" applyNumberFormat="1" borderId="0" fillId="7" fontId="17" numFmtId="1343" xfId="0">
      <alignment horizontal="right" vertical="center"/>
    </xf>
    <xf applyFill="1" applyNumberFormat="1" borderId="0" fillId="7" fontId="0" numFmtId="1344" xfId="0"/>
    <xf applyFill="1" applyFont="1" applyNumberFormat="1" borderId="0" fillId="7" fontId="17" numFmtId="1344" xfId="0"/>
    <xf applyFill="1" applyFont="1" applyNumberFormat="1" borderId="0" fillId="7" fontId="17" numFmtId="1344" xfId="0">
      <alignment horizontal="right" vertical="center"/>
    </xf>
    <xf applyFill="1" applyNumberFormat="1" borderId="0" fillId="7" fontId="0" numFmtId="1345" xfId="0"/>
    <xf applyFill="1" applyFont="1" applyNumberFormat="1" borderId="0" fillId="7" fontId="17" numFmtId="1345" xfId="0"/>
    <xf applyFill="1" applyFont="1" applyNumberFormat="1" borderId="0" fillId="7" fontId="17" numFmtId="1345" xfId="0">
      <alignment horizontal="right" vertical="center"/>
    </xf>
    <xf applyFill="1" applyNumberFormat="1" borderId="0" fillId="5" fontId="0" numFmtId="1346" xfId="0"/>
    <xf applyFill="1" applyFont="1" applyNumberFormat="1" borderId="0" fillId="5" fontId="17" numFmtId="1346" xfId="0"/>
    <xf applyFill="1" applyFont="1" applyNumberFormat="1" borderId="0" fillId="5" fontId="17" numFmtId="1346" xfId="0">
      <alignment horizontal="right" vertical="center"/>
    </xf>
    <xf applyFill="1" applyNumberFormat="1" borderId="0" fillId="5" fontId="0" numFmtId="1347" xfId="0"/>
    <xf applyFill="1" applyFont="1" applyNumberFormat="1" borderId="0" fillId="5" fontId="17" numFmtId="1347" xfId="0"/>
    <xf applyFill="1" applyFont="1" applyNumberFormat="1" borderId="0" fillId="5" fontId="17" numFmtId="1347" xfId="0">
      <alignment horizontal="right" vertical="center"/>
    </xf>
    <xf applyFill="1" applyNumberFormat="1" borderId="0" fillId="7" fontId="0" numFmtId="1348" xfId="0"/>
    <xf applyFill="1" applyFont="1" applyNumberFormat="1" borderId="0" fillId="7" fontId="17" numFmtId="1348" xfId="0"/>
    <xf applyFill="1" applyFont="1" applyNumberFormat="1" borderId="0" fillId="7" fontId="17" numFmtId="1348" xfId="0">
      <alignment horizontal="right" vertical="center"/>
    </xf>
    <xf applyFill="1" applyNumberFormat="1" borderId="0" fillId="5" fontId="0" numFmtId="1349" xfId="0"/>
    <xf applyFill="1" applyFont="1" applyNumberFormat="1" borderId="0" fillId="5" fontId="17" numFmtId="1349" xfId="0"/>
    <xf applyFill="1" applyFont="1" applyNumberFormat="1" borderId="0" fillId="5" fontId="17" numFmtId="1349" xfId="0">
      <alignment horizontal="right" vertical="center"/>
    </xf>
    <xf applyFill="1" applyNumberFormat="1" borderId="0" fillId="5" fontId="0" numFmtId="1350" xfId="0"/>
    <xf applyFill="1" applyFont="1" applyNumberFormat="1" borderId="0" fillId="5" fontId="17" numFmtId="1350" xfId="0"/>
    <xf applyFill="1" applyFont="1" applyNumberFormat="1" borderId="0" fillId="5" fontId="17" numFmtId="1350" xfId="0">
      <alignment horizontal="right" vertical="center"/>
    </xf>
    <xf applyFill="1" applyNumberFormat="1" borderId="0" fillId="5" fontId="0" numFmtId="1351" xfId="0"/>
    <xf applyFill="1" applyFont="1" applyNumberFormat="1" borderId="0" fillId="5" fontId="17" numFmtId="1351" xfId="0"/>
    <xf applyFill="1" applyFont="1" applyNumberFormat="1" borderId="0" fillId="5" fontId="17" numFmtId="1351" xfId="0">
      <alignment horizontal="right" vertical="center"/>
    </xf>
    <xf applyFill="1" applyNumberFormat="1" borderId="0" fillId="7" fontId="0" numFmtId="1352" xfId="0"/>
    <xf applyFill="1" applyFont="1" applyNumberFormat="1" borderId="0" fillId="7" fontId="17" numFmtId="1352" xfId="0"/>
    <xf applyFill="1" applyFont="1" applyNumberFormat="1" borderId="0" fillId="7" fontId="17" numFmtId="1352" xfId="0">
      <alignment horizontal="right" vertical="center"/>
    </xf>
    <xf applyFill="1" applyNumberFormat="1" borderId="0" fillId="7" fontId="0" numFmtId="1353" xfId="0"/>
    <xf applyFill="1" applyFont="1" applyNumberFormat="1" borderId="0" fillId="7" fontId="17" numFmtId="1353" xfId="0"/>
    <xf applyFill="1" applyFont="1" applyNumberFormat="1" borderId="0" fillId="7" fontId="17" numFmtId="1353" xfId="0">
      <alignment horizontal="right" vertical="center"/>
    </xf>
    <xf applyFill="1" applyNumberFormat="1" borderId="0" fillId="7" fontId="0" numFmtId="1354" xfId="0"/>
    <xf applyFill="1" applyFont="1" applyNumberFormat="1" borderId="0" fillId="7" fontId="17" numFmtId="1354" xfId="0"/>
    <xf applyFill="1" applyFont="1" applyNumberFormat="1" borderId="0" fillId="7" fontId="17" numFmtId="1354" xfId="0">
      <alignment horizontal="right" vertical="center"/>
    </xf>
    <xf applyFill="1" applyNumberFormat="1" borderId="0" fillId="5" fontId="0" numFmtId="1355" xfId="0"/>
    <xf applyFill="1" applyFont="1" applyNumberFormat="1" borderId="0" fillId="5" fontId="17" numFmtId="1355" xfId="0"/>
    <xf applyFill="1" applyFont="1" applyNumberFormat="1" borderId="0" fillId="5" fontId="17" numFmtId="1355" xfId="0">
      <alignment horizontal="right" vertical="center"/>
    </xf>
    <xf applyFill="1" applyNumberFormat="1" borderId="0" fillId="5" fontId="0" numFmtId="1356" xfId="0"/>
    <xf applyFill="1" applyFont="1" applyNumberFormat="1" borderId="0" fillId="5" fontId="17" numFmtId="1356" xfId="0"/>
    <xf applyFill="1" applyFont="1" applyNumberFormat="1" borderId="0" fillId="5" fontId="17" numFmtId="1356" xfId="0">
      <alignment horizontal="right" vertical="center"/>
    </xf>
    <xf applyFill="1" applyNumberFormat="1" borderId="0" fillId="5" fontId="0" numFmtId="1357" xfId="0"/>
    <xf applyFill="1" applyFont="1" applyNumberFormat="1" borderId="0" fillId="5" fontId="17" numFmtId="1357" xfId="0"/>
    <xf applyFill="1" applyFont="1" applyNumberFormat="1" borderId="0" fillId="5" fontId="17" numFmtId="1357" xfId="0">
      <alignment horizontal="right" vertical="center"/>
    </xf>
    <xf applyFill="1" applyNumberFormat="1" borderId="0" fillId="7" fontId="0" numFmtId="1358" xfId="0"/>
    <xf applyFill="1" applyFont="1" applyNumberFormat="1" borderId="0" fillId="7" fontId="17" numFmtId="1358" xfId="0"/>
    <xf applyFill="1" applyFont="1" applyNumberFormat="1" borderId="0" fillId="7" fontId="17" numFmtId="1358" xfId="0">
      <alignment horizontal="right" vertical="center"/>
    </xf>
    <xf applyFill="1" applyNumberFormat="1" borderId="0" fillId="7" fontId="0" numFmtId="1359" xfId="0"/>
    <xf applyFill="1" applyFont="1" applyNumberFormat="1" borderId="0" fillId="7" fontId="17" numFmtId="1359" xfId="0"/>
    <xf applyFill="1" applyFont="1" applyNumberFormat="1" borderId="0" fillId="7" fontId="17" numFmtId="1359" xfId="0">
      <alignment horizontal="right" vertical="center"/>
    </xf>
    <xf applyFill="1" applyNumberFormat="1" borderId="0" fillId="7" fontId="0" numFmtId="1360" xfId="0"/>
    <xf applyFill="1" applyFont="1" applyNumberFormat="1" borderId="0" fillId="7" fontId="17" numFmtId="1360" xfId="0"/>
    <xf applyFill="1" applyFont="1" applyNumberFormat="1" borderId="0" fillId="7" fontId="17" numFmtId="1360" xfId="0">
      <alignment horizontal="right" vertical="center"/>
    </xf>
    <xf applyFill="1" applyNumberFormat="1" borderId="0" fillId="5" fontId="0" numFmtId="1361" xfId="0"/>
    <xf applyFill="1" applyFont="1" applyNumberFormat="1" borderId="0" fillId="5" fontId="17" numFmtId="1361" xfId="0"/>
    <xf applyFill="1" applyFont="1" applyNumberFormat="1" borderId="0" fillId="5" fontId="17" numFmtId="1361" xfId="0">
      <alignment horizontal="right" vertical="center"/>
    </xf>
    <xf applyFill="1" applyNumberFormat="1" borderId="0" fillId="5" fontId="0" numFmtId="1362" xfId="0"/>
    <xf applyFill="1" applyFont="1" applyNumberFormat="1" borderId="0" fillId="5" fontId="17" numFmtId="1362" xfId="0"/>
    <xf applyFill="1" applyFont="1" applyNumberFormat="1" borderId="0" fillId="5" fontId="17" numFmtId="1362" xfId="0">
      <alignment horizontal="right" vertical="center"/>
    </xf>
    <xf applyFill="1" applyNumberFormat="1" borderId="0" fillId="7" fontId="0" numFmtId="1363" xfId="0"/>
    <xf applyFill="1" applyFont="1" applyNumberFormat="1" borderId="0" fillId="7" fontId="17" numFmtId="1363" xfId="0"/>
    <xf applyFill="1" applyFont="1" applyNumberFormat="1" borderId="0" fillId="7" fontId="17" numFmtId="1363" xfId="0">
      <alignment horizontal="right" vertical="center"/>
    </xf>
    <xf applyNumberFormat="1" borderId="0" fillId="0" fontId="0" numFmtId="1364" xfId="0"/>
    <xf applyFill="1" applyNumberFormat="1" borderId="0" fillId="5" fontId="0" numFmtId="1364" xfId="0"/>
    <xf applyFill="1" applyFont="1" applyNumberFormat="1" borderId="0" fillId="5" fontId="20" numFmtId="1364" xfId="0"/>
    <xf applyFill="1" applyFont="1" applyNumberFormat="1" borderId="0" fillId="5" fontId="20" numFmtId="1364" xfId="0">
      <alignment horizontal="right" vertical="center"/>
    </xf>
    <xf applyNumberFormat="1" borderId="0" fillId="0" fontId="0" numFmtId="1365" xfId="0"/>
    <xf applyFill="1" applyNumberFormat="1" borderId="0" fillId="5" fontId="0" numFmtId="1365" xfId="0"/>
    <xf applyFill="1" applyFont="1" applyNumberFormat="1" borderId="0" fillId="5" fontId="20" numFmtId="1365" xfId="0"/>
    <xf applyFill="1" applyFont="1" applyNumberFormat="1" borderId="0" fillId="5" fontId="20" numFmtId="1365" xfId="0">
      <alignment horizontal="right" vertical="center"/>
    </xf>
    <xf applyNumberFormat="1" borderId="0" fillId="0" fontId="0" numFmtId="1366" xfId="0"/>
    <xf applyFill="1" applyNumberFormat="1" borderId="0" fillId="5" fontId="0" numFmtId="1366" xfId="0"/>
    <xf applyFill="1" applyFont="1" applyNumberFormat="1" borderId="0" fillId="5" fontId="20" numFmtId="1366" xfId="0"/>
    <xf applyFill="1" applyFont="1" applyNumberFormat="1" borderId="0" fillId="5" fontId="20" numFmtId="1366" xfId="0">
      <alignment horizontal="right" vertical="center"/>
    </xf>
    <xf applyNumberFormat="1" borderId="0" fillId="0" fontId="0" numFmtId="1367" xfId="0"/>
    <xf applyFill="1" applyNumberFormat="1" borderId="0" fillId="6" fontId="0" numFmtId="1367" xfId="0"/>
    <xf applyFill="1" applyFont="1" applyNumberFormat="1" borderId="0" fillId="6" fontId="23" numFmtId="1367" xfId="0"/>
    <xf applyFill="1" applyFont="1" applyNumberFormat="1" borderId="0" fillId="6" fontId="23" numFmtId="1367" xfId="0">
      <alignment horizontal="right" vertical="center"/>
    </xf>
    <xf applyNumberFormat="1" borderId="0" fillId="0" fontId="0" numFmtId="1368" xfId="0"/>
    <xf applyFill="1" applyNumberFormat="1" borderId="0" fillId="5" fontId="0" numFmtId="1369" xfId="0"/>
    <xf applyFill="1" applyFont="1" applyNumberFormat="1" borderId="0" fillId="5" fontId="17" numFmtId="1369" xfId="0"/>
    <xf applyFill="1" applyFont="1" applyNumberFormat="1" borderId="0" fillId="5" fontId="17" numFmtId="1369" xfId="0">
      <alignment horizontal="right" vertical="center"/>
    </xf>
    <xf applyFill="1" applyNumberFormat="1" borderId="0" fillId="5" fontId="0" numFmtId="1370" xfId="0"/>
    <xf applyFill="1" applyFont="1" applyNumberFormat="1" borderId="0" fillId="5" fontId="17" numFmtId="1370" xfId="0"/>
    <xf applyFill="1" applyFont="1" applyNumberFormat="1" borderId="0" fillId="5" fontId="17" numFmtId="1370" xfId="0">
      <alignment horizontal="right" vertical="center"/>
    </xf>
    <xf applyFill="1" applyNumberFormat="1" borderId="0" fillId="5" fontId="0" numFmtId="1371" xfId="0"/>
    <xf applyFill="1" applyFont="1" applyNumberFormat="1" borderId="0" fillId="5" fontId="17" numFmtId="1371" xfId="0"/>
    <xf applyFill="1" applyFont="1" applyNumberFormat="1" borderId="0" fillId="5" fontId="17" numFmtId="1371" xfId="0">
      <alignment horizontal="right" vertical="center"/>
    </xf>
    <xf applyFill="1" applyNumberFormat="1" borderId="0" fillId="7" fontId="0" numFmtId="1372" xfId="0"/>
    <xf applyFill="1" applyFont="1" applyNumberFormat="1" borderId="0" fillId="7" fontId="17" numFmtId="1372" xfId="0"/>
    <xf applyFill="1" applyFont="1" applyNumberFormat="1" borderId="0" fillId="7" fontId="17" numFmtId="1372" xfId="0">
      <alignment horizontal="right" vertical="center"/>
    </xf>
    <xf applyFill="1" applyNumberFormat="1" borderId="0" fillId="7" fontId="0" numFmtId="1373" xfId="0"/>
    <xf applyFill="1" applyFont="1" applyNumberFormat="1" borderId="0" fillId="7" fontId="17" numFmtId="1373" xfId="0"/>
    <xf applyFill="1" applyFont="1" applyNumberFormat="1" borderId="0" fillId="7" fontId="17" numFmtId="1373" xfId="0">
      <alignment horizontal="right" vertical="center"/>
    </xf>
    <xf applyFill="1" applyNumberFormat="1" borderId="0" fillId="7" fontId="0" numFmtId="1374" xfId="0"/>
    <xf applyFill="1" applyFont="1" applyNumberFormat="1" borderId="0" fillId="7" fontId="17" numFmtId="1374" xfId="0"/>
    <xf applyFill="1" applyFont="1" applyNumberFormat="1" borderId="0" fillId="7" fontId="17" numFmtId="1374" xfId="0">
      <alignment horizontal="right" vertical="center"/>
    </xf>
    <xf applyFill="1" applyNumberFormat="1" borderId="0" fillId="5" fontId="0" numFmtId="1375" xfId="0"/>
    <xf applyFill="1" applyFont="1" applyNumberFormat="1" borderId="0" fillId="5" fontId="17" numFmtId="1375" xfId="0"/>
    <xf applyFill="1" applyFont="1" applyNumberFormat="1" borderId="0" fillId="5" fontId="17" numFmtId="1375" xfId="0">
      <alignment horizontal="right" vertical="center"/>
    </xf>
    <xf applyFill="1" applyNumberFormat="1" borderId="0" fillId="5" fontId="0" numFmtId="1376" xfId="0"/>
    <xf applyFill="1" applyFont="1" applyNumberFormat="1" borderId="0" fillId="5" fontId="17" numFmtId="1376" xfId="0"/>
    <xf applyFill="1" applyFont="1" applyNumberFormat="1" borderId="0" fillId="5" fontId="17" numFmtId="1376" xfId="0">
      <alignment horizontal="right" vertical="center"/>
    </xf>
    <xf applyFill="1" applyNumberFormat="1" borderId="0" fillId="5" fontId="0" numFmtId="1377" xfId="0"/>
    <xf applyFill="1" applyFont="1" applyNumberFormat="1" borderId="0" fillId="5" fontId="17" numFmtId="1377" xfId="0"/>
    <xf applyFill="1" applyFont="1" applyNumberFormat="1" borderId="0" fillId="5" fontId="17" numFmtId="1377" xfId="0">
      <alignment horizontal="right" vertical="center"/>
    </xf>
    <xf applyFill="1" applyNumberFormat="1" borderId="0" fillId="7" fontId="0" numFmtId="1378" xfId="0"/>
    <xf applyFill="1" applyFont="1" applyNumberFormat="1" borderId="0" fillId="7" fontId="17" numFmtId="1378" xfId="0"/>
    <xf applyFill="1" applyFont="1" applyNumberFormat="1" borderId="0" fillId="7" fontId="17" numFmtId="1378" xfId="0">
      <alignment horizontal="right" vertical="center"/>
    </xf>
    <xf applyFill="1" applyNumberFormat="1" borderId="0" fillId="7" fontId="0" numFmtId="1379" xfId="0"/>
    <xf applyFill="1" applyFont="1" applyNumberFormat="1" borderId="0" fillId="7" fontId="17" numFmtId="1379" xfId="0"/>
    <xf applyFill="1" applyFont="1" applyNumberFormat="1" borderId="0" fillId="7" fontId="17" numFmtId="1379" xfId="0">
      <alignment horizontal="right" vertical="center"/>
    </xf>
    <xf applyFill="1" applyNumberFormat="1" borderId="0" fillId="7" fontId="0" numFmtId="1380" xfId="0"/>
    <xf applyFill="1" applyFont="1" applyNumberFormat="1" borderId="0" fillId="7" fontId="17" numFmtId="1380" xfId="0"/>
    <xf applyFill="1" applyFont="1" applyNumberFormat="1" borderId="0" fillId="7" fontId="17" numFmtId="1380" xfId="0">
      <alignment horizontal="right" vertical="center"/>
    </xf>
    <xf applyFill="1" applyNumberFormat="1" borderId="0" fillId="5" fontId="0" numFmtId="1381" xfId="0"/>
    <xf applyFill="1" applyFont="1" applyNumberFormat="1" borderId="0" fillId="5" fontId="17" numFmtId="1381" xfId="0"/>
    <xf applyFill="1" applyFont="1" applyNumberFormat="1" borderId="0" fillId="5" fontId="17" numFmtId="1381" xfId="0">
      <alignment horizontal="right" vertical="center"/>
    </xf>
    <xf applyFill="1" applyNumberFormat="1" borderId="0" fillId="5" fontId="0" numFmtId="1382" xfId="0"/>
    <xf applyFill="1" applyFont="1" applyNumberFormat="1" borderId="0" fillId="5" fontId="17" numFmtId="1382" xfId="0"/>
    <xf applyFill="1" applyFont="1" applyNumberFormat="1" borderId="0" fillId="5" fontId="17" numFmtId="1382" xfId="0">
      <alignment horizontal="right" vertical="center"/>
    </xf>
    <xf applyFill="1" applyNumberFormat="1" borderId="0" fillId="5" fontId="0" numFmtId="1383" xfId="0"/>
    <xf applyFill="1" applyFont="1" applyNumberFormat="1" borderId="0" fillId="5" fontId="17" numFmtId="1383" xfId="0"/>
    <xf applyFill="1" applyFont="1" applyNumberFormat="1" borderId="0" fillId="5" fontId="17" numFmtId="1383" xfId="0">
      <alignment horizontal="right" vertical="center"/>
    </xf>
    <xf applyFill="1" applyNumberFormat="1" borderId="0" fillId="7" fontId="0" numFmtId="1384" xfId="0"/>
    <xf applyFill="1" applyFont="1" applyNumberFormat="1" borderId="0" fillId="7" fontId="17" numFmtId="1384" xfId="0"/>
    <xf applyFill="1" applyFont="1" applyNumberFormat="1" borderId="0" fillId="7" fontId="17" numFmtId="1384" xfId="0">
      <alignment horizontal="right" vertical="center"/>
    </xf>
    <xf applyFill="1" applyNumberFormat="1" borderId="0" fillId="7" fontId="0" numFmtId="1385" xfId="0"/>
    <xf applyFill="1" applyFont="1" applyNumberFormat="1" borderId="0" fillId="7" fontId="17" numFmtId="1385" xfId="0"/>
    <xf applyFill="1" applyFont="1" applyNumberFormat="1" borderId="0" fillId="7" fontId="17" numFmtId="1385" xfId="0">
      <alignment horizontal="right" vertical="center"/>
    </xf>
    <xf applyFill="1" applyNumberFormat="1" borderId="0" fillId="7" fontId="0" numFmtId="1386" xfId="0"/>
    <xf applyFill="1" applyFont="1" applyNumberFormat="1" borderId="0" fillId="7" fontId="17" numFmtId="1386" xfId="0"/>
    <xf applyFill="1" applyFont="1" applyNumberFormat="1" borderId="0" fillId="7" fontId="17" numFmtId="1386" xfId="0">
      <alignment horizontal="right" vertical="center"/>
    </xf>
    <xf applyFill="1" applyNumberFormat="1" borderId="0" fillId="5" fontId="0" numFmtId="1387" xfId="0"/>
    <xf applyFill="1" applyFont="1" applyNumberFormat="1" borderId="0" fillId="5" fontId="17" numFmtId="1387" xfId="0"/>
    <xf applyFill="1" applyFont="1" applyNumberFormat="1" borderId="0" fillId="5" fontId="17" numFmtId="1387" xfId="0">
      <alignment horizontal="right" vertical="center"/>
    </xf>
    <xf applyFill="1" applyNumberFormat="1" borderId="0" fillId="5" fontId="0" numFmtId="1388" xfId="0"/>
    <xf applyFill="1" applyFont="1" applyNumberFormat="1" borderId="0" fillId="5" fontId="17" numFmtId="1388" xfId="0"/>
    <xf applyFill="1" applyFont="1" applyNumberFormat="1" borderId="0" fillId="5" fontId="17" numFmtId="1388" xfId="0">
      <alignment horizontal="right" vertical="center"/>
    </xf>
    <xf applyFill="1" applyNumberFormat="1" borderId="0" fillId="7" fontId="0" numFmtId="1389" xfId="0"/>
    <xf applyFill="1" applyFont="1" applyNumberFormat="1" borderId="0" fillId="7" fontId="17" numFmtId="1389" xfId="0"/>
    <xf applyFill="1" applyFont="1" applyNumberFormat="1" borderId="0" fillId="7" fontId="17" numFmtId="1389" xfId="0">
      <alignment horizontal="right" vertical="center"/>
    </xf>
    <xf applyFill="1" applyNumberFormat="1" borderId="0" fillId="5" fontId="0" numFmtId="1390" xfId="0"/>
    <xf applyFill="1" applyFont="1" applyNumberFormat="1" borderId="0" fillId="5" fontId="17" numFmtId="1390" xfId="0"/>
    <xf applyFill="1" applyFont="1" applyNumberFormat="1" borderId="0" fillId="5" fontId="17" numFmtId="1390" xfId="0">
      <alignment horizontal="right" vertical="center"/>
    </xf>
    <xf applyFill="1" applyNumberFormat="1" borderId="0" fillId="5" fontId="0" numFmtId="1391" xfId="0"/>
    <xf applyFill="1" applyFont="1" applyNumberFormat="1" borderId="0" fillId="5" fontId="17" numFmtId="1391" xfId="0"/>
    <xf applyFill="1" applyFont="1" applyNumberFormat="1" borderId="0" fillId="5" fontId="17" numFmtId="1391" xfId="0">
      <alignment horizontal="right" vertical="center"/>
    </xf>
    <xf applyFill="1" applyNumberFormat="1" borderId="0" fillId="5" fontId="0" numFmtId="1392" xfId="0"/>
    <xf applyFill="1" applyFont="1" applyNumberFormat="1" borderId="0" fillId="5" fontId="17" numFmtId="1392" xfId="0"/>
    <xf applyFill="1" applyFont="1" applyNumberFormat="1" borderId="0" fillId="5" fontId="17" numFmtId="1392" xfId="0">
      <alignment horizontal="right" vertical="center"/>
    </xf>
    <xf applyFill="1" applyNumberFormat="1" borderId="0" fillId="7" fontId="0" numFmtId="1393" xfId="0"/>
    <xf applyFill="1" applyFont="1" applyNumberFormat="1" borderId="0" fillId="7" fontId="17" numFmtId="1393" xfId="0"/>
    <xf applyFill="1" applyFont="1" applyNumberFormat="1" borderId="0" fillId="7" fontId="17" numFmtId="1393" xfId="0">
      <alignment horizontal="right" vertical="center"/>
    </xf>
    <xf applyFill="1" applyNumberFormat="1" borderId="0" fillId="7" fontId="0" numFmtId="1394" xfId="0"/>
    <xf applyFill="1" applyFont="1" applyNumberFormat="1" borderId="0" fillId="7" fontId="17" numFmtId="1394" xfId="0"/>
    <xf applyFill="1" applyFont="1" applyNumberFormat="1" borderId="0" fillId="7" fontId="17" numFmtId="1394" xfId="0">
      <alignment horizontal="right" vertical="center"/>
    </xf>
    <xf applyFill="1" applyNumberFormat="1" borderId="0" fillId="7" fontId="0" numFmtId="1395" xfId="0"/>
    <xf applyFill="1" applyFont="1" applyNumberFormat="1" borderId="0" fillId="7" fontId="17" numFmtId="1395" xfId="0"/>
    <xf applyFill="1" applyFont="1" applyNumberFormat="1" borderId="0" fillId="7" fontId="17" numFmtId="1395" xfId="0">
      <alignment horizontal="right" vertical="center"/>
    </xf>
    <xf applyFill="1" applyNumberFormat="1" borderId="0" fillId="5" fontId="0" numFmtId="1396" xfId="0"/>
    <xf applyFill="1" applyFont="1" applyNumberFormat="1" borderId="0" fillId="5" fontId="17" numFmtId="1396" xfId="0"/>
    <xf applyFill="1" applyFont="1" applyNumberFormat="1" borderId="0" fillId="5" fontId="17" numFmtId="1396" xfId="0">
      <alignment horizontal="right" vertical="center"/>
    </xf>
    <xf applyFill="1" applyNumberFormat="1" borderId="0" fillId="5" fontId="0" numFmtId="1397" xfId="0"/>
    <xf applyFill="1" applyFont="1" applyNumberFormat="1" borderId="0" fillId="5" fontId="17" numFmtId="1397" xfId="0"/>
    <xf applyFill="1" applyFont="1" applyNumberFormat="1" borderId="0" fillId="5" fontId="17" numFmtId="1397" xfId="0">
      <alignment horizontal="right" vertical="center"/>
    </xf>
    <xf applyFill="1" applyNumberFormat="1" borderId="0" fillId="5" fontId="0" numFmtId="1398" xfId="0"/>
    <xf applyFill="1" applyFont="1" applyNumberFormat="1" borderId="0" fillId="5" fontId="17" numFmtId="1398" xfId="0"/>
    <xf applyFill="1" applyFont="1" applyNumberFormat="1" borderId="0" fillId="5" fontId="17" numFmtId="1398" xfId="0">
      <alignment horizontal="right" vertical="center"/>
    </xf>
    <xf applyFill="1" applyNumberFormat="1" borderId="0" fillId="7" fontId="0" numFmtId="1399" xfId="0"/>
    <xf applyFill="1" applyFont="1" applyNumberFormat="1" borderId="0" fillId="7" fontId="17" numFmtId="1399" xfId="0"/>
    <xf applyFill="1" applyFont="1" applyNumberFormat="1" borderId="0" fillId="7" fontId="17" numFmtId="1399" xfId="0">
      <alignment horizontal="right" vertical="center"/>
    </xf>
    <xf applyFill="1" applyNumberFormat="1" borderId="0" fillId="7" fontId="0" numFmtId="1400" xfId="0"/>
    <xf applyFill="1" applyFont="1" applyNumberFormat="1" borderId="0" fillId="7" fontId="17" numFmtId="1400" xfId="0"/>
    <xf applyFill="1" applyFont="1" applyNumberFormat="1" borderId="0" fillId="7" fontId="17" numFmtId="1400" xfId="0">
      <alignment horizontal="right" vertical="center"/>
    </xf>
    <xf applyFill="1" applyNumberFormat="1" borderId="0" fillId="7" fontId="0" numFmtId="1401" xfId="0"/>
    <xf applyFill="1" applyFont="1" applyNumberFormat="1" borderId="0" fillId="7" fontId="17" numFmtId="1401" xfId="0"/>
    <xf applyFill="1" applyFont="1" applyNumberFormat="1" borderId="0" fillId="7" fontId="17" numFmtId="1401" xfId="0">
      <alignment horizontal="right" vertical="center"/>
    </xf>
    <xf applyFill="1" applyNumberFormat="1" borderId="0" fillId="5" fontId="0" numFmtId="1402" xfId="0"/>
    <xf applyFill="1" applyFont="1" applyNumberFormat="1" borderId="0" fillId="5" fontId="17" numFmtId="1402" xfId="0"/>
    <xf applyFill="1" applyFont="1" applyNumberFormat="1" borderId="0" fillId="5" fontId="17" numFmtId="1402" xfId="0">
      <alignment horizontal="right" vertical="center"/>
    </xf>
    <xf applyFill="1" applyNumberFormat="1" borderId="0" fillId="5" fontId="0" numFmtId="1403" xfId="0"/>
    <xf applyFill="1" applyFont="1" applyNumberFormat="1" borderId="0" fillId="5" fontId="17" numFmtId="1403" xfId="0"/>
    <xf applyFill="1" applyFont="1" applyNumberFormat="1" borderId="0" fillId="5" fontId="17" numFmtId="1403" xfId="0">
      <alignment horizontal="right" vertical="center"/>
    </xf>
    <xf applyFill="1" applyNumberFormat="1" borderId="0" fillId="7" fontId="0" numFmtId="1404" xfId="0"/>
    <xf applyFill="1" applyFont="1" applyNumberFormat="1" borderId="0" fillId="7" fontId="17" numFmtId="1404" xfId="0"/>
    <xf applyFill="1" applyFont="1" applyNumberFormat="1" borderId="0" fillId="7" fontId="17" numFmtId="1404" xfId="0">
      <alignment horizontal="right" vertical="center"/>
    </xf>
    <xf applyNumberFormat="1" borderId="0" fillId="0" fontId="0" numFmtId="1405" xfId="0"/>
    <xf applyFill="1" applyNumberFormat="1" borderId="0" fillId="5" fontId="0" numFmtId="1405" xfId="0"/>
    <xf applyFill="1" applyFont="1" applyNumberFormat="1" borderId="0" fillId="5" fontId="20" numFmtId="1405" xfId="0"/>
    <xf applyFill="1" applyFont="1" applyNumberFormat="1" borderId="0" fillId="5" fontId="20" numFmtId="1405" xfId="0">
      <alignment horizontal="right" vertical="center"/>
    </xf>
    <xf applyNumberFormat="1" borderId="0" fillId="0" fontId="0" numFmtId="1406" xfId="0"/>
    <xf applyFill="1" applyNumberFormat="1" borderId="0" fillId="5" fontId="0" numFmtId="1406" xfId="0"/>
    <xf applyFill="1" applyFont="1" applyNumberFormat="1" borderId="0" fillId="5" fontId="20" numFmtId="1406" xfId="0"/>
    <xf applyFill="1" applyFont="1" applyNumberFormat="1" borderId="0" fillId="5" fontId="20" numFmtId="1406" xfId="0">
      <alignment horizontal="right" vertical="center"/>
    </xf>
    <xf applyNumberFormat="1" borderId="0" fillId="0" fontId="0" numFmtId="1407" xfId="0"/>
    <xf applyFill="1" applyNumberFormat="1" borderId="0" fillId="5" fontId="0" numFmtId="1407" xfId="0"/>
    <xf applyFill="1" applyFont="1" applyNumberFormat="1" borderId="0" fillId="5" fontId="20" numFmtId="1407" xfId="0"/>
    <xf applyFill="1" applyFont="1" applyNumberFormat="1" borderId="0" fillId="5" fontId="20" numFmtId="1407" xfId="0">
      <alignment horizontal="right" vertical="center"/>
    </xf>
    <xf applyNumberFormat="1" borderId="0" fillId="0" fontId="0" numFmtId="1408" xfId="0"/>
    <xf applyFill="1" applyNumberFormat="1" borderId="0" fillId="6" fontId="0" numFmtId="1408" xfId="0"/>
    <xf applyFill="1" applyFont="1" applyNumberFormat="1" borderId="0" fillId="6" fontId="23" numFmtId="1408" xfId="0"/>
    <xf applyFill="1" applyFont="1" applyNumberFormat="1" borderId="0" fillId="6" fontId="23" numFmtId="1408" xfId="0">
      <alignment horizontal="right" vertical="center"/>
    </xf>
    <xf applyNumberFormat="1" borderId="0" fillId="0" fontId="0" numFmtId="1409" xfId="0"/>
    <xf applyFill="1" applyFont="1" borderId="0" fillId="10" fontId="16" numFmtId="0" xfId="0"/>
    <xf applyFill="1" applyFont="1" borderId="0" fillId="10" fontId="16" numFmtId="0" xfId="0">
      <alignment horizontal="left" vertical="center" wrapText="0"/>
    </xf>
    <xf applyFill="1" applyNumberFormat="1" borderId="0" fillId="5" fontId="0" numFmtId="1410" xfId="0"/>
    <xf applyFill="1" applyFont="1" applyNumberFormat="1" borderId="0" fillId="5" fontId="17" numFmtId="1410" xfId="0"/>
    <xf applyFill="1" applyFont="1" applyNumberFormat="1" borderId="0" fillId="5" fontId="17" numFmtId="1410" xfId="0">
      <alignment horizontal="right" vertical="center"/>
    </xf>
    <xf applyFill="1" applyNumberFormat="1" borderId="0" fillId="5" fontId="0" numFmtId="1411" xfId="0"/>
    <xf applyFill="1" applyFont="1" applyNumberFormat="1" borderId="0" fillId="5" fontId="17" numFmtId="1411" xfId="0"/>
    <xf applyFill="1" applyFont="1" applyNumberFormat="1" borderId="0" fillId="5" fontId="17" numFmtId="1411" xfId="0">
      <alignment horizontal="right" vertical="center"/>
    </xf>
    <xf applyFill="1" applyNumberFormat="1" borderId="0" fillId="5" fontId="0" numFmtId="1412" xfId="0"/>
    <xf applyFill="1" applyFont="1" applyNumberFormat="1" borderId="0" fillId="5" fontId="17" numFmtId="1412" xfId="0"/>
    <xf applyFill="1" applyFont="1" applyNumberFormat="1" borderId="0" fillId="5" fontId="17" numFmtId="1412" xfId="0">
      <alignment horizontal="right" vertical="center"/>
    </xf>
    <xf applyFill="1" applyNumberFormat="1" borderId="0" fillId="7" fontId="0" numFmtId="1413" xfId="0"/>
    <xf applyFill="1" applyFont="1" applyNumberFormat="1" borderId="0" fillId="7" fontId="17" numFmtId="1413" xfId="0"/>
    <xf applyFill="1" applyFont="1" applyNumberFormat="1" borderId="0" fillId="7" fontId="17" numFmtId="1413" xfId="0">
      <alignment horizontal="right" vertical="center"/>
    </xf>
    <xf applyFill="1" applyNumberFormat="1" borderId="0" fillId="7" fontId="0" numFmtId="1414" xfId="0"/>
    <xf applyFill="1" applyFont="1" applyNumberFormat="1" borderId="0" fillId="7" fontId="17" numFmtId="1414" xfId="0"/>
    <xf applyFill="1" applyFont="1" applyNumberFormat="1" borderId="0" fillId="7" fontId="17" numFmtId="1414" xfId="0">
      <alignment horizontal="right" vertical="center"/>
    </xf>
    <xf applyFill="1" applyNumberFormat="1" borderId="0" fillId="7" fontId="0" numFmtId="1415" xfId="0"/>
    <xf applyFill="1" applyFont="1" applyNumberFormat="1" borderId="0" fillId="7" fontId="17" numFmtId="1415" xfId="0"/>
    <xf applyFill="1" applyFont="1" applyNumberFormat="1" borderId="0" fillId="7" fontId="17" numFmtId="1415" xfId="0">
      <alignment horizontal="right" vertical="center"/>
    </xf>
    <xf applyFill="1" applyNumberFormat="1" borderId="0" fillId="5" fontId="0" numFmtId="1416" xfId="0"/>
    <xf applyFill="1" applyFont="1" applyNumberFormat="1" borderId="0" fillId="5" fontId="17" numFmtId="1416" xfId="0"/>
    <xf applyFill="1" applyFont="1" applyNumberFormat="1" borderId="0" fillId="5" fontId="17" numFmtId="1416" xfId="0">
      <alignment horizontal="right" vertical="center"/>
    </xf>
    <xf applyFill="1" applyNumberFormat="1" borderId="0" fillId="5" fontId="0" numFmtId="1417" xfId="0"/>
    <xf applyFill="1" applyFont="1" applyNumberFormat="1" borderId="0" fillId="5" fontId="17" numFmtId="1417" xfId="0"/>
    <xf applyFill="1" applyFont="1" applyNumberFormat="1" borderId="0" fillId="5" fontId="17" numFmtId="1417" xfId="0">
      <alignment horizontal="right" vertical="center"/>
    </xf>
    <xf applyFill="1" applyNumberFormat="1" borderId="0" fillId="5" fontId="0" numFmtId="1418" xfId="0"/>
    <xf applyFill="1" applyFont="1" applyNumberFormat="1" borderId="0" fillId="5" fontId="17" numFmtId="1418" xfId="0"/>
    <xf applyFill="1" applyFont="1" applyNumberFormat="1" borderId="0" fillId="5" fontId="17" numFmtId="1418" xfId="0">
      <alignment horizontal="right" vertical="center"/>
    </xf>
    <xf applyFill="1" applyNumberFormat="1" borderId="0" fillId="7" fontId="0" numFmtId="1419" xfId="0"/>
    <xf applyFill="1" applyFont="1" applyNumberFormat="1" borderId="0" fillId="7" fontId="17" numFmtId="1419" xfId="0"/>
    <xf applyFill="1" applyFont="1" applyNumberFormat="1" borderId="0" fillId="7" fontId="17" numFmtId="1419" xfId="0">
      <alignment horizontal="right" vertical="center"/>
    </xf>
    <xf applyFill="1" applyNumberFormat="1" borderId="0" fillId="7" fontId="0" numFmtId="1420" xfId="0"/>
    <xf applyFill="1" applyFont="1" applyNumberFormat="1" borderId="0" fillId="7" fontId="17" numFmtId="1420" xfId="0"/>
    <xf applyFill="1" applyFont="1" applyNumberFormat="1" borderId="0" fillId="7" fontId="17" numFmtId="1420" xfId="0">
      <alignment horizontal="right" vertical="center"/>
    </xf>
    <xf applyFill="1" applyNumberFormat="1" borderId="0" fillId="7" fontId="0" numFmtId="1421" xfId="0"/>
    <xf applyFill="1" applyFont="1" applyNumberFormat="1" borderId="0" fillId="7" fontId="17" numFmtId="1421" xfId="0"/>
    <xf applyFill="1" applyFont="1" applyNumberFormat="1" borderId="0" fillId="7" fontId="17" numFmtId="1421" xfId="0">
      <alignment horizontal="right" vertical="center"/>
    </xf>
    <xf applyFill="1" applyNumberFormat="1" borderId="0" fillId="5" fontId="0" numFmtId="1422" xfId="0"/>
    <xf applyFill="1" applyFont="1" applyNumberFormat="1" borderId="0" fillId="5" fontId="17" numFmtId="1422" xfId="0"/>
    <xf applyFill="1" applyFont="1" applyNumberFormat="1" borderId="0" fillId="5" fontId="17" numFmtId="1422" xfId="0">
      <alignment horizontal="right" vertical="center"/>
    </xf>
    <xf applyFill="1" applyNumberFormat="1" borderId="0" fillId="5" fontId="0" numFmtId="1423" xfId="0"/>
    <xf applyFill="1" applyFont="1" applyNumberFormat="1" borderId="0" fillId="5" fontId="17" numFmtId="1423" xfId="0"/>
    <xf applyFill="1" applyFont="1" applyNumberFormat="1" borderId="0" fillId="5" fontId="17" numFmtId="1423" xfId="0">
      <alignment horizontal="right" vertical="center"/>
    </xf>
    <xf applyFill="1" applyNumberFormat="1" borderId="0" fillId="5" fontId="0" numFmtId="1424" xfId="0"/>
    <xf applyFill="1" applyFont="1" applyNumberFormat="1" borderId="0" fillId="5" fontId="17" numFmtId="1424" xfId="0"/>
    <xf applyFill="1" applyFont="1" applyNumberFormat="1" borderId="0" fillId="5" fontId="17" numFmtId="1424" xfId="0">
      <alignment horizontal="right" vertical="center"/>
    </xf>
    <xf applyFill="1" applyNumberFormat="1" borderId="0" fillId="7" fontId="0" numFmtId="1425" xfId="0"/>
    <xf applyFill="1" applyFont="1" applyNumberFormat="1" borderId="0" fillId="7" fontId="17" numFmtId="1425" xfId="0"/>
    <xf applyFill="1" applyFont="1" applyNumberFormat="1" borderId="0" fillId="7" fontId="17" numFmtId="1425" xfId="0">
      <alignment horizontal="right" vertical="center"/>
    </xf>
    <xf applyFill="1" applyNumberFormat="1" borderId="0" fillId="7" fontId="0" numFmtId="1426" xfId="0"/>
    <xf applyFill="1" applyFont="1" applyNumberFormat="1" borderId="0" fillId="7" fontId="17" numFmtId="1426" xfId="0"/>
    <xf applyFill="1" applyFont="1" applyNumberFormat="1" borderId="0" fillId="7" fontId="17" numFmtId="1426" xfId="0">
      <alignment horizontal="right" vertical="center"/>
    </xf>
    <xf applyFill="1" applyNumberFormat="1" borderId="0" fillId="7" fontId="0" numFmtId="1427" xfId="0"/>
    <xf applyFill="1" applyFont="1" applyNumberFormat="1" borderId="0" fillId="7" fontId="17" numFmtId="1427" xfId="0"/>
    <xf applyFill="1" applyFont="1" applyNumberFormat="1" borderId="0" fillId="7" fontId="17" numFmtId="1427" xfId="0">
      <alignment horizontal="right" vertical="center"/>
    </xf>
    <xf applyFill="1" applyNumberFormat="1" borderId="0" fillId="5" fontId="0" numFmtId="1428" xfId="0"/>
    <xf applyFill="1" applyFont="1" applyNumberFormat="1" borderId="0" fillId="5" fontId="17" numFmtId="1428" xfId="0"/>
    <xf applyFill="1" applyFont="1" applyNumberFormat="1" borderId="0" fillId="5" fontId="17" numFmtId="1428" xfId="0">
      <alignment horizontal="right" vertical="center"/>
    </xf>
    <xf applyFill="1" applyNumberFormat="1" borderId="0" fillId="5" fontId="0" numFmtId="1429" xfId="0"/>
    <xf applyFill="1" applyFont="1" applyNumberFormat="1" borderId="0" fillId="5" fontId="17" numFmtId="1429" xfId="0"/>
    <xf applyFill="1" applyFont="1" applyNumberFormat="1" borderId="0" fillId="5" fontId="17" numFmtId="1429" xfId="0">
      <alignment horizontal="right" vertical="center"/>
    </xf>
    <xf applyFill="1" applyNumberFormat="1" borderId="0" fillId="7" fontId="0" numFmtId="1430" xfId="0"/>
    <xf applyFill="1" applyFont="1" applyNumberFormat="1" borderId="0" fillId="7" fontId="17" numFmtId="1430" xfId="0"/>
    <xf applyFill="1" applyFont="1" applyNumberFormat="1" borderId="0" fillId="7" fontId="17" numFmtId="1430" xfId="0">
      <alignment horizontal="right" vertical="center"/>
    </xf>
    <xf applyFill="1" applyNumberFormat="1" borderId="0" fillId="5" fontId="0" numFmtId="1431" xfId="0"/>
    <xf applyFill="1" applyFont="1" applyNumberFormat="1" borderId="0" fillId="5" fontId="17" numFmtId="1431" xfId="0"/>
    <xf applyFill="1" applyFont="1" applyNumberFormat="1" borderId="0" fillId="5" fontId="17" numFmtId="1431" xfId="0">
      <alignment horizontal="right" vertical="center"/>
    </xf>
    <xf applyFill="1" applyNumberFormat="1" borderId="0" fillId="5" fontId="0" numFmtId="1432" xfId="0"/>
    <xf applyFill="1" applyFont="1" applyNumberFormat="1" borderId="0" fillId="5" fontId="17" numFmtId="1432" xfId="0"/>
    <xf applyFill="1" applyFont="1" applyNumberFormat="1" borderId="0" fillId="5" fontId="17" numFmtId="1432" xfId="0">
      <alignment horizontal="right" vertical="center"/>
    </xf>
    <xf applyFill="1" applyNumberFormat="1" borderId="0" fillId="5" fontId="0" numFmtId="1433" xfId="0"/>
    <xf applyFill="1" applyFont="1" applyNumberFormat="1" borderId="0" fillId="5" fontId="17" numFmtId="1433" xfId="0"/>
    <xf applyFill="1" applyFont="1" applyNumberFormat="1" borderId="0" fillId="5" fontId="17" numFmtId="1433" xfId="0">
      <alignment horizontal="right" vertical="center"/>
    </xf>
    <xf applyFill="1" applyNumberFormat="1" borderId="0" fillId="7" fontId="0" numFmtId="1434" xfId="0"/>
    <xf applyFill="1" applyFont="1" applyNumberFormat="1" borderId="0" fillId="7" fontId="17" numFmtId="1434" xfId="0"/>
    <xf applyFill="1" applyFont="1" applyNumberFormat="1" borderId="0" fillId="7" fontId="17" numFmtId="1434" xfId="0">
      <alignment horizontal="right" vertical="center"/>
    </xf>
    <xf applyFill="1" applyNumberFormat="1" borderId="0" fillId="7" fontId="0" numFmtId="1435" xfId="0"/>
    <xf applyFill="1" applyFont="1" applyNumberFormat="1" borderId="0" fillId="7" fontId="17" numFmtId="1435" xfId="0"/>
    <xf applyFill="1" applyFont="1" applyNumberFormat="1" borderId="0" fillId="7" fontId="17" numFmtId="1435" xfId="0">
      <alignment horizontal="right" vertical="center"/>
    </xf>
    <xf applyFill="1" applyNumberFormat="1" borderId="0" fillId="7" fontId="0" numFmtId="1436" xfId="0"/>
    <xf applyFill="1" applyFont="1" applyNumberFormat="1" borderId="0" fillId="7" fontId="17" numFmtId="1436" xfId="0"/>
    <xf applyFill="1" applyFont="1" applyNumberFormat="1" borderId="0" fillId="7" fontId="17" numFmtId="1436" xfId="0">
      <alignment horizontal="right" vertical="center"/>
    </xf>
    <xf applyFill="1" applyNumberFormat="1" borderId="0" fillId="5" fontId="0" numFmtId="1437" xfId="0"/>
    <xf applyFill="1" applyFont="1" applyNumberFormat="1" borderId="0" fillId="5" fontId="17" numFmtId="1437" xfId="0"/>
    <xf applyFill="1" applyFont="1" applyNumberFormat="1" borderId="0" fillId="5" fontId="17" numFmtId="1437" xfId="0">
      <alignment horizontal="right" vertical="center"/>
    </xf>
    <xf applyFill="1" applyNumberFormat="1" borderId="0" fillId="5" fontId="0" numFmtId="1438" xfId="0"/>
    <xf applyFill="1" applyFont="1" applyNumberFormat="1" borderId="0" fillId="5" fontId="17" numFmtId="1438" xfId="0"/>
    <xf applyFill="1" applyFont="1" applyNumberFormat="1" borderId="0" fillId="5" fontId="17" numFmtId="1438" xfId="0">
      <alignment horizontal="right" vertical="center"/>
    </xf>
    <xf applyFill="1" applyNumberFormat="1" borderId="0" fillId="5" fontId="0" numFmtId="1439" xfId="0"/>
    <xf applyFill="1" applyFont="1" applyNumberFormat="1" borderId="0" fillId="5" fontId="17" numFmtId="1439" xfId="0"/>
    <xf applyFill="1" applyFont="1" applyNumberFormat="1" borderId="0" fillId="5" fontId="17" numFmtId="1439" xfId="0">
      <alignment horizontal="right" vertical="center"/>
    </xf>
    <xf applyFill="1" applyNumberFormat="1" borderId="0" fillId="7" fontId="0" numFmtId="1440" xfId="0"/>
    <xf applyFill="1" applyFont="1" applyNumberFormat="1" borderId="0" fillId="7" fontId="17" numFmtId="1440" xfId="0"/>
    <xf applyFill="1" applyFont="1" applyNumberFormat="1" borderId="0" fillId="7" fontId="17" numFmtId="1440" xfId="0">
      <alignment horizontal="right" vertical="center"/>
    </xf>
    <xf applyFill="1" applyNumberFormat="1" borderId="0" fillId="7" fontId="0" numFmtId="1441" xfId="0"/>
    <xf applyFill="1" applyFont="1" applyNumberFormat="1" borderId="0" fillId="7" fontId="17" numFmtId="1441" xfId="0"/>
    <xf applyFill="1" applyFont="1" applyNumberFormat="1" borderId="0" fillId="7" fontId="17" numFmtId="1441" xfId="0">
      <alignment horizontal="right" vertical="center"/>
    </xf>
    <xf applyFill="1" applyNumberFormat="1" borderId="0" fillId="7" fontId="0" numFmtId="1442" xfId="0"/>
    <xf applyFill="1" applyFont="1" applyNumberFormat="1" borderId="0" fillId="7" fontId="17" numFmtId="1442" xfId="0"/>
    <xf applyFill="1" applyFont="1" applyNumberFormat="1" borderId="0" fillId="7" fontId="17" numFmtId="1442" xfId="0">
      <alignment horizontal="right" vertical="center"/>
    </xf>
    <xf applyFill="1" applyNumberFormat="1" borderId="0" fillId="5" fontId="0" numFmtId="1443" xfId="0"/>
    <xf applyFill="1" applyFont="1" applyNumberFormat="1" borderId="0" fillId="5" fontId="17" numFmtId="1443" xfId="0"/>
    <xf applyFill="1" applyFont="1" applyNumberFormat="1" borderId="0" fillId="5" fontId="17" numFmtId="1443" xfId="0">
      <alignment horizontal="right" vertical="center"/>
    </xf>
    <xf applyFill="1" applyNumberFormat="1" borderId="0" fillId="5" fontId="0" numFmtId="1444" xfId="0"/>
    <xf applyFill="1" applyFont="1" applyNumberFormat="1" borderId="0" fillId="5" fontId="17" numFmtId="1444" xfId="0"/>
    <xf applyFill="1" applyFont="1" applyNumberFormat="1" borderId="0" fillId="5" fontId="17" numFmtId="1444" xfId="0">
      <alignment horizontal="right" vertical="center"/>
    </xf>
    <xf applyFill="1" applyNumberFormat="1" borderId="0" fillId="7" fontId="0" numFmtId="1445" xfId="0"/>
    <xf applyFill="1" applyFont="1" applyNumberFormat="1" borderId="0" fillId="7" fontId="17" numFmtId="1445" xfId="0"/>
    <xf applyFill="1" applyFont="1" applyNumberFormat="1" borderId="0" fillId="7" fontId="17" numFmtId="1445" xfId="0">
      <alignment horizontal="right" vertical="center"/>
    </xf>
    <xf applyNumberFormat="1" borderId="0" fillId="0" fontId="0" numFmtId="1446" xfId="0"/>
    <xf applyFill="1" applyNumberFormat="1" borderId="0" fillId="5" fontId="0" numFmtId="1446" xfId="0"/>
    <xf applyFill="1" applyFont="1" applyNumberFormat="1" borderId="0" fillId="5" fontId="20" numFmtId="1446" xfId="0"/>
    <xf applyFill="1" applyFont="1" applyNumberFormat="1" borderId="0" fillId="5" fontId="20" numFmtId="1446" xfId="0">
      <alignment horizontal="right" vertical="center"/>
    </xf>
    <xf applyNumberFormat="1" borderId="0" fillId="0" fontId="0" numFmtId="1447" xfId="0"/>
    <xf applyFill="1" applyNumberFormat="1" borderId="0" fillId="5" fontId="0" numFmtId="1447" xfId="0"/>
    <xf applyFill="1" applyFont="1" applyNumberFormat="1" borderId="0" fillId="5" fontId="20" numFmtId="1447" xfId="0"/>
    <xf applyFill="1" applyFont="1" applyNumberFormat="1" borderId="0" fillId="5" fontId="20" numFmtId="1447" xfId="0">
      <alignment horizontal="right" vertical="center"/>
    </xf>
    <xf applyNumberFormat="1" borderId="0" fillId="0" fontId="0" numFmtId="1448" xfId="0"/>
    <xf applyFill="1" applyNumberFormat="1" borderId="0" fillId="5" fontId="0" numFmtId="1448" xfId="0"/>
    <xf applyFill="1" applyFont="1" applyNumberFormat="1" borderId="0" fillId="5" fontId="20" numFmtId="1448" xfId="0"/>
    <xf applyFill="1" applyFont="1" applyNumberFormat="1" borderId="0" fillId="5" fontId="20" numFmtId="1448" xfId="0">
      <alignment horizontal="right" vertical="center"/>
    </xf>
    <xf applyFill="1" applyFont="1" borderId="0" fillId="10" fontId="21" numFmtId="0" xfId="0"/>
    <xf applyFill="1" applyFont="1" borderId="0" fillId="10" fontId="21" numFmtId="0" xfId="0">
      <alignment horizontal="center" vertical="center" wrapText="0"/>
    </xf>
    <xf applyNumberFormat="1" borderId="0" fillId="0" fontId="0" numFmtId="1449" xfId="0"/>
    <xf applyFill="1" applyNumberFormat="1" borderId="0" fillId="6" fontId="0" numFmtId="1449" xfId="0"/>
    <xf applyFill="1" applyFont="1" applyNumberFormat="1" borderId="0" fillId="6" fontId="23" numFmtId="1449" xfId="0"/>
    <xf applyFill="1" applyFont="1" applyNumberFormat="1" borderId="0" fillId="6" fontId="23" numFmtId="1449" xfId="0">
      <alignment horizontal="right" vertical="center"/>
    </xf>
    <xf applyNumberFormat="1" borderId="0" fillId="0" fontId="0" numFmtId="1450" xfId="0"/>
    <xf applyFill="1" applyNumberFormat="1" borderId="0" fillId="5" fontId="0" numFmtId="1451" xfId="0"/>
    <xf applyFill="1" applyFont="1" applyNumberFormat="1" borderId="0" fillId="5" fontId="17" numFmtId="1451" xfId="0"/>
    <xf applyFill="1" applyFont="1" applyNumberFormat="1" borderId="0" fillId="5" fontId="17" numFmtId="1451" xfId="0">
      <alignment horizontal="right" vertical="center"/>
    </xf>
    <xf applyFill="1" applyNumberFormat="1" borderId="0" fillId="5" fontId="0" numFmtId="1452" xfId="0"/>
    <xf applyFill="1" applyFont="1" applyNumberFormat="1" borderId="0" fillId="5" fontId="17" numFmtId="1452" xfId="0"/>
    <xf applyFill="1" applyFont="1" applyNumberFormat="1" borderId="0" fillId="5" fontId="17" numFmtId="1452" xfId="0">
      <alignment horizontal="right" vertical="center"/>
    </xf>
    <xf applyFill="1" applyNumberFormat="1" borderId="0" fillId="5" fontId="0" numFmtId="1453" xfId="0"/>
    <xf applyFill="1" applyFont="1" applyNumberFormat="1" borderId="0" fillId="5" fontId="17" numFmtId="1453" xfId="0"/>
    <xf applyFill="1" applyFont="1" applyNumberFormat="1" borderId="0" fillId="5" fontId="17" numFmtId="1453" xfId="0">
      <alignment horizontal="right" vertical="center"/>
    </xf>
    <xf applyFill="1" applyNumberFormat="1" borderId="0" fillId="7" fontId="0" numFmtId="1454" xfId="0"/>
    <xf applyFill="1" applyFont="1" applyNumberFormat="1" borderId="0" fillId="7" fontId="17" numFmtId="1454" xfId="0"/>
    <xf applyFill="1" applyFont="1" applyNumberFormat="1" borderId="0" fillId="7" fontId="17" numFmtId="1454" xfId="0">
      <alignment horizontal="right" vertical="center"/>
    </xf>
    <xf applyFill="1" applyNumberFormat="1" borderId="0" fillId="7" fontId="0" numFmtId="1455" xfId="0"/>
    <xf applyFill="1" applyFont="1" applyNumberFormat="1" borderId="0" fillId="7" fontId="17" numFmtId="1455" xfId="0"/>
    <xf applyFill="1" applyFont="1" applyNumberFormat="1" borderId="0" fillId="7" fontId="17" numFmtId="1455" xfId="0">
      <alignment horizontal="right" vertical="center"/>
    </xf>
    <xf applyFill="1" applyNumberFormat="1" borderId="0" fillId="7" fontId="0" numFmtId="1456" xfId="0"/>
    <xf applyFill="1" applyFont="1" applyNumberFormat="1" borderId="0" fillId="7" fontId="17" numFmtId="1456" xfId="0"/>
    <xf applyFill="1" applyFont="1" applyNumberFormat="1" borderId="0" fillId="7" fontId="17" numFmtId="1456" xfId="0">
      <alignment horizontal="right" vertical="center"/>
    </xf>
    <xf applyFill="1" applyNumberFormat="1" borderId="0" fillId="5" fontId="0" numFmtId="1457" xfId="0"/>
    <xf applyFill="1" applyFont="1" applyNumberFormat="1" borderId="0" fillId="5" fontId="17" numFmtId="1457" xfId="0"/>
    <xf applyFill="1" applyFont="1" applyNumberFormat="1" borderId="0" fillId="5" fontId="17" numFmtId="1457" xfId="0">
      <alignment horizontal="right" vertical="center"/>
    </xf>
    <xf applyFill="1" applyNumberFormat="1" borderId="0" fillId="5" fontId="0" numFmtId="1458" xfId="0"/>
    <xf applyFill="1" applyFont="1" applyNumberFormat="1" borderId="0" fillId="5" fontId="17" numFmtId="1458" xfId="0"/>
    <xf applyFill="1" applyFont="1" applyNumberFormat="1" borderId="0" fillId="5" fontId="17" numFmtId="1458" xfId="0">
      <alignment horizontal="right" vertical="center"/>
    </xf>
    <xf applyFill="1" applyNumberFormat="1" borderId="0" fillId="5" fontId="0" numFmtId="1459" xfId="0"/>
    <xf applyFill="1" applyFont="1" applyNumberFormat="1" borderId="0" fillId="5" fontId="17" numFmtId="1459" xfId="0"/>
    <xf applyFill="1" applyFont="1" applyNumberFormat="1" borderId="0" fillId="5" fontId="17" numFmtId="1459" xfId="0">
      <alignment horizontal="right" vertical="center"/>
    </xf>
    <xf applyFill="1" applyNumberFormat="1" borderId="0" fillId="7" fontId="0" numFmtId="1460" xfId="0"/>
    <xf applyFill="1" applyFont="1" applyNumberFormat="1" borderId="0" fillId="7" fontId="17" numFmtId="1460" xfId="0"/>
    <xf applyFill="1" applyFont="1" applyNumberFormat="1" borderId="0" fillId="7" fontId="17" numFmtId="1460" xfId="0">
      <alignment horizontal="right" vertical="center"/>
    </xf>
    <xf applyFill="1" applyNumberFormat="1" borderId="0" fillId="7" fontId="0" numFmtId="1461" xfId="0"/>
    <xf applyFill="1" applyFont="1" applyNumberFormat="1" borderId="0" fillId="7" fontId="17" numFmtId="1461" xfId="0"/>
    <xf applyFill="1" applyFont="1" applyNumberFormat="1" borderId="0" fillId="7" fontId="17" numFmtId="1461" xfId="0">
      <alignment horizontal="right" vertical="center"/>
    </xf>
    <xf applyFill="1" applyNumberFormat="1" borderId="0" fillId="7" fontId="0" numFmtId="1462" xfId="0"/>
    <xf applyFill="1" applyFont="1" applyNumberFormat="1" borderId="0" fillId="7" fontId="17" numFmtId="1462" xfId="0"/>
    <xf applyFill="1" applyFont="1" applyNumberFormat="1" borderId="0" fillId="7" fontId="17" numFmtId="1462" xfId="0">
      <alignment horizontal="right" vertical="center"/>
    </xf>
    <xf applyFill="1" applyNumberFormat="1" borderId="0" fillId="5" fontId="0" numFmtId="1463" xfId="0"/>
    <xf applyFill="1" applyFont="1" applyNumberFormat="1" borderId="0" fillId="5" fontId="17" numFmtId="1463" xfId="0"/>
    <xf applyFill="1" applyFont="1" applyNumberFormat="1" borderId="0" fillId="5" fontId="17" numFmtId="1463" xfId="0">
      <alignment horizontal="right" vertical="center"/>
    </xf>
    <xf applyFill="1" applyNumberFormat="1" borderId="0" fillId="5" fontId="0" numFmtId="1464" xfId="0"/>
    <xf applyFill="1" applyFont="1" applyNumberFormat="1" borderId="0" fillId="5" fontId="17" numFmtId="1464" xfId="0"/>
    <xf applyFill="1" applyFont="1" applyNumberFormat="1" borderId="0" fillId="5" fontId="17" numFmtId="1464" xfId="0">
      <alignment horizontal="right" vertical="center"/>
    </xf>
    <xf applyFill="1" applyNumberFormat="1" borderId="0" fillId="5" fontId="0" numFmtId="1465" xfId="0"/>
    <xf applyFill="1" applyFont="1" applyNumberFormat="1" borderId="0" fillId="5" fontId="17" numFmtId="1465" xfId="0"/>
    <xf applyFill="1" applyFont="1" applyNumberFormat="1" borderId="0" fillId="5" fontId="17" numFmtId="1465" xfId="0">
      <alignment horizontal="right" vertical="center"/>
    </xf>
    <xf applyFill="1" applyNumberFormat="1" borderId="0" fillId="7" fontId="0" numFmtId="1466" xfId="0"/>
    <xf applyFill="1" applyFont="1" applyNumberFormat="1" borderId="0" fillId="7" fontId="17" numFmtId="1466" xfId="0"/>
    <xf applyFill="1" applyFont="1" applyNumberFormat="1" borderId="0" fillId="7" fontId="17" numFmtId="1466" xfId="0">
      <alignment horizontal="right" vertical="center"/>
    </xf>
    <xf applyFill="1" applyNumberFormat="1" borderId="0" fillId="7" fontId="0" numFmtId="1467" xfId="0"/>
    <xf applyFill="1" applyFont="1" applyNumberFormat="1" borderId="0" fillId="7" fontId="17" numFmtId="1467" xfId="0"/>
    <xf applyFill="1" applyFont="1" applyNumberFormat="1" borderId="0" fillId="7" fontId="17" numFmtId="1467" xfId="0">
      <alignment horizontal="right" vertical="center"/>
    </xf>
    <xf applyFill="1" applyNumberFormat="1" borderId="0" fillId="7" fontId="0" numFmtId="1468" xfId="0"/>
    <xf applyFill="1" applyFont="1" applyNumberFormat="1" borderId="0" fillId="7" fontId="17" numFmtId="1468" xfId="0"/>
    <xf applyFill="1" applyFont="1" applyNumberFormat="1" borderId="0" fillId="7" fontId="17" numFmtId="1468" xfId="0">
      <alignment horizontal="right" vertical="center"/>
    </xf>
    <xf applyFill="1" applyNumberFormat="1" borderId="0" fillId="5" fontId="0" numFmtId="1469" xfId="0"/>
    <xf applyFill="1" applyFont="1" applyNumberFormat="1" borderId="0" fillId="5" fontId="17" numFmtId="1469" xfId="0"/>
    <xf applyFill="1" applyFont="1" applyNumberFormat="1" borderId="0" fillId="5" fontId="17" numFmtId="1469" xfId="0">
      <alignment horizontal="right" vertical="center"/>
    </xf>
    <xf applyFill="1" applyNumberFormat="1" borderId="0" fillId="5" fontId="0" numFmtId="1470" xfId="0"/>
    <xf applyFill="1" applyFont="1" applyNumberFormat="1" borderId="0" fillId="5" fontId="17" numFmtId="1470" xfId="0"/>
    <xf applyFill="1" applyFont="1" applyNumberFormat="1" borderId="0" fillId="5" fontId="17" numFmtId="1470" xfId="0">
      <alignment horizontal="right" vertical="center"/>
    </xf>
    <xf applyFill="1" applyNumberFormat="1" borderId="0" fillId="7" fontId="0" numFmtId="1471" xfId="0"/>
    <xf applyFill="1" applyFont="1" applyNumberFormat="1" borderId="0" fillId="7" fontId="17" numFmtId="1471" xfId="0"/>
    <xf applyFill="1" applyFont="1" applyNumberFormat="1" borderId="0" fillId="7" fontId="17" numFmtId="1471" xfId="0">
      <alignment horizontal="right" vertical="center"/>
    </xf>
    <xf applyFill="1" applyNumberFormat="1" borderId="0" fillId="5" fontId="0" numFmtId="1472" xfId="0"/>
    <xf applyFill="1" applyFont="1" applyNumberFormat="1" borderId="0" fillId="5" fontId="17" numFmtId="1472" xfId="0"/>
    <xf applyFill="1" applyFont="1" applyNumberFormat="1" borderId="0" fillId="5" fontId="17" numFmtId="1472" xfId="0">
      <alignment horizontal="right" vertical="center"/>
    </xf>
    <xf applyFill="1" applyNumberFormat="1" borderId="0" fillId="5" fontId="0" numFmtId="1473" xfId="0"/>
    <xf applyFill="1" applyFont="1" applyNumberFormat="1" borderId="0" fillId="5" fontId="17" numFmtId="1473" xfId="0"/>
    <xf applyFill="1" applyFont="1" applyNumberFormat="1" borderId="0" fillId="5" fontId="17" numFmtId="1473" xfId="0">
      <alignment horizontal="right" vertical="center"/>
    </xf>
    <xf applyFill="1" applyNumberFormat="1" borderId="0" fillId="5" fontId="0" numFmtId="1474" xfId="0"/>
    <xf applyFill="1" applyFont="1" applyNumberFormat="1" borderId="0" fillId="5" fontId="17" numFmtId="1474" xfId="0"/>
    <xf applyFill="1" applyFont="1" applyNumberFormat="1" borderId="0" fillId="5" fontId="17" numFmtId="1474" xfId="0">
      <alignment horizontal="right" vertical="center"/>
    </xf>
    <xf applyFill="1" applyNumberFormat="1" borderId="0" fillId="7" fontId="0" numFmtId="1475" xfId="0"/>
    <xf applyFill="1" applyFont="1" applyNumberFormat="1" borderId="0" fillId="7" fontId="17" numFmtId="1475" xfId="0"/>
    <xf applyFill="1" applyFont="1" applyNumberFormat="1" borderId="0" fillId="7" fontId="17" numFmtId="1475" xfId="0">
      <alignment horizontal="right" vertical="center"/>
    </xf>
    <xf applyFill="1" applyNumberFormat="1" borderId="0" fillId="7" fontId="0" numFmtId="1476" xfId="0"/>
    <xf applyFill="1" applyFont="1" applyNumberFormat="1" borderId="0" fillId="7" fontId="17" numFmtId="1476" xfId="0"/>
    <xf applyFill="1" applyFont="1" applyNumberFormat="1" borderId="0" fillId="7" fontId="17" numFmtId="1476" xfId="0">
      <alignment horizontal="right" vertical="center"/>
    </xf>
    <xf applyFill="1" applyNumberFormat="1" borderId="0" fillId="7" fontId="0" numFmtId="1477" xfId="0"/>
    <xf applyFill="1" applyFont="1" applyNumberFormat="1" borderId="0" fillId="7" fontId="17" numFmtId="1477" xfId="0"/>
    <xf applyFill="1" applyFont="1" applyNumberFormat="1" borderId="0" fillId="7" fontId="17" numFmtId="1477" xfId="0">
      <alignment horizontal="right" vertical="center"/>
    </xf>
    <xf applyFill="1" applyNumberFormat="1" borderId="0" fillId="5" fontId="0" numFmtId="1478" xfId="0"/>
    <xf applyFill="1" applyFont="1" applyNumberFormat="1" borderId="0" fillId="5" fontId="17" numFmtId="1478" xfId="0"/>
    <xf applyFill="1" applyFont="1" applyNumberFormat="1" borderId="0" fillId="5" fontId="17" numFmtId="1478" xfId="0">
      <alignment horizontal="right" vertical="center"/>
    </xf>
    <xf applyFill="1" applyNumberFormat="1" borderId="0" fillId="5" fontId="0" numFmtId="1479" xfId="0"/>
    <xf applyFill="1" applyFont="1" applyNumberFormat="1" borderId="0" fillId="5" fontId="17" numFmtId="1479" xfId="0"/>
    <xf applyFill="1" applyFont="1" applyNumberFormat="1" borderId="0" fillId="5" fontId="17" numFmtId="1479" xfId="0">
      <alignment horizontal="right" vertical="center"/>
    </xf>
    <xf applyFill="1" applyNumberFormat="1" borderId="0" fillId="5" fontId="0" numFmtId="1480" xfId="0"/>
    <xf applyFill="1" applyFont="1" applyNumberFormat="1" borderId="0" fillId="5" fontId="17" numFmtId="1480" xfId="0"/>
    <xf applyFill="1" applyFont="1" applyNumberFormat="1" borderId="0" fillId="5" fontId="17" numFmtId="1480" xfId="0">
      <alignment horizontal="right" vertical="center"/>
    </xf>
    <xf applyFill="1" applyNumberFormat="1" borderId="0" fillId="7" fontId="0" numFmtId="1481" xfId="0"/>
    <xf applyFill="1" applyFont="1" applyNumberFormat="1" borderId="0" fillId="7" fontId="17" numFmtId="1481" xfId="0"/>
    <xf applyFill="1" applyFont="1" applyNumberFormat="1" borderId="0" fillId="7" fontId="17" numFmtId="1481" xfId="0">
      <alignment horizontal="right" vertical="center"/>
    </xf>
    <xf applyFill="1" applyNumberFormat="1" borderId="0" fillId="7" fontId="0" numFmtId="1482" xfId="0"/>
    <xf applyFill="1" applyFont="1" applyNumberFormat="1" borderId="0" fillId="7" fontId="17" numFmtId="1482" xfId="0"/>
    <xf applyFill="1" applyFont="1" applyNumberFormat="1" borderId="0" fillId="7" fontId="17" numFmtId="1482" xfId="0">
      <alignment horizontal="right" vertical="center"/>
    </xf>
    <xf applyFill="1" applyNumberFormat="1" borderId="0" fillId="7" fontId="0" numFmtId="1483" xfId="0"/>
    <xf applyFill="1" applyFont="1" applyNumberFormat="1" borderId="0" fillId="7" fontId="17" numFmtId="1483" xfId="0"/>
    <xf applyFill="1" applyFont="1" applyNumberFormat="1" borderId="0" fillId="7" fontId="17" numFmtId="1483" xfId="0">
      <alignment horizontal="right" vertical="center"/>
    </xf>
    <xf applyFill="1" applyNumberFormat="1" borderId="0" fillId="5" fontId="0" numFmtId="1484" xfId="0"/>
    <xf applyFill="1" applyFont="1" applyNumberFormat="1" borderId="0" fillId="5" fontId="17" numFmtId="1484" xfId="0"/>
    <xf applyFill="1" applyFont="1" applyNumberFormat="1" borderId="0" fillId="5" fontId="17" numFmtId="1484" xfId="0">
      <alignment horizontal="right" vertical="center"/>
    </xf>
    <xf applyFill="1" applyNumberFormat="1" borderId="0" fillId="5" fontId="0" numFmtId="1485" xfId="0"/>
    <xf applyFill="1" applyFont="1" applyNumberFormat="1" borderId="0" fillId="5" fontId="17" numFmtId="1485" xfId="0"/>
    <xf applyFill="1" applyFont="1" applyNumberFormat="1" borderId="0" fillId="5" fontId="17" numFmtId="1485" xfId="0">
      <alignment horizontal="right" vertical="center"/>
    </xf>
    <xf applyFill="1" applyNumberFormat="1" borderId="0" fillId="7" fontId="0" numFmtId="1486" xfId="0"/>
    <xf applyFill="1" applyFont="1" applyNumberFormat="1" borderId="0" fillId="7" fontId="17" numFmtId="1486" xfId="0"/>
    <xf applyFill="1" applyFont="1" applyNumberFormat="1" borderId="0" fillId="7" fontId="17" numFmtId="1486" xfId="0">
      <alignment horizontal="right" vertical="center"/>
    </xf>
    <xf applyNumberFormat="1" borderId="0" fillId="0" fontId="0" numFmtId="1487" xfId="0"/>
    <xf applyFill="1" applyNumberFormat="1" borderId="0" fillId="5" fontId="0" numFmtId="1487" xfId="0"/>
    <xf applyFill="1" applyFont="1" applyNumberFormat="1" borderId="0" fillId="5" fontId="20" numFmtId="1487" xfId="0"/>
    <xf applyFill="1" applyFont="1" applyNumberFormat="1" borderId="0" fillId="5" fontId="20" numFmtId="1487" xfId="0">
      <alignment horizontal="right" vertical="center"/>
    </xf>
    <xf applyNumberFormat="1" borderId="0" fillId="0" fontId="0" numFmtId="1488" xfId="0"/>
    <xf applyFill="1" applyNumberFormat="1" borderId="0" fillId="5" fontId="0" numFmtId="1488" xfId="0"/>
    <xf applyFill="1" applyFont="1" applyNumberFormat="1" borderId="0" fillId="5" fontId="20" numFmtId="1488" xfId="0"/>
    <xf applyFill="1" applyFont="1" applyNumberFormat="1" borderId="0" fillId="5" fontId="20" numFmtId="1488" xfId="0">
      <alignment horizontal="right" vertical="center"/>
    </xf>
    <xf applyNumberFormat="1" borderId="0" fillId="0" fontId="0" numFmtId="1489" xfId="0"/>
    <xf applyFill="1" applyNumberFormat="1" borderId="0" fillId="5" fontId="0" numFmtId="1489" xfId="0"/>
    <xf applyFill="1" applyFont="1" applyNumberFormat="1" borderId="0" fillId="5" fontId="20" numFmtId="1489" xfId="0"/>
    <xf applyFill="1" applyFont="1" applyNumberFormat="1" borderId="0" fillId="5" fontId="20" numFmtId="1489" xfId="0">
      <alignment horizontal="right" vertical="center"/>
    </xf>
    <xf applyNumberFormat="1" borderId="0" fillId="0" fontId="0" numFmtId="1490" xfId="0"/>
    <xf applyFill="1" applyNumberFormat="1" borderId="0" fillId="6" fontId="0" numFmtId="1490" xfId="0"/>
    <xf applyFill="1" applyFont="1" applyNumberFormat="1" borderId="0" fillId="6" fontId="23" numFmtId="1490" xfId="0"/>
    <xf applyFill="1" applyFont="1" applyNumberFormat="1" borderId="0" fillId="6" fontId="23" numFmtId="1490" xfId="0">
      <alignment horizontal="right" vertical="center"/>
    </xf>
    <xf applyNumberFormat="1" borderId="0" fillId="0" fontId="0" numFmtId="1491" xfId="0"/>
    <xf applyFill="1" applyNumberFormat="1" borderId="0" fillId="5" fontId="0" numFmtId="1492" xfId="0"/>
    <xf applyFill="1" applyFont="1" applyNumberFormat="1" borderId="0" fillId="5" fontId="17" numFmtId="1492" xfId="0"/>
    <xf applyFill="1" applyFont="1" applyNumberFormat="1" borderId="0" fillId="5" fontId="17" numFmtId="1492" xfId="0">
      <alignment horizontal="right" vertical="center"/>
    </xf>
    <xf applyFill="1" applyNumberFormat="1" borderId="0" fillId="5" fontId="0" numFmtId="1493" xfId="0"/>
    <xf applyFill="1" applyFont="1" applyNumberFormat="1" borderId="0" fillId="5" fontId="17" numFmtId="1493" xfId="0"/>
    <xf applyFill="1" applyFont="1" applyNumberFormat="1" borderId="0" fillId="5" fontId="17" numFmtId="1493" xfId="0">
      <alignment horizontal="right" vertical="center"/>
    </xf>
    <xf applyFill="1" applyNumberFormat="1" borderId="0" fillId="5" fontId="0" numFmtId="1494" xfId="0"/>
    <xf applyFill="1" applyFont="1" applyNumberFormat="1" borderId="0" fillId="5" fontId="17" numFmtId="1494" xfId="0"/>
    <xf applyFill="1" applyFont="1" applyNumberFormat="1" borderId="0" fillId="5" fontId="17" numFmtId="1494" xfId="0">
      <alignment horizontal="right" vertical="center"/>
    </xf>
    <xf applyFill="1" applyNumberFormat="1" borderId="0" fillId="7" fontId="0" numFmtId="1495" xfId="0"/>
    <xf applyFill="1" applyFont="1" applyNumberFormat="1" borderId="0" fillId="7" fontId="17" numFmtId="1495" xfId="0"/>
    <xf applyFill="1" applyFont="1" applyNumberFormat="1" borderId="0" fillId="7" fontId="17" numFmtId="1495" xfId="0">
      <alignment horizontal="right" vertical="center"/>
    </xf>
    <xf applyFill="1" applyNumberFormat="1" borderId="0" fillId="7" fontId="0" numFmtId="1496" xfId="0"/>
    <xf applyFill="1" applyFont="1" applyNumberFormat="1" borderId="0" fillId="7" fontId="17" numFmtId="1496" xfId="0"/>
    <xf applyFill="1" applyFont="1" applyNumberFormat="1" borderId="0" fillId="7" fontId="17" numFmtId="1496" xfId="0">
      <alignment horizontal="right" vertical="center"/>
    </xf>
    <xf applyFill="1" applyNumberFormat="1" borderId="0" fillId="7" fontId="0" numFmtId="1497" xfId="0"/>
    <xf applyFill="1" applyFont="1" applyNumberFormat="1" borderId="0" fillId="7" fontId="17" numFmtId="1497" xfId="0"/>
    <xf applyFill="1" applyFont="1" applyNumberFormat="1" borderId="0" fillId="7" fontId="17" numFmtId="1497" xfId="0">
      <alignment horizontal="right" vertical="center"/>
    </xf>
    <xf applyFill="1" applyNumberFormat="1" borderId="0" fillId="5" fontId="0" numFmtId="1498" xfId="0"/>
    <xf applyFill="1" applyFont="1" applyNumberFormat="1" borderId="0" fillId="5" fontId="17" numFmtId="1498" xfId="0"/>
    <xf applyFill="1" applyFont="1" applyNumberFormat="1" borderId="0" fillId="5" fontId="17" numFmtId="1498" xfId="0">
      <alignment horizontal="right" vertical="center"/>
    </xf>
    <xf applyFill="1" applyNumberFormat="1" borderId="0" fillId="5" fontId="0" numFmtId="1499" xfId="0"/>
    <xf applyFill="1" applyFont="1" applyNumberFormat="1" borderId="0" fillId="5" fontId="17" numFmtId="1499" xfId="0"/>
    <xf applyFill="1" applyFont="1" applyNumberFormat="1" borderId="0" fillId="5" fontId="17" numFmtId="1499" xfId="0">
      <alignment horizontal="right" vertical="center"/>
    </xf>
    <xf applyFill="1" applyNumberFormat="1" borderId="0" fillId="5" fontId="0" numFmtId="1500" xfId="0"/>
    <xf applyFill="1" applyFont="1" applyNumberFormat="1" borderId="0" fillId="5" fontId="17" numFmtId="1500" xfId="0"/>
    <xf applyFill="1" applyFont="1" applyNumberFormat="1" borderId="0" fillId="5" fontId="17" numFmtId="1500" xfId="0">
      <alignment horizontal="right" vertical="center"/>
    </xf>
    <xf applyFill="1" applyNumberFormat="1" borderId="0" fillId="7" fontId="0" numFmtId="1501" xfId="0"/>
    <xf applyFill="1" applyFont="1" applyNumberFormat="1" borderId="0" fillId="7" fontId="17" numFmtId="1501" xfId="0"/>
    <xf applyFill="1" applyFont="1" applyNumberFormat="1" borderId="0" fillId="7" fontId="17" numFmtId="1501" xfId="0">
      <alignment horizontal="right" vertical="center"/>
    </xf>
    <xf applyFill="1" applyNumberFormat="1" borderId="0" fillId="7" fontId="0" numFmtId="1502" xfId="0"/>
    <xf applyFill="1" applyFont="1" applyNumberFormat="1" borderId="0" fillId="7" fontId="17" numFmtId="1502" xfId="0"/>
    <xf applyFill="1" applyFont="1" applyNumberFormat="1" borderId="0" fillId="7" fontId="17" numFmtId="1502" xfId="0">
      <alignment horizontal="right" vertical="center"/>
    </xf>
    <xf applyFill="1" applyNumberFormat="1" borderId="0" fillId="7" fontId="0" numFmtId="1503" xfId="0"/>
    <xf applyFill="1" applyFont="1" applyNumberFormat="1" borderId="0" fillId="7" fontId="17" numFmtId="1503" xfId="0"/>
    <xf applyFill="1" applyFont="1" applyNumberFormat="1" borderId="0" fillId="7" fontId="17" numFmtId="1503" xfId="0">
      <alignment horizontal="right" vertical="center"/>
    </xf>
    <xf applyFill="1" applyNumberFormat="1" borderId="0" fillId="5" fontId="0" numFmtId="1504" xfId="0"/>
    <xf applyFill="1" applyFont="1" applyNumberFormat="1" borderId="0" fillId="5" fontId="17" numFmtId="1504" xfId="0"/>
    <xf applyFill="1" applyFont="1" applyNumberFormat="1" borderId="0" fillId="5" fontId="17" numFmtId="1504" xfId="0">
      <alignment horizontal="right" vertical="center"/>
    </xf>
    <xf applyFill="1" applyNumberFormat="1" borderId="0" fillId="5" fontId="0" numFmtId="1505" xfId="0"/>
    <xf applyFill="1" applyFont="1" applyNumberFormat="1" borderId="0" fillId="5" fontId="17" numFmtId="1505" xfId="0"/>
    <xf applyFill="1" applyFont="1" applyNumberFormat="1" borderId="0" fillId="5" fontId="17" numFmtId="1505" xfId="0">
      <alignment horizontal="right" vertical="center"/>
    </xf>
    <xf applyFill="1" applyNumberFormat="1" borderId="0" fillId="5" fontId="0" numFmtId="1506" xfId="0"/>
    <xf applyFill="1" applyFont="1" applyNumberFormat="1" borderId="0" fillId="5" fontId="17" numFmtId="1506" xfId="0"/>
    <xf applyFill="1" applyFont="1" applyNumberFormat="1" borderId="0" fillId="5" fontId="17" numFmtId="1506" xfId="0">
      <alignment horizontal="right" vertical="center"/>
    </xf>
    <xf applyFill="1" applyNumberFormat="1" borderId="0" fillId="7" fontId="0" numFmtId="1507" xfId="0"/>
    <xf applyFill="1" applyFont="1" applyNumberFormat="1" borderId="0" fillId="7" fontId="17" numFmtId="1507" xfId="0"/>
    <xf applyFill="1" applyFont="1" applyNumberFormat="1" borderId="0" fillId="7" fontId="17" numFmtId="1507" xfId="0">
      <alignment horizontal="right" vertical="center"/>
    </xf>
    <xf applyFill="1" applyNumberFormat="1" borderId="0" fillId="7" fontId="0" numFmtId="1508" xfId="0"/>
    <xf applyFill="1" applyFont="1" applyNumberFormat="1" borderId="0" fillId="7" fontId="17" numFmtId="1508" xfId="0"/>
    <xf applyFill="1" applyFont="1" applyNumberFormat="1" borderId="0" fillId="7" fontId="17" numFmtId="1508" xfId="0">
      <alignment horizontal="right" vertical="center"/>
    </xf>
    <xf applyFill="1" applyNumberFormat="1" borderId="0" fillId="7" fontId="0" numFmtId="1509" xfId="0"/>
    <xf applyFill="1" applyFont="1" applyNumberFormat="1" borderId="0" fillId="7" fontId="17" numFmtId="1509" xfId="0"/>
    <xf applyFill="1" applyFont="1" applyNumberFormat="1" borderId="0" fillId="7" fontId="17" numFmtId="1509" xfId="0">
      <alignment horizontal="right" vertical="center"/>
    </xf>
    <xf applyFill="1" applyNumberFormat="1" borderId="0" fillId="5" fontId="0" numFmtId="1510" xfId="0"/>
    <xf applyFill="1" applyFont="1" applyNumberFormat="1" borderId="0" fillId="5" fontId="17" numFmtId="1510" xfId="0"/>
    <xf applyFill="1" applyFont="1" applyNumberFormat="1" borderId="0" fillId="5" fontId="17" numFmtId="1510" xfId="0">
      <alignment horizontal="right" vertical="center"/>
    </xf>
    <xf applyFill="1" applyNumberFormat="1" borderId="0" fillId="5" fontId="0" numFmtId="1511" xfId="0"/>
    <xf applyFill="1" applyFont="1" applyNumberFormat="1" borderId="0" fillId="5" fontId="17" numFmtId="1511" xfId="0"/>
    <xf applyFill="1" applyFont="1" applyNumberFormat="1" borderId="0" fillId="5" fontId="17" numFmtId="1511" xfId="0">
      <alignment horizontal="right" vertical="center"/>
    </xf>
    <xf applyFill="1" applyNumberFormat="1" borderId="0" fillId="7" fontId="0" numFmtId="1512" xfId="0"/>
    <xf applyFill="1" applyFont="1" applyNumberFormat="1" borderId="0" fillId="7" fontId="17" numFmtId="1512" xfId="0"/>
    <xf applyFill="1" applyFont="1" applyNumberFormat="1" borderId="0" fillId="7" fontId="17" numFmtId="1512" xfId="0">
      <alignment horizontal="right" vertical="center"/>
    </xf>
    <xf applyFill="1" applyNumberFormat="1" borderId="0" fillId="5" fontId="0" numFmtId="1513" xfId="0"/>
    <xf applyFill="1" applyFont="1" applyNumberFormat="1" borderId="0" fillId="5" fontId="17" numFmtId="1513" xfId="0"/>
    <xf applyFill="1" applyFont="1" applyNumberFormat="1" borderId="0" fillId="5" fontId="17" numFmtId="1513" xfId="0">
      <alignment horizontal="right" vertical="center"/>
    </xf>
    <xf applyFill="1" applyNumberFormat="1" borderId="0" fillId="5" fontId="0" numFmtId="1514" xfId="0"/>
    <xf applyFill="1" applyFont="1" applyNumberFormat="1" borderId="0" fillId="5" fontId="17" numFmtId="1514" xfId="0"/>
    <xf applyFill="1" applyFont="1" applyNumberFormat="1" borderId="0" fillId="5" fontId="17" numFmtId="1514" xfId="0">
      <alignment horizontal="right" vertical="center"/>
    </xf>
    <xf applyFill="1" applyNumberFormat="1" borderId="0" fillId="5" fontId="0" numFmtId="1515" xfId="0"/>
    <xf applyFill="1" applyFont="1" applyNumberFormat="1" borderId="0" fillId="5" fontId="17" numFmtId="1515" xfId="0"/>
    <xf applyFill="1" applyFont="1" applyNumberFormat="1" borderId="0" fillId="5" fontId="17" numFmtId="1515" xfId="0">
      <alignment horizontal="right" vertical="center"/>
    </xf>
    <xf applyFill="1" applyNumberFormat="1" borderId="0" fillId="7" fontId="0" numFmtId="1516" xfId="0"/>
    <xf applyFill="1" applyFont="1" applyNumberFormat="1" borderId="0" fillId="7" fontId="17" numFmtId="1516" xfId="0"/>
    <xf applyFill="1" applyFont="1" applyNumberFormat="1" borderId="0" fillId="7" fontId="17" numFmtId="1516" xfId="0">
      <alignment horizontal="right" vertical="center"/>
    </xf>
    <xf applyFill="1" applyNumberFormat="1" borderId="0" fillId="7" fontId="0" numFmtId="1517" xfId="0"/>
    <xf applyFill="1" applyFont="1" applyNumberFormat="1" borderId="0" fillId="7" fontId="17" numFmtId="1517" xfId="0"/>
    <xf applyFill="1" applyFont="1" applyNumberFormat="1" borderId="0" fillId="7" fontId="17" numFmtId="1517" xfId="0">
      <alignment horizontal="right" vertical="center"/>
    </xf>
    <xf applyFill="1" applyNumberFormat="1" borderId="0" fillId="7" fontId="0" numFmtId="1518" xfId="0"/>
    <xf applyFill="1" applyFont="1" applyNumberFormat="1" borderId="0" fillId="7" fontId="17" numFmtId="1518" xfId="0"/>
    <xf applyFill="1" applyFont="1" applyNumberFormat="1" borderId="0" fillId="7" fontId="17" numFmtId="1518" xfId="0">
      <alignment horizontal="right" vertical="center"/>
    </xf>
    <xf applyFill="1" applyNumberFormat="1" borderId="0" fillId="5" fontId="0" numFmtId="1519" xfId="0"/>
    <xf applyFill="1" applyFont="1" applyNumberFormat="1" borderId="0" fillId="5" fontId="17" numFmtId="1519" xfId="0"/>
    <xf applyFill="1" applyFont="1" applyNumberFormat="1" borderId="0" fillId="5" fontId="17" numFmtId="1519" xfId="0">
      <alignment horizontal="right" vertical="center"/>
    </xf>
    <xf applyFill="1" applyNumberFormat="1" borderId="0" fillId="5" fontId="0" numFmtId="1520" xfId="0"/>
    <xf applyFill="1" applyFont="1" applyNumberFormat="1" borderId="0" fillId="5" fontId="17" numFmtId="1520" xfId="0"/>
    <xf applyFill="1" applyFont="1" applyNumberFormat="1" borderId="0" fillId="5" fontId="17" numFmtId="1520" xfId="0">
      <alignment horizontal="right" vertical="center"/>
    </xf>
    <xf applyFill="1" applyNumberFormat="1" borderId="0" fillId="5" fontId="0" numFmtId="1521" xfId="0"/>
    <xf applyFill="1" applyFont="1" applyNumberFormat="1" borderId="0" fillId="5" fontId="17" numFmtId="1521" xfId="0"/>
    <xf applyFill="1" applyFont="1" applyNumberFormat="1" borderId="0" fillId="5" fontId="17" numFmtId="1521" xfId="0">
      <alignment horizontal="right" vertical="center"/>
    </xf>
    <xf applyFill="1" applyNumberFormat="1" borderId="0" fillId="7" fontId="0" numFmtId="1522" xfId="0"/>
    <xf applyFill="1" applyFont="1" applyNumberFormat="1" borderId="0" fillId="7" fontId="17" numFmtId="1522" xfId="0"/>
    <xf applyFill="1" applyFont="1" applyNumberFormat="1" borderId="0" fillId="7" fontId="17" numFmtId="1522" xfId="0">
      <alignment horizontal="right" vertical="center"/>
    </xf>
    <xf applyFill="1" applyNumberFormat="1" borderId="0" fillId="7" fontId="0" numFmtId="1523" xfId="0"/>
    <xf applyFill="1" applyFont="1" applyNumberFormat="1" borderId="0" fillId="7" fontId="17" numFmtId="1523" xfId="0"/>
    <xf applyFill="1" applyFont="1" applyNumberFormat="1" borderId="0" fillId="7" fontId="17" numFmtId="1523" xfId="0">
      <alignment horizontal="right" vertical="center"/>
    </xf>
    <xf applyFill="1" applyNumberFormat="1" borderId="0" fillId="7" fontId="0" numFmtId="1524" xfId="0"/>
    <xf applyFill="1" applyFont="1" applyNumberFormat="1" borderId="0" fillId="7" fontId="17" numFmtId="1524" xfId="0"/>
    <xf applyFill="1" applyFont="1" applyNumberFormat="1" borderId="0" fillId="7" fontId="17" numFmtId="1524" xfId="0">
      <alignment horizontal="right" vertical="center"/>
    </xf>
    <xf applyFill="1" applyNumberFormat="1" borderId="0" fillId="5" fontId="0" numFmtId="1525" xfId="0"/>
    <xf applyFill="1" applyFont="1" applyNumberFormat="1" borderId="0" fillId="5" fontId="17" numFmtId="1525" xfId="0"/>
    <xf applyFill="1" applyFont="1" applyNumberFormat="1" borderId="0" fillId="5" fontId="17" numFmtId="1525" xfId="0">
      <alignment horizontal="right" vertical="center"/>
    </xf>
    <xf applyFill="1" applyNumberFormat="1" borderId="0" fillId="5" fontId="0" numFmtId="1526" xfId="0"/>
    <xf applyFill="1" applyFont="1" applyNumberFormat="1" borderId="0" fillId="5" fontId="17" numFmtId="1526" xfId="0"/>
    <xf applyFill="1" applyFont="1" applyNumberFormat="1" borderId="0" fillId="5" fontId="17" numFmtId="1526" xfId="0">
      <alignment horizontal="right" vertical="center"/>
    </xf>
    <xf applyFill="1" applyNumberFormat="1" borderId="0" fillId="7" fontId="0" numFmtId="1527" xfId="0"/>
    <xf applyFill="1" applyFont="1" applyNumberFormat="1" borderId="0" fillId="7" fontId="17" numFmtId="1527" xfId="0"/>
    <xf applyFill="1" applyFont="1" applyNumberFormat="1" borderId="0" fillId="7" fontId="17" numFmtId="1527" xfId="0">
      <alignment horizontal="right" vertical="center"/>
    </xf>
    <xf applyNumberFormat="1" borderId="0" fillId="0" fontId="0" numFmtId="1528" xfId="0"/>
    <xf applyFill="1" applyNumberFormat="1" borderId="0" fillId="5" fontId="0" numFmtId="1528" xfId="0"/>
    <xf applyFill="1" applyFont="1" applyNumberFormat="1" borderId="0" fillId="5" fontId="20" numFmtId="1528" xfId="0"/>
    <xf applyFill="1" applyFont="1" applyNumberFormat="1" borderId="0" fillId="5" fontId="20" numFmtId="1528" xfId="0">
      <alignment horizontal="right" vertical="center"/>
    </xf>
    <xf applyNumberFormat="1" borderId="0" fillId="0" fontId="0" numFmtId="1529" xfId="0"/>
    <xf applyFill="1" applyNumberFormat="1" borderId="0" fillId="5" fontId="0" numFmtId="1529" xfId="0"/>
    <xf applyFill="1" applyFont="1" applyNumberFormat="1" borderId="0" fillId="5" fontId="20" numFmtId="1529" xfId="0"/>
    <xf applyFill="1" applyFont="1" applyNumberFormat="1" borderId="0" fillId="5" fontId="20" numFmtId="1529" xfId="0">
      <alignment horizontal="right" vertical="center"/>
    </xf>
    <xf applyNumberFormat="1" borderId="0" fillId="0" fontId="0" numFmtId="1530" xfId="0"/>
    <xf applyFill="1" applyNumberFormat="1" borderId="0" fillId="5" fontId="0" numFmtId="1530" xfId="0"/>
    <xf applyFill="1" applyFont="1" applyNumberFormat="1" borderId="0" fillId="5" fontId="20" numFmtId="1530" xfId="0"/>
    <xf applyFill="1" applyFont="1" applyNumberFormat="1" borderId="0" fillId="5" fontId="20" numFmtId="1530" xfId="0">
      <alignment horizontal="right" vertical="center"/>
    </xf>
    <xf applyNumberFormat="1" borderId="0" fillId="0" fontId="0" numFmtId="1531" xfId="0"/>
    <xf applyFill="1" applyNumberFormat="1" borderId="0" fillId="6" fontId="0" numFmtId="1531" xfId="0"/>
    <xf applyFill="1" applyFont="1" applyNumberFormat="1" borderId="0" fillId="6" fontId="23" numFmtId="1531" xfId="0"/>
    <xf applyFill="1" applyFont="1" applyNumberFormat="1" borderId="0" fillId="6" fontId="23" numFmtId="1531" xfId="0">
      <alignment horizontal="right" vertical="center"/>
    </xf>
    <xf applyNumberFormat="1" borderId="0" fillId="0" fontId="0" numFmtId="1532" xfId="0"/>
    <xf applyFill="1" applyNumberFormat="1" borderId="0" fillId="5" fontId="0" numFmtId="1533" xfId="0"/>
    <xf applyFill="1" applyFont="1" applyNumberFormat="1" borderId="0" fillId="5" fontId="17" numFmtId="1533" xfId="0"/>
    <xf applyFill="1" applyFont="1" applyNumberFormat="1" borderId="0" fillId="5" fontId="17" numFmtId="1533" xfId="0">
      <alignment horizontal="right" vertical="center"/>
    </xf>
    <xf applyFill="1" applyNumberFormat="1" borderId="0" fillId="5" fontId="0" numFmtId="1534" xfId="0"/>
    <xf applyFill="1" applyFont="1" applyNumberFormat="1" borderId="0" fillId="5" fontId="17" numFmtId="1534" xfId="0"/>
    <xf applyFill="1" applyFont="1" applyNumberFormat="1" borderId="0" fillId="5" fontId="17" numFmtId="1534" xfId="0">
      <alignment horizontal="right" vertical="center"/>
    </xf>
    <xf applyFill="1" applyNumberFormat="1" borderId="0" fillId="5" fontId="0" numFmtId="1535" xfId="0"/>
    <xf applyFill="1" applyFont="1" applyNumberFormat="1" borderId="0" fillId="5" fontId="17" numFmtId="1535" xfId="0"/>
    <xf applyFill="1" applyFont="1" applyNumberFormat="1" borderId="0" fillId="5" fontId="17" numFmtId="1535" xfId="0">
      <alignment horizontal="right" vertical="center"/>
    </xf>
    <xf applyFill="1" applyNumberFormat="1" borderId="0" fillId="7" fontId="0" numFmtId="1536" xfId="0"/>
    <xf applyFill="1" applyFont="1" applyNumberFormat="1" borderId="0" fillId="7" fontId="17" numFmtId="1536" xfId="0"/>
    <xf applyFill="1" applyFont="1" applyNumberFormat="1" borderId="0" fillId="7" fontId="17" numFmtId="1536" xfId="0">
      <alignment horizontal="right" vertical="center"/>
    </xf>
    <xf applyFill="1" applyNumberFormat="1" borderId="0" fillId="7" fontId="0" numFmtId="1537" xfId="0"/>
    <xf applyFill="1" applyFont="1" applyNumberFormat="1" borderId="0" fillId="7" fontId="17" numFmtId="1537" xfId="0"/>
    <xf applyFill="1" applyFont="1" applyNumberFormat="1" borderId="0" fillId="7" fontId="17" numFmtId="1537" xfId="0">
      <alignment horizontal="right" vertical="center"/>
    </xf>
    <xf applyFill="1" applyNumberFormat="1" borderId="0" fillId="7" fontId="0" numFmtId="1538" xfId="0"/>
    <xf applyFill="1" applyFont="1" applyNumberFormat="1" borderId="0" fillId="7" fontId="17" numFmtId="1538" xfId="0"/>
    <xf applyFill="1" applyFont="1" applyNumberFormat="1" borderId="0" fillId="7" fontId="17" numFmtId="1538" xfId="0">
      <alignment horizontal="right" vertical="center"/>
    </xf>
    <xf applyFill="1" applyNumberFormat="1" borderId="0" fillId="5" fontId="0" numFmtId="1539" xfId="0"/>
    <xf applyFill="1" applyFont="1" applyNumberFormat="1" borderId="0" fillId="5" fontId="17" numFmtId="1539" xfId="0"/>
    <xf applyFill="1" applyFont="1" applyNumberFormat="1" borderId="0" fillId="5" fontId="17" numFmtId="1539" xfId="0">
      <alignment horizontal="right" vertical="center"/>
    </xf>
    <xf applyFill="1" applyNumberFormat="1" borderId="0" fillId="5" fontId="0" numFmtId="1540" xfId="0"/>
    <xf applyFill="1" applyFont="1" applyNumberFormat="1" borderId="0" fillId="5" fontId="17" numFmtId="1540" xfId="0"/>
    <xf applyFill="1" applyFont="1" applyNumberFormat="1" borderId="0" fillId="5" fontId="17" numFmtId="1540" xfId="0">
      <alignment horizontal="right" vertical="center"/>
    </xf>
    <xf applyFill="1" applyNumberFormat="1" borderId="0" fillId="5" fontId="0" numFmtId="1541" xfId="0"/>
    <xf applyFill="1" applyFont="1" applyNumberFormat="1" borderId="0" fillId="5" fontId="17" numFmtId="1541" xfId="0"/>
    <xf applyFill="1" applyFont="1" applyNumberFormat="1" borderId="0" fillId="5" fontId="17" numFmtId="1541" xfId="0">
      <alignment horizontal="right" vertical="center"/>
    </xf>
    <xf applyFill="1" applyNumberFormat="1" borderId="0" fillId="7" fontId="0" numFmtId="1542" xfId="0"/>
    <xf applyFill="1" applyFont="1" applyNumberFormat="1" borderId="0" fillId="7" fontId="17" numFmtId="1542" xfId="0"/>
    <xf applyFill="1" applyFont="1" applyNumberFormat="1" borderId="0" fillId="7" fontId="17" numFmtId="1542" xfId="0">
      <alignment horizontal="right" vertical="center"/>
    </xf>
    <xf applyFill="1" applyNumberFormat="1" borderId="0" fillId="7" fontId="0" numFmtId="1543" xfId="0"/>
    <xf applyFill="1" applyFont="1" applyNumberFormat="1" borderId="0" fillId="7" fontId="17" numFmtId="1543" xfId="0"/>
    <xf applyFill="1" applyFont="1" applyNumberFormat="1" borderId="0" fillId="7" fontId="17" numFmtId="1543" xfId="0">
      <alignment horizontal="right" vertical="center"/>
    </xf>
    <xf applyFill="1" applyNumberFormat="1" borderId="0" fillId="7" fontId="0" numFmtId="1544" xfId="0"/>
    <xf applyFill="1" applyFont="1" applyNumberFormat="1" borderId="0" fillId="7" fontId="17" numFmtId="1544" xfId="0"/>
    <xf applyFill="1" applyFont="1" applyNumberFormat="1" borderId="0" fillId="7" fontId="17" numFmtId="1544" xfId="0">
      <alignment horizontal="right" vertical="center"/>
    </xf>
    <xf applyFill="1" applyNumberFormat="1" borderId="0" fillId="5" fontId="0" numFmtId="1545" xfId="0"/>
    <xf applyFill="1" applyFont="1" applyNumberFormat="1" borderId="0" fillId="5" fontId="17" numFmtId="1545" xfId="0"/>
    <xf applyFill="1" applyFont="1" applyNumberFormat="1" borderId="0" fillId="5" fontId="17" numFmtId="1545" xfId="0">
      <alignment horizontal="right" vertical="center"/>
    </xf>
    <xf applyFill="1" applyNumberFormat="1" borderId="0" fillId="5" fontId="0" numFmtId="1546" xfId="0"/>
    <xf applyFill="1" applyFont="1" applyNumberFormat="1" borderId="0" fillId="5" fontId="17" numFmtId="1546" xfId="0"/>
    <xf applyFill="1" applyFont="1" applyNumberFormat="1" borderId="0" fillId="5" fontId="17" numFmtId="1546" xfId="0">
      <alignment horizontal="right" vertical="center"/>
    </xf>
    <xf applyFill="1" applyNumberFormat="1" borderId="0" fillId="5" fontId="0" numFmtId="1547" xfId="0"/>
    <xf applyFill="1" applyFont="1" applyNumberFormat="1" borderId="0" fillId="5" fontId="17" numFmtId="1547" xfId="0"/>
    <xf applyFill="1" applyFont="1" applyNumberFormat="1" borderId="0" fillId="5" fontId="17" numFmtId="1547" xfId="0">
      <alignment horizontal="right" vertical="center"/>
    </xf>
    <xf applyFill="1" applyNumberFormat="1" borderId="0" fillId="7" fontId="0" numFmtId="1548" xfId="0"/>
    <xf applyFill="1" applyFont="1" applyNumberFormat="1" borderId="0" fillId="7" fontId="17" numFmtId="1548" xfId="0"/>
    <xf applyFill="1" applyFont="1" applyNumberFormat="1" borderId="0" fillId="7" fontId="17" numFmtId="1548" xfId="0">
      <alignment horizontal="right" vertical="center"/>
    </xf>
    <xf applyFill="1" applyNumberFormat="1" borderId="0" fillId="7" fontId="0" numFmtId="1549" xfId="0"/>
    <xf applyFill="1" applyFont="1" applyNumberFormat="1" borderId="0" fillId="7" fontId="17" numFmtId="1549" xfId="0"/>
    <xf applyFill="1" applyFont="1" applyNumberFormat="1" borderId="0" fillId="7" fontId="17" numFmtId="1549" xfId="0">
      <alignment horizontal="right" vertical="center"/>
    </xf>
    <xf applyFill="1" applyNumberFormat="1" borderId="0" fillId="7" fontId="0" numFmtId="1550" xfId="0"/>
    <xf applyFill="1" applyFont="1" applyNumberFormat="1" borderId="0" fillId="7" fontId="17" numFmtId="1550" xfId="0"/>
    <xf applyFill="1" applyFont="1" applyNumberFormat="1" borderId="0" fillId="7" fontId="17" numFmtId="1550" xfId="0">
      <alignment horizontal="right" vertical="center"/>
    </xf>
    <xf applyFill="1" applyNumberFormat="1" borderId="0" fillId="5" fontId="0" numFmtId="1551" xfId="0"/>
    <xf applyFill="1" applyFont="1" applyNumberFormat="1" borderId="0" fillId="5" fontId="17" numFmtId="1551" xfId="0"/>
    <xf applyFill="1" applyFont="1" applyNumberFormat="1" borderId="0" fillId="5" fontId="17" numFmtId="1551" xfId="0">
      <alignment horizontal="right" vertical="center"/>
    </xf>
    <xf applyFill="1" applyNumberFormat="1" borderId="0" fillId="5" fontId="0" numFmtId="1552" xfId="0"/>
    <xf applyFill="1" applyFont="1" applyNumberFormat="1" borderId="0" fillId="5" fontId="17" numFmtId="1552" xfId="0"/>
    <xf applyFill="1" applyFont="1" applyNumberFormat="1" borderId="0" fillId="5" fontId="17" numFmtId="1552" xfId="0">
      <alignment horizontal="right" vertical="center"/>
    </xf>
    <xf applyFill="1" applyNumberFormat="1" borderId="0" fillId="7" fontId="0" numFmtId="1553" xfId="0"/>
    <xf applyFill="1" applyFont="1" applyNumberFormat="1" borderId="0" fillId="7" fontId="17" numFmtId="1553" xfId="0"/>
    <xf applyFill="1" applyFont="1" applyNumberFormat="1" borderId="0" fillId="7" fontId="17" numFmtId="1553" xfId="0">
      <alignment horizontal="right" vertical="center"/>
    </xf>
    <xf applyFill="1" applyNumberFormat="1" borderId="0" fillId="5" fontId="0" numFmtId="1554" xfId="0"/>
    <xf applyFill="1" applyFont="1" applyNumberFormat="1" borderId="0" fillId="5" fontId="17" numFmtId="1554" xfId="0"/>
    <xf applyFill="1" applyFont="1" applyNumberFormat="1" borderId="0" fillId="5" fontId="17" numFmtId="1554" xfId="0">
      <alignment horizontal="right" vertical="center"/>
    </xf>
    <xf applyFill="1" applyNumberFormat="1" borderId="0" fillId="5" fontId="0" numFmtId="1555" xfId="0"/>
    <xf applyFill="1" applyFont="1" applyNumberFormat="1" borderId="0" fillId="5" fontId="17" numFmtId="1555" xfId="0"/>
    <xf applyFill="1" applyFont="1" applyNumberFormat="1" borderId="0" fillId="5" fontId="17" numFmtId="1555" xfId="0">
      <alignment horizontal="right" vertical="center"/>
    </xf>
    <xf applyFill="1" applyNumberFormat="1" borderId="0" fillId="5" fontId="0" numFmtId="1556" xfId="0"/>
    <xf applyFill="1" applyFont="1" applyNumberFormat="1" borderId="0" fillId="5" fontId="17" numFmtId="1556" xfId="0"/>
    <xf applyFill="1" applyFont="1" applyNumberFormat="1" borderId="0" fillId="5" fontId="17" numFmtId="1556" xfId="0">
      <alignment horizontal="right" vertical="center"/>
    </xf>
    <xf applyFill="1" applyNumberFormat="1" borderId="0" fillId="7" fontId="0" numFmtId="1557" xfId="0"/>
    <xf applyFill="1" applyFont="1" applyNumberFormat="1" borderId="0" fillId="7" fontId="17" numFmtId="1557" xfId="0"/>
    <xf applyFill="1" applyFont="1" applyNumberFormat="1" borderId="0" fillId="7" fontId="17" numFmtId="1557" xfId="0">
      <alignment horizontal="right" vertical="center"/>
    </xf>
    <xf applyFill="1" applyNumberFormat="1" borderId="0" fillId="7" fontId="0" numFmtId="1558" xfId="0"/>
    <xf applyFill="1" applyFont="1" applyNumberFormat="1" borderId="0" fillId="7" fontId="17" numFmtId="1558" xfId="0"/>
    <xf applyFill="1" applyFont="1" applyNumberFormat="1" borderId="0" fillId="7" fontId="17" numFmtId="1558" xfId="0">
      <alignment horizontal="right" vertical="center"/>
    </xf>
    <xf applyFill="1" applyNumberFormat="1" borderId="0" fillId="7" fontId="0" numFmtId="1559" xfId="0"/>
    <xf applyFill="1" applyFont="1" applyNumberFormat="1" borderId="0" fillId="7" fontId="17" numFmtId="1559" xfId="0"/>
    <xf applyFill="1" applyFont="1" applyNumberFormat="1" borderId="0" fillId="7" fontId="17" numFmtId="1559" xfId="0">
      <alignment horizontal="right" vertical="center"/>
    </xf>
    <xf applyFill="1" applyNumberFormat="1" borderId="0" fillId="5" fontId="0" numFmtId="1560" xfId="0"/>
    <xf applyFill="1" applyFont="1" applyNumberFormat="1" borderId="0" fillId="5" fontId="17" numFmtId="1560" xfId="0"/>
    <xf applyFill="1" applyFont="1" applyNumberFormat="1" borderId="0" fillId="5" fontId="17" numFmtId="1560" xfId="0">
      <alignment horizontal="right" vertical="center"/>
    </xf>
    <xf applyFill="1" applyNumberFormat="1" borderId="0" fillId="5" fontId="0" numFmtId="1561" xfId="0"/>
    <xf applyFill="1" applyFont="1" applyNumberFormat="1" borderId="0" fillId="5" fontId="17" numFmtId="1561" xfId="0"/>
    <xf applyFill="1" applyFont="1" applyNumberFormat="1" borderId="0" fillId="5" fontId="17" numFmtId="1561" xfId="0">
      <alignment horizontal="right" vertical="center"/>
    </xf>
    <xf applyFill="1" applyNumberFormat="1" borderId="0" fillId="5" fontId="0" numFmtId="1562" xfId="0"/>
    <xf applyFill="1" applyFont="1" applyNumberFormat="1" borderId="0" fillId="5" fontId="17" numFmtId="1562" xfId="0"/>
    <xf applyFill="1" applyFont="1" applyNumberFormat="1" borderId="0" fillId="5" fontId="17" numFmtId="1562" xfId="0">
      <alignment horizontal="right" vertical="center"/>
    </xf>
    <xf applyFill="1" applyNumberFormat="1" borderId="0" fillId="7" fontId="0" numFmtId="1563" xfId="0"/>
    <xf applyFill="1" applyFont="1" applyNumberFormat="1" borderId="0" fillId="7" fontId="17" numFmtId="1563" xfId="0"/>
    <xf applyFill="1" applyFont="1" applyNumberFormat="1" borderId="0" fillId="7" fontId="17" numFmtId="1563" xfId="0">
      <alignment horizontal="right" vertical="center"/>
    </xf>
    <xf applyFill="1" applyNumberFormat="1" borderId="0" fillId="7" fontId="0" numFmtId="1564" xfId="0"/>
    <xf applyFill="1" applyFont="1" applyNumberFormat="1" borderId="0" fillId="7" fontId="17" numFmtId="1564" xfId="0"/>
    <xf applyFill="1" applyFont="1" applyNumberFormat="1" borderId="0" fillId="7" fontId="17" numFmtId="1564" xfId="0">
      <alignment horizontal="right" vertical="center"/>
    </xf>
    <xf applyFill="1" applyNumberFormat="1" borderId="0" fillId="7" fontId="0" numFmtId="1565" xfId="0"/>
    <xf applyFill="1" applyFont="1" applyNumberFormat="1" borderId="0" fillId="7" fontId="17" numFmtId="1565" xfId="0"/>
    <xf applyFill="1" applyFont="1" applyNumberFormat="1" borderId="0" fillId="7" fontId="17" numFmtId="1565" xfId="0">
      <alignment horizontal="right" vertical="center"/>
    </xf>
    <xf applyFill="1" applyNumberFormat="1" borderId="0" fillId="5" fontId="0" numFmtId="1566" xfId="0"/>
    <xf applyFill="1" applyFont="1" applyNumberFormat="1" borderId="0" fillId="5" fontId="17" numFmtId="1566" xfId="0"/>
    <xf applyFill="1" applyFont="1" applyNumberFormat="1" borderId="0" fillId="5" fontId="17" numFmtId="1566" xfId="0">
      <alignment horizontal="right" vertical="center"/>
    </xf>
    <xf applyFill="1" applyNumberFormat="1" borderId="0" fillId="5" fontId="0" numFmtId="1567" xfId="0"/>
    <xf applyFill="1" applyFont="1" applyNumberFormat="1" borderId="0" fillId="5" fontId="17" numFmtId="1567" xfId="0"/>
    <xf applyFill="1" applyFont="1" applyNumberFormat="1" borderId="0" fillId="5" fontId="17" numFmtId="1567" xfId="0">
      <alignment horizontal="right" vertical="center"/>
    </xf>
    <xf applyFill="1" applyNumberFormat="1" borderId="0" fillId="7" fontId="0" numFmtId="1568" xfId="0"/>
    <xf applyFill="1" applyFont="1" applyNumberFormat="1" borderId="0" fillId="7" fontId="17" numFmtId="1568" xfId="0"/>
    <xf applyFill="1" applyFont="1" applyNumberFormat="1" borderId="0" fillId="7" fontId="17" numFmtId="1568" xfId="0">
      <alignment horizontal="right" vertical="center"/>
    </xf>
    <xf applyNumberFormat="1" borderId="0" fillId="0" fontId="0" numFmtId="1569" xfId="0"/>
    <xf applyFill="1" applyNumberFormat="1" borderId="0" fillId="5" fontId="0" numFmtId="1569" xfId="0"/>
    <xf applyFill="1" applyFont="1" applyNumberFormat="1" borderId="0" fillId="5" fontId="20" numFmtId="1569" xfId="0"/>
    <xf applyFill="1" applyFont="1" applyNumberFormat="1" borderId="0" fillId="5" fontId="20" numFmtId="1569" xfId="0">
      <alignment horizontal="right" vertical="center"/>
    </xf>
    <xf applyNumberFormat="1" borderId="0" fillId="0" fontId="0" numFmtId="1570" xfId="0"/>
    <xf applyFill="1" applyNumberFormat="1" borderId="0" fillId="5" fontId="0" numFmtId="1570" xfId="0"/>
    <xf applyFill="1" applyFont="1" applyNumberFormat="1" borderId="0" fillId="5" fontId="20" numFmtId="1570" xfId="0"/>
    <xf applyFill="1" applyFont="1" applyNumberFormat="1" borderId="0" fillId="5" fontId="20" numFmtId="1570" xfId="0">
      <alignment horizontal="right" vertical="center"/>
    </xf>
    <xf applyNumberFormat="1" borderId="0" fillId="0" fontId="0" numFmtId="1571" xfId="0"/>
    <xf applyFill="1" applyNumberFormat="1" borderId="0" fillId="5" fontId="0" numFmtId="1571" xfId="0"/>
    <xf applyFill="1" applyFont="1" applyNumberFormat="1" borderId="0" fillId="5" fontId="20" numFmtId="1571" xfId="0"/>
    <xf applyFill="1" applyFont="1" applyNumberFormat="1" borderId="0" fillId="5" fontId="20" numFmtId="1571" xfId="0">
      <alignment horizontal="right" vertical="center"/>
    </xf>
    <xf applyNumberFormat="1" borderId="0" fillId="0" fontId="0" numFmtId="1572" xfId="0"/>
    <xf applyFill="1" applyNumberFormat="1" borderId="0" fillId="6" fontId="0" numFmtId="1572" xfId="0"/>
    <xf applyFill="1" applyFont="1" applyNumberFormat="1" borderId="0" fillId="6" fontId="23" numFmtId="1572" xfId="0"/>
    <xf applyFill="1" applyFont="1" applyNumberFormat="1" borderId="0" fillId="6" fontId="23" numFmtId="1572" xfId="0">
      <alignment horizontal="right" vertical="center"/>
    </xf>
    <xf applyNumberFormat="1" borderId="0" fillId="0" fontId="0" numFmtId="1573" xfId="0"/>
    <xf applyFill="1" applyNumberFormat="1" borderId="0" fillId="5" fontId="0" numFmtId="1574" xfId="0"/>
    <xf applyFill="1" applyFont="1" applyNumberFormat="1" borderId="0" fillId="5" fontId="17" numFmtId="1574" xfId="0"/>
    <xf applyFill="1" applyFont="1" applyNumberFormat="1" borderId="0" fillId="5" fontId="17" numFmtId="1574" xfId="0">
      <alignment horizontal="right" vertical="center"/>
    </xf>
    <xf applyFill="1" applyNumberFormat="1" borderId="0" fillId="5" fontId="0" numFmtId="1575" xfId="0"/>
    <xf applyFill="1" applyFont="1" applyNumberFormat="1" borderId="0" fillId="5" fontId="17" numFmtId="1575" xfId="0"/>
    <xf applyFill="1" applyFont="1" applyNumberFormat="1" borderId="0" fillId="5" fontId="17" numFmtId="1575" xfId="0">
      <alignment horizontal="right" vertical="center"/>
    </xf>
    <xf applyFill="1" applyNumberFormat="1" borderId="0" fillId="5" fontId="0" numFmtId="1576" xfId="0"/>
    <xf applyFill="1" applyFont="1" applyNumberFormat="1" borderId="0" fillId="5" fontId="17" numFmtId="1576" xfId="0"/>
    <xf applyFill="1" applyFont="1" applyNumberFormat="1" borderId="0" fillId="5" fontId="17" numFmtId="1576" xfId="0">
      <alignment horizontal="right" vertical="center"/>
    </xf>
    <xf applyFill="1" applyNumberFormat="1" borderId="0" fillId="7" fontId="0" numFmtId="1577" xfId="0"/>
    <xf applyFill="1" applyFont="1" applyNumberFormat="1" borderId="0" fillId="7" fontId="17" numFmtId="1577" xfId="0"/>
    <xf applyFill="1" applyFont="1" applyNumberFormat="1" borderId="0" fillId="7" fontId="17" numFmtId="1577" xfId="0">
      <alignment horizontal="right" vertical="center"/>
    </xf>
    <xf applyFill="1" applyNumberFormat="1" borderId="0" fillId="7" fontId="0" numFmtId="1578" xfId="0"/>
    <xf applyFill="1" applyFont="1" applyNumberFormat="1" borderId="0" fillId="7" fontId="17" numFmtId="1578" xfId="0"/>
    <xf applyFill="1" applyFont="1" applyNumberFormat="1" borderId="0" fillId="7" fontId="17" numFmtId="1578" xfId="0">
      <alignment horizontal="right" vertical="center"/>
    </xf>
    <xf applyFill="1" applyNumberFormat="1" borderId="0" fillId="7" fontId="0" numFmtId="1579" xfId="0"/>
    <xf applyFill="1" applyFont="1" applyNumberFormat="1" borderId="0" fillId="7" fontId="17" numFmtId="1579" xfId="0"/>
    <xf applyFill="1" applyFont="1" applyNumberFormat="1" borderId="0" fillId="7" fontId="17" numFmtId="1579" xfId="0">
      <alignment horizontal="right" vertical="center"/>
    </xf>
    <xf applyFill="1" applyNumberFormat="1" borderId="0" fillId="5" fontId="0" numFmtId="1580" xfId="0"/>
    <xf applyFill="1" applyFont="1" applyNumberFormat="1" borderId="0" fillId="5" fontId="17" numFmtId="1580" xfId="0"/>
    <xf applyFill="1" applyFont="1" applyNumberFormat="1" borderId="0" fillId="5" fontId="17" numFmtId="1580" xfId="0">
      <alignment horizontal="right" vertical="center"/>
    </xf>
    <xf applyFill="1" applyNumberFormat="1" borderId="0" fillId="5" fontId="0" numFmtId="1581" xfId="0"/>
    <xf applyFill="1" applyFont="1" applyNumberFormat="1" borderId="0" fillId="5" fontId="17" numFmtId="1581" xfId="0"/>
    <xf applyFill="1" applyFont="1" applyNumberFormat="1" borderId="0" fillId="5" fontId="17" numFmtId="1581" xfId="0">
      <alignment horizontal="right" vertical="center"/>
    </xf>
    <xf applyFill="1" applyNumberFormat="1" borderId="0" fillId="5" fontId="0" numFmtId="1582" xfId="0"/>
    <xf applyFill="1" applyFont="1" applyNumberFormat="1" borderId="0" fillId="5" fontId="17" numFmtId="1582" xfId="0"/>
    <xf applyFill="1" applyFont="1" applyNumberFormat="1" borderId="0" fillId="5" fontId="17" numFmtId="1582" xfId="0">
      <alignment horizontal="right" vertical="center"/>
    </xf>
    <xf applyFill="1" applyNumberFormat="1" borderId="0" fillId="7" fontId="0" numFmtId="1583" xfId="0"/>
    <xf applyFill="1" applyFont="1" applyNumberFormat="1" borderId="0" fillId="7" fontId="17" numFmtId="1583" xfId="0"/>
    <xf applyFill="1" applyFont="1" applyNumberFormat="1" borderId="0" fillId="7" fontId="17" numFmtId="1583" xfId="0">
      <alignment horizontal="right" vertical="center"/>
    </xf>
    <xf applyFill="1" applyNumberFormat="1" borderId="0" fillId="7" fontId="0" numFmtId="1584" xfId="0"/>
    <xf applyFill="1" applyFont="1" applyNumberFormat="1" borderId="0" fillId="7" fontId="17" numFmtId="1584" xfId="0"/>
    <xf applyFill="1" applyFont="1" applyNumberFormat="1" borderId="0" fillId="7" fontId="17" numFmtId="1584" xfId="0">
      <alignment horizontal="right" vertical="center"/>
    </xf>
    <xf applyFill="1" applyNumberFormat="1" borderId="0" fillId="7" fontId="0" numFmtId="1585" xfId="0"/>
    <xf applyFill="1" applyFont="1" applyNumberFormat="1" borderId="0" fillId="7" fontId="17" numFmtId="1585" xfId="0"/>
    <xf applyFill="1" applyFont="1" applyNumberFormat="1" borderId="0" fillId="7" fontId="17" numFmtId="1585" xfId="0">
      <alignment horizontal="right" vertical="center"/>
    </xf>
    <xf applyFill="1" applyNumberFormat="1" borderId="0" fillId="5" fontId="0" numFmtId="1586" xfId="0"/>
    <xf applyFill="1" applyFont="1" applyNumberFormat="1" borderId="0" fillId="5" fontId="17" numFmtId="1586" xfId="0"/>
    <xf applyFill="1" applyFont="1" applyNumberFormat="1" borderId="0" fillId="5" fontId="17" numFmtId="1586" xfId="0">
      <alignment horizontal="right" vertical="center"/>
    </xf>
    <xf applyFill="1" applyNumberFormat="1" borderId="0" fillId="5" fontId="0" numFmtId="1587" xfId="0"/>
    <xf applyFill="1" applyFont="1" applyNumberFormat="1" borderId="0" fillId="5" fontId="17" numFmtId="1587" xfId="0"/>
    <xf applyFill="1" applyFont="1" applyNumberFormat="1" borderId="0" fillId="5" fontId="17" numFmtId="1587" xfId="0">
      <alignment horizontal="right" vertical="center"/>
    </xf>
    <xf applyFill="1" applyNumberFormat="1" borderId="0" fillId="5" fontId="0" numFmtId="1588" xfId="0"/>
    <xf applyFill="1" applyFont="1" applyNumberFormat="1" borderId="0" fillId="5" fontId="17" numFmtId="1588" xfId="0"/>
    <xf applyFill="1" applyFont="1" applyNumberFormat="1" borderId="0" fillId="5" fontId="17" numFmtId="1588" xfId="0">
      <alignment horizontal="right" vertical="center"/>
    </xf>
    <xf applyFill="1" applyNumberFormat="1" borderId="0" fillId="7" fontId="0" numFmtId="1589" xfId="0"/>
    <xf applyFill="1" applyFont="1" applyNumberFormat="1" borderId="0" fillId="7" fontId="17" numFmtId="1589" xfId="0"/>
    <xf applyFill="1" applyFont="1" applyNumberFormat="1" borderId="0" fillId="7" fontId="17" numFmtId="1589" xfId="0">
      <alignment horizontal="right" vertical="center"/>
    </xf>
    <xf applyFill="1" applyNumberFormat="1" borderId="0" fillId="7" fontId="0" numFmtId="1590" xfId="0"/>
    <xf applyFill="1" applyFont="1" applyNumberFormat="1" borderId="0" fillId="7" fontId="17" numFmtId="1590" xfId="0"/>
    <xf applyFill="1" applyFont="1" applyNumberFormat="1" borderId="0" fillId="7" fontId="17" numFmtId="1590" xfId="0">
      <alignment horizontal="right" vertical="center"/>
    </xf>
    <xf applyFill="1" applyNumberFormat="1" borderId="0" fillId="7" fontId="0" numFmtId="1591" xfId="0"/>
    <xf applyFill="1" applyFont="1" applyNumberFormat="1" borderId="0" fillId="7" fontId="17" numFmtId="1591" xfId="0"/>
    <xf applyFill="1" applyFont="1" applyNumberFormat="1" borderId="0" fillId="7" fontId="17" numFmtId="1591" xfId="0">
      <alignment horizontal="right" vertical="center"/>
    </xf>
    <xf applyFill="1" applyNumberFormat="1" borderId="0" fillId="5" fontId="0" numFmtId="1592" xfId="0"/>
    <xf applyFill="1" applyFont="1" applyNumberFormat="1" borderId="0" fillId="5" fontId="17" numFmtId="1592" xfId="0"/>
    <xf applyFill="1" applyFont="1" applyNumberFormat="1" borderId="0" fillId="5" fontId="17" numFmtId="1592" xfId="0">
      <alignment horizontal="right" vertical="center"/>
    </xf>
    <xf applyFill="1" applyNumberFormat="1" borderId="0" fillId="5" fontId="0" numFmtId="1593" xfId="0"/>
    <xf applyFill="1" applyFont="1" applyNumberFormat="1" borderId="0" fillId="5" fontId="17" numFmtId="1593" xfId="0"/>
    <xf applyFill="1" applyFont="1" applyNumberFormat="1" borderId="0" fillId="5" fontId="17" numFmtId="1593" xfId="0">
      <alignment horizontal="right" vertical="center"/>
    </xf>
    <xf applyFill="1" applyNumberFormat="1" borderId="0" fillId="7" fontId="0" numFmtId="1594" xfId="0"/>
    <xf applyFill="1" applyFont="1" applyNumberFormat="1" borderId="0" fillId="7" fontId="17" numFmtId="1594" xfId="0"/>
    <xf applyFill="1" applyFont="1" applyNumberFormat="1" borderId="0" fillId="7" fontId="17" numFmtId="1594" xfId="0">
      <alignment horizontal="right" vertical="center"/>
    </xf>
    <xf applyFill="1" applyNumberFormat="1" borderId="0" fillId="5" fontId="0" numFmtId="1595" xfId="0"/>
    <xf applyFill="1" applyFont="1" applyNumberFormat="1" borderId="0" fillId="5" fontId="17" numFmtId="1595" xfId="0"/>
    <xf applyFill="1" applyFont="1" applyNumberFormat="1" borderId="0" fillId="5" fontId="17" numFmtId="1595" xfId="0">
      <alignment horizontal="right" vertical="center"/>
    </xf>
    <xf applyFill="1" applyNumberFormat="1" borderId="0" fillId="5" fontId="0" numFmtId="1596" xfId="0"/>
    <xf applyFill="1" applyFont="1" applyNumberFormat="1" borderId="0" fillId="5" fontId="17" numFmtId="1596" xfId="0"/>
    <xf applyFill="1" applyFont="1" applyNumberFormat="1" borderId="0" fillId="5" fontId="17" numFmtId="1596" xfId="0">
      <alignment horizontal="right" vertical="center"/>
    </xf>
    <xf applyFill="1" applyNumberFormat="1" borderId="0" fillId="5" fontId="0" numFmtId="1597" xfId="0"/>
    <xf applyFill="1" applyFont="1" applyNumberFormat="1" borderId="0" fillId="5" fontId="17" numFmtId="1597" xfId="0"/>
    <xf applyFill="1" applyFont="1" applyNumberFormat="1" borderId="0" fillId="5" fontId="17" numFmtId="1597" xfId="0">
      <alignment horizontal="right" vertical="center"/>
    </xf>
    <xf applyFill="1" applyNumberFormat="1" borderId="0" fillId="7" fontId="0" numFmtId="1598" xfId="0"/>
    <xf applyFill="1" applyFont="1" applyNumberFormat="1" borderId="0" fillId="7" fontId="17" numFmtId="1598" xfId="0"/>
    <xf applyFill="1" applyFont="1" applyNumberFormat="1" borderId="0" fillId="7" fontId="17" numFmtId="1598" xfId="0">
      <alignment horizontal="right" vertical="center"/>
    </xf>
    <xf applyFill="1" applyNumberFormat="1" borderId="0" fillId="7" fontId="0" numFmtId="1599" xfId="0"/>
    <xf applyFill="1" applyFont="1" applyNumberFormat="1" borderId="0" fillId="7" fontId="17" numFmtId="1599" xfId="0"/>
    <xf applyFill="1" applyFont="1" applyNumberFormat="1" borderId="0" fillId="7" fontId="17" numFmtId="1599" xfId="0">
      <alignment horizontal="right" vertical="center"/>
    </xf>
    <xf applyFill="1" applyNumberFormat="1" borderId="0" fillId="7" fontId="0" numFmtId="1600" xfId="0"/>
    <xf applyFill="1" applyFont="1" applyNumberFormat="1" borderId="0" fillId="7" fontId="17" numFmtId="1600" xfId="0"/>
    <xf applyFill="1" applyFont="1" applyNumberFormat="1" borderId="0" fillId="7" fontId="17" numFmtId="1600" xfId="0">
      <alignment horizontal="right" vertical="center"/>
    </xf>
    <xf applyFill="1" applyNumberFormat="1" borderId="0" fillId="5" fontId="0" numFmtId="1601" xfId="0"/>
    <xf applyFill="1" applyFont="1" applyNumberFormat="1" borderId="0" fillId="5" fontId="17" numFmtId="1601" xfId="0"/>
    <xf applyFill="1" applyFont="1" applyNumberFormat="1" borderId="0" fillId="5" fontId="17" numFmtId="1601" xfId="0">
      <alignment horizontal="right" vertical="center"/>
    </xf>
    <xf applyFill="1" applyNumberFormat="1" borderId="0" fillId="5" fontId="0" numFmtId="1602" xfId="0"/>
    <xf applyFill="1" applyFont="1" applyNumberFormat="1" borderId="0" fillId="5" fontId="17" numFmtId="1602" xfId="0"/>
    <xf applyFill="1" applyFont="1" applyNumberFormat="1" borderId="0" fillId="5" fontId="17" numFmtId="1602" xfId="0">
      <alignment horizontal="right" vertical="center"/>
    </xf>
    <xf applyFill="1" applyNumberFormat="1" borderId="0" fillId="5" fontId="0" numFmtId="1603" xfId="0"/>
    <xf applyFill="1" applyFont="1" applyNumberFormat="1" borderId="0" fillId="5" fontId="17" numFmtId="1603" xfId="0"/>
    <xf applyFill="1" applyFont="1" applyNumberFormat="1" borderId="0" fillId="5" fontId="17" numFmtId="1603" xfId="0">
      <alignment horizontal="right" vertical="center"/>
    </xf>
    <xf applyFill="1" applyNumberFormat="1" borderId="0" fillId="7" fontId="0" numFmtId="1604" xfId="0"/>
    <xf applyFill="1" applyFont="1" applyNumberFormat="1" borderId="0" fillId="7" fontId="17" numFmtId="1604" xfId="0"/>
    <xf applyFill="1" applyFont="1" applyNumberFormat="1" borderId="0" fillId="7" fontId="17" numFmtId="1604" xfId="0">
      <alignment horizontal="right" vertical="center"/>
    </xf>
    <xf applyFill="1" applyNumberFormat="1" borderId="0" fillId="7" fontId="0" numFmtId="1605" xfId="0"/>
    <xf applyFill="1" applyFont="1" applyNumberFormat="1" borderId="0" fillId="7" fontId="17" numFmtId="1605" xfId="0"/>
    <xf applyFill="1" applyFont="1" applyNumberFormat="1" borderId="0" fillId="7" fontId="17" numFmtId="1605" xfId="0">
      <alignment horizontal="right" vertical="center"/>
    </xf>
    <xf applyFill="1" applyNumberFormat="1" borderId="0" fillId="7" fontId="0" numFmtId="1606" xfId="0"/>
    <xf applyFill="1" applyFont="1" applyNumberFormat="1" borderId="0" fillId="7" fontId="17" numFmtId="1606" xfId="0"/>
    <xf applyFill="1" applyFont="1" applyNumberFormat="1" borderId="0" fillId="7" fontId="17" numFmtId="1606" xfId="0">
      <alignment horizontal="right" vertical="center"/>
    </xf>
    <xf applyFill="1" applyNumberFormat="1" borderId="0" fillId="5" fontId="0" numFmtId="1607" xfId="0"/>
    <xf applyFill="1" applyFont="1" applyNumberFormat="1" borderId="0" fillId="5" fontId="17" numFmtId="1607" xfId="0"/>
    <xf applyFill="1" applyFont="1" applyNumberFormat="1" borderId="0" fillId="5" fontId="17" numFmtId="1607" xfId="0">
      <alignment horizontal="right" vertical="center"/>
    </xf>
    <xf applyFill="1" applyNumberFormat="1" borderId="0" fillId="5" fontId="0" numFmtId="1608" xfId="0"/>
    <xf applyFill="1" applyFont="1" applyNumberFormat="1" borderId="0" fillId="5" fontId="17" numFmtId="1608" xfId="0"/>
    <xf applyFill="1" applyFont="1" applyNumberFormat="1" borderId="0" fillId="5" fontId="17" numFmtId="1608" xfId="0">
      <alignment horizontal="right" vertical="center"/>
    </xf>
    <xf applyFill="1" applyNumberFormat="1" borderId="0" fillId="7" fontId="0" numFmtId="1609" xfId="0"/>
    <xf applyFill="1" applyFont="1" applyNumberFormat="1" borderId="0" fillId="7" fontId="17" numFmtId="1609" xfId="0"/>
    <xf applyFill="1" applyFont="1" applyNumberFormat="1" borderId="0" fillId="7" fontId="17" numFmtId="1609" xfId="0">
      <alignment horizontal="right" vertical="center"/>
    </xf>
    <xf applyNumberFormat="1" borderId="0" fillId="0" fontId="0" numFmtId="1610" xfId="0"/>
    <xf applyFill="1" applyNumberFormat="1" borderId="0" fillId="5" fontId="0" numFmtId="1610" xfId="0"/>
    <xf applyFill="1" applyFont="1" applyNumberFormat="1" borderId="0" fillId="5" fontId="20" numFmtId="1610" xfId="0"/>
    <xf applyFill="1" applyFont="1" applyNumberFormat="1" borderId="0" fillId="5" fontId="20" numFmtId="1610" xfId="0">
      <alignment horizontal="right" vertical="center"/>
    </xf>
    <xf applyNumberFormat="1" borderId="0" fillId="0" fontId="0" numFmtId="1611" xfId="0"/>
    <xf applyFill="1" applyNumberFormat="1" borderId="0" fillId="5" fontId="0" numFmtId="1611" xfId="0"/>
    <xf applyFill="1" applyFont="1" applyNumberFormat="1" borderId="0" fillId="5" fontId="20" numFmtId="1611" xfId="0"/>
    <xf applyFill="1" applyFont="1" applyNumberFormat="1" borderId="0" fillId="5" fontId="20" numFmtId="1611" xfId="0">
      <alignment horizontal="right" vertical="center"/>
    </xf>
    <xf applyNumberFormat="1" borderId="0" fillId="0" fontId="0" numFmtId="1612" xfId="0"/>
    <xf applyFill="1" applyNumberFormat="1" borderId="0" fillId="5" fontId="0" numFmtId="1612" xfId="0"/>
    <xf applyFill="1" applyFont="1" applyNumberFormat="1" borderId="0" fillId="5" fontId="20" numFmtId="1612" xfId="0"/>
    <xf applyFill="1" applyFont="1" applyNumberFormat="1" borderId="0" fillId="5" fontId="20" numFmtId="1612" xfId="0">
      <alignment horizontal="right" vertical="center"/>
    </xf>
    <xf applyNumberFormat="1" borderId="0" fillId="0" fontId="0" numFmtId="1613" xfId="0"/>
    <xf applyFill="1" applyNumberFormat="1" borderId="0" fillId="6" fontId="0" numFmtId="1613" xfId="0"/>
    <xf applyFill="1" applyFont="1" applyNumberFormat="1" borderId="0" fillId="6" fontId="23" numFmtId="1613" xfId="0"/>
    <xf applyFill="1" applyFont="1" applyNumberFormat="1" borderId="0" fillId="6" fontId="23" numFmtId="1613" xfId="0">
      <alignment horizontal="right" vertical="center"/>
    </xf>
    <xf applyNumberFormat="1" borderId="0" fillId="0" fontId="0" numFmtId="1614" xfId="0"/>
    <xf applyFill="1" applyNumberFormat="1" borderId="0" fillId="5" fontId="0" numFmtId="1615" xfId="0"/>
    <xf applyFill="1" applyFont="1" applyNumberFormat="1" borderId="0" fillId="5" fontId="17" numFmtId="1615" xfId="0"/>
    <xf applyFill="1" applyFont="1" applyNumberFormat="1" borderId="0" fillId="5" fontId="17" numFmtId="1615" xfId="0">
      <alignment horizontal="right" vertical="center"/>
    </xf>
    <xf applyFill="1" applyNumberFormat="1" borderId="0" fillId="5" fontId="0" numFmtId="1616" xfId="0"/>
    <xf applyFill="1" applyFont="1" applyNumberFormat="1" borderId="0" fillId="5" fontId="17" numFmtId="1616" xfId="0"/>
    <xf applyFill="1" applyFont="1" applyNumberFormat="1" borderId="0" fillId="5" fontId="17" numFmtId="1616" xfId="0">
      <alignment horizontal="right" vertical="center"/>
    </xf>
    <xf applyFill="1" applyNumberFormat="1" borderId="0" fillId="5" fontId="0" numFmtId="1617" xfId="0"/>
    <xf applyFill="1" applyFont="1" applyNumberFormat="1" borderId="0" fillId="5" fontId="17" numFmtId="1617" xfId="0"/>
    <xf applyFill="1" applyFont="1" applyNumberFormat="1" borderId="0" fillId="5" fontId="17" numFmtId="1617" xfId="0">
      <alignment horizontal="right" vertical="center"/>
    </xf>
    <xf applyFill="1" applyNumberFormat="1" borderId="0" fillId="7" fontId="0" numFmtId="1618" xfId="0"/>
    <xf applyFill="1" applyFont="1" applyNumberFormat="1" borderId="0" fillId="7" fontId="17" numFmtId="1618" xfId="0"/>
    <xf applyFill="1" applyFont="1" applyNumberFormat="1" borderId="0" fillId="7" fontId="17" numFmtId="1618" xfId="0">
      <alignment horizontal="right" vertical="center"/>
    </xf>
    <xf applyFill="1" applyNumberFormat="1" borderId="0" fillId="7" fontId="0" numFmtId="1619" xfId="0"/>
    <xf applyFill="1" applyFont="1" applyNumberFormat="1" borderId="0" fillId="7" fontId="17" numFmtId="1619" xfId="0"/>
    <xf applyFill="1" applyFont="1" applyNumberFormat="1" borderId="0" fillId="7" fontId="17" numFmtId="1619" xfId="0">
      <alignment horizontal="right" vertical="center"/>
    </xf>
    <xf applyFill="1" applyNumberFormat="1" borderId="0" fillId="7" fontId="0" numFmtId="1620" xfId="0"/>
    <xf applyFill="1" applyFont="1" applyNumberFormat="1" borderId="0" fillId="7" fontId="17" numFmtId="1620" xfId="0"/>
    <xf applyFill="1" applyFont="1" applyNumberFormat="1" borderId="0" fillId="7" fontId="17" numFmtId="1620" xfId="0">
      <alignment horizontal="right" vertical="center"/>
    </xf>
    <xf applyFill="1" applyNumberFormat="1" borderId="0" fillId="5" fontId="0" numFmtId="1621" xfId="0"/>
    <xf applyFill="1" applyFont="1" applyNumberFormat="1" borderId="0" fillId="5" fontId="17" numFmtId="1621" xfId="0"/>
    <xf applyFill="1" applyFont="1" applyNumberFormat="1" borderId="0" fillId="5" fontId="17" numFmtId="1621" xfId="0">
      <alignment horizontal="right" vertical="center"/>
    </xf>
    <xf applyFill="1" applyNumberFormat="1" borderId="0" fillId="5" fontId="0" numFmtId="1622" xfId="0"/>
    <xf applyFill="1" applyFont="1" applyNumberFormat="1" borderId="0" fillId="5" fontId="17" numFmtId="1622" xfId="0"/>
    <xf applyFill="1" applyFont="1" applyNumberFormat="1" borderId="0" fillId="5" fontId="17" numFmtId="1622" xfId="0">
      <alignment horizontal="right" vertical="center"/>
    </xf>
    <xf applyFill="1" applyNumberFormat="1" borderId="0" fillId="5" fontId="0" numFmtId="1623" xfId="0"/>
    <xf applyFill="1" applyFont="1" applyNumberFormat="1" borderId="0" fillId="5" fontId="17" numFmtId="1623" xfId="0"/>
    <xf applyFill="1" applyFont="1" applyNumberFormat="1" borderId="0" fillId="5" fontId="17" numFmtId="1623" xfId="0">
      <alignment horizontal="right" vertical="center"/>
    </xf>
    <xf applyFill="1" applyNumberFormat="1" borderId="0" fillId="7" fontId="0" numFmtId="1624" xfId="0"/>
    <xf applyFill="1" applyFont="1" applyNumberFormat="1" borderId="0" fillId="7" fontId="17" numFmtId="1624" xfId="0"/>
    <xf applyFill="1" applyFont="1" applyNumberFormat="1" borderId="0" fillId="7" fontId="17" numFmtId="1624" xfId="0">
      <alignment horizontal="right" vertical="center"/>
    </xf>
    <xf applyFill="1" applyNumberFormat="1" borderId="0" fillId="7" fontId="0" numFmtId="1625" xfId="0"/>
    <xf applyFill="1" applyFont="1" applyNumberFormat="1" borderId="0" fillId="7" fontId="17" numFmtId="1625" xfId="0"/>
    <xf applyFill="1" applyFont="1" applyNumberFormat="1" borderId="0" fillId="7" fontId="17" numFmtId="1625" xfId="0">
      <alignment horizontal="right" vertical="center"/>
    </xf>
    <xf applyFill="1" applyNumberFormat="1" borderId="0" fillId="7" fontId="0" numFmtId="1626" xfId="0"/>
    <xf applyFill="1" applyFont="1" applyNumberFormat="1" borderId="0" fillId="7" fontId="17" numFmtId="1626" xfId="0"/>
    <xf applyFill="1" applyFont="1" applyNumberFormat="1" borderId="0" fillId="7" fontId="17" numFmtId="1626" xfId="0">
      <alignment horizontal="right" vertical="center"/>
    </xf>
    <xf applyFill="1" applyNumberFormat="1" borderId="0" fillId="5" fontId="0" numFmtId="1627" xfId="0"/>
    <xf applyFill="1" applyFont="1" applyNumberFormat="1" borderId="0" fillId="5" fontId="17" numFmtId="1627" xfId="0"/>
    <xf applyFill="1" applyFont="1" applyNumberFormat="1" borderId="0" fillId="5" fontId="17" numFmtId="1627" xfId="0">
      <alignment horizontal="right" vertical="center"/>
    </xf>
    <xf applyFill="1" applyNumberFormat="1" borderId="0" fillId="5" fontId="0" numFmtId="1628" xfId="0"/>
    <xf applyFill="1" applyFont="1" applyNumberFormat="1" borderId="0" fillId="5" fontId="17" numFmtId="1628" xfId="0"/>
    <xf applyFill="1" applyFont="1" applyNumberFormat="1" borderId="0" fillId="5" fontId="17" numFmtId="1628" xfId="0">
      <alignment horizontal="right" vertical="center"/>
    </xf>
    <xf applyFill="1" applyNumberFormat="1" borderId="0" fillId="5" fontId="0" numFmtId="1629" xfId="0"/>
    <xf applyFill="1" applyFont="1" applyNumberFormat="1" borderId="0" fillId="5" fontId="17" numFmtId="1629" xfId="0"/>
    <xf applyFill="1" applyFont="1" applyNumberFormat="1" borderId="0" fillId="5" fontId="17" numFmtId="1629" xfId="0">
      <alignment horizontal="right" vertical="center"/>
    </xf>
    <xf applyFill="1" applyNumberFormat="1" borderId="0" fillId="7" fontId="0" numFmtId="1630" xfId="0"/>
    <xf applyFill="1" applyFont="1" applyNumberFormat="1" borderId="0" fillId="7" fontId="17" numFmtId="1630" xfId="0"/>
    <xf applyFill="1" applyFont="1" applyNumberFormat="1" borderId="0" fillId="7" fontId="17" numFmtId="1630" xfId="0">
      <alignment horizontal="right" vertical="center"/>
    </xf>
    <xf applyFill="1" applyNumberFormat="1" borderId="0" fillId="7" fontId="0" numFmtId="1631" xfId="0"/>
    <xf applyFill="1" applyFont="1" applyNumberFormat="1" borderId="0" fillId="7" fontId="17" numFmtId="1631" xfId="0"/>
    <xf applyFill="1" applyFont="1" applyNumberFormat="1" borderId="0" fillId="7" fontId="17" numFmtId="1631" xfId="0">
      <alignment horizontal="right" vertical="center"/>
    </xf>
    <xf applyFill="1" applyNumberFormat="1" borderId="0" fillId="7" fontId="0" numFmtId="1632" xfId="0"/>
    <xf applyFill="1" applyFont="1" applyNumberFormat="1" borderId="0" fillId="7" fontId="17" numFmtId="1632" xfId="0"/>
    <xf applyFill="1" applyFont="1" applyNumberFormat="1" borderId="0" fillId="7" fontId="17" numFmtId="1632" xfId="0">
      <alignment horizontal="right" vertical="center"/>
    </xf>
    <xf applyFill="1" applyNumberFormat="1" borderId="0" fillId="5" fontId="0" numFmtId="1633" xfId="0"/>
    <xf applyFill="1" applyFont="1" applyNumberFormat="1" borderId="0" fillId="5" fontId="17" numFmtId="1633" xfId="0"/>
    <xf applyFill="1" applyFont="1" applyNumberFormat="1" borderId="0" fillId="5" fontId="17" numFmtId="1633" xfId="0">
      <alignment horizontal="right" vertical="center"/>
    </xf>
    <xf applyFill="1" applyNumberFormat="1" borderId="0" fillId="5" fontId="0" numFmtId="1634" xfId="0"/>
    <xf applyFill="1" applyFont="1" applyNumberFormat="1" borderId="0" fillId="5" fontId="17" numFmtId="1634" xfId="0"/>
    <xf applyFill="1" applyFont="1" applyNumberFormat="1" borderId="0" fillId="5" fontId="17" numFmtId="1634" xfId="0">
      <alignment horizontal="right" vertical="center"/>
    </xf>
    <xf applyFill="1" applyNumberFormat="1" borderId="0" fillId="7" fontId="0" numFmtId="1635" xfId="0"/>
    <xf applyFill="1" applyFont="1" applyNumberFormat="1" borderId="0" fillId="7" fontId="17" numFmtId="1635" xfId="0"/>
    <xf applyFill="1" applyFont="1" applyNumberFormat="1" borderId="0" fillId="7" fontId="17" numFmtId="1635" xfId="0">
      <alignment horizontal="right" vertical="center"/>
    </xf>
    <xf applyFill="1" applyNumberFormat="1" borderId="0" fillId="5" fontId="0" numFmtId="1636" xfId="0"/>
    <xf applyFill="1" applyFont="1" applyNumberFormat="1" borderId="0" fillId="5" fontId="17" numFmtId="1636" xfId="0"/>
    <xf applyFill="1" applyFont="1" applyNumberFormat="1" borderId="0" fillId="5" fontId="17" numFmtId="1636" xfId="0">
      <alignment horizontal="right" vertical="center"/>
    </xf>
    <xf applyFill="1" applyNumberFormat="1" borderId="0" fillId="5" fontId="0" numFmtId="1637" xfId="0"/>
    <xf applyFill="1" applyFont="1" applyNumberFormat="1" borderId="0" fillId="5" fontId="17" numFmtId="1637" xfId="0"/>
    <xf applyFill="1" applyFont="1" applyNumberFormat="1" borderId="0" fillId="5" fontId="17" numFmtId="1637" xfId="0">
      <alignment horizontal="right" vertical="center"/>
    </xf>
    <xf applyFill="1" applyNumberFormat="1" borderId="0" fillId="5" fontId="0" numFmtId="1638" xfId="0"/>
    <xf applyFill="1" applyFont="1" applyNumberFormat="1" borderId="0" fillId="5" fontId="17" numFmtId="1638" xfId="0"/>
    <xf applyFill="1" applyFont="1" applyNumberFormat="1" borderId="0" fillId="5" fontId="17" numFmtId="1638" xfId="0">
      <alignment horizontal="right" vertical="center"/>
    </xf>
    <xf applyFill="1" applyNumberFormat="1" borderId="0" fillId="7" fontId="0" numFmtId="1639" xfId="0"/>
    <xf applyFill="1" applyFont="1" applyNumberFormat="1" borderId="0" fillId="7" fontId="17" numFmtId="1639" xfId="0"/>
    <xf applyFill="1" applyFont="1" applyNumberFormat="1" borderId="0" fillId="7" fontId="17" numFmtId="1639" xfId="0">
      <alignment horizontal="right" vertical="center"/>
    </xf>
    <xf applyFill="1" applyNumberFormat="1" borderId="0" fillId="7" fontId="0" numFmtId="1640" xfId="0"/>
    <xf applyFill="1" applyFont="1" applyNumberFormat="1" borderId="0" fillId="7" fontId="17" numFmtId="1640" xfId="0"/>
    <xf applyFill="1" applyFont="1" applyNumberFormat="1" borderId="0" fillId="7" fontId="17" numFmtId="1640" xfId="0">
      <alignment horizontal="right" vertical="center"/>
    </xf>
    <xf applyFill="1" applyNumberFormat="1" borderId="0" fillId="7" fontId="0" numFmtId="1641" xfId="0"/>
    <xf applyFill="1" applyFont="1" applyNumberFormat="1" borderId="0" fillId="7" fontId="17" numFmtId="1641" xfId="0"/>
    <xf applyFill="1" applyFont="1" applyNumberFormat="1" borderId="0" fillId="7" fontId="17" numFmtId="1641" xfId="0">
      <alignment horizontal="right" vertical="center"/>
    </xf>
    <xf applyFill="1" applyNumberFormat="1" borderId="0" fillId="5" fontId="0" numFmtId="1642" xfId="0"/>
    <xf applyFill="1" applyFont="1" applyNumberFormat="1" borderId="0" fillId="5" fontId="17" numFmtId="1642" xfId="0"/>
    <xf applyFill="1" applyFont="1" applyNumberFormat="1" borderId="0" fillId="5" fontId="17" numFmtId="1642" xfId="0">
      <alignment horizontal="right" vertical="center"/>
    </xf>
    <xf applyFill="1" applyNumberFormat="1" borderId="0" fillId="5" fontId="0" numFmtId="1643" xfId="0"/>
    <xf applyFill="1" applyFont="1" applyNumberFormat="1" borderId="0" fillId="5" fontId="17" numFmtId="1643" xfId="0"/>
    <xf applyFill="1" applyFont="1" applyNumberFormat="1" borderId="0" fillId="5" fontId="17" numFmtId="1643" xfId="0">
      <alignment horizontal="right" vertical="center"/>
    </xf>
    <xf applyFill="1" applyNumberFormat="1" borderId="0" fillId="5" fontId="0" numFmtId="1644" xfId="0"/>
    <xf applyFill="1" applyFont="1" applyNumberFormat="1" borderId="0" fillId="5" fontId="17" numFmtId="1644" xfId="0"/>
    <xf applyFill="1" applyFont="1" applyNumberFormat="1" borderId="0" fillId="5" fontId="17" numFmtId="1644" xfId="0">
      <alignment horizontal="right" vertical="center"/>
    </xf>
    <xf applyFill="1" applyNumberFormat="1" borderId="0" fillId="7" fontId="0" numFmtId="1645" xfId="0"/>
    <xf applyFill="1" applyFont="1" applyNumberFormat="1" borderId="0" fillId="7" fontId="17" numFmtId="1645" xfId="0"/>
    <xf applyFill="1" applyFont="1" applyNumberFormat="1" borderId="0" fillId="7" fontId="17" numFmtId="1645" xfId="0">
      <alignment horizontal="right" vertical="center"/>
    </xf>
    <xf applyFill="1" applyNumberFormat="1" borderId="0" fillId="7" fontId="0" numFmtId="1646" xfId="0"/>
    <xf applyFill="1" applyFont="1" applyNumberFormat="1" borderId="0" fillId="7" fontId="17" numFmtId="1646" xfId="0"/>
    <xf applyFill="1" applyFont="1" applyNumberFormat="1" borderId="0" fillId="7" fontId="17" numFmtId="1646" xfId="0">
      <alignment horizontal="right" vertical="center"/>
    </xf>
    <xf applyFill="1" applyNumberFormat="1" borderId="0" fillId="7" fontId="0" numFmtId="1647" xfId="0"/>
    <xf applyFill="1" applyFont="1" applyNumberFormat="1" borderId="0" fillId="7" fontId="17" numFmtId="1647" xfId="0"/>
    <xf applyFill="1" applyFont="1" applyNumberFormat="1" borderId="0" fillId="7" fontId="17" numFmtId="1647" xfId="0">
      <alignment horizontal="right" vertical="center"/>
    </xf>
    <xf applyFill="1" applyNumberFormat="1" borderId="0" fillId="5" fontId="0" numFmtId="1648" xfId="0"/>
    <xf applyFill="1" applyFont="1" applyNumberFormat="1" borderId="0" fillId="5" fontId="17" numFmtId="1648" xfId="0"/>
    <xf applyFill="1" applyFont="1" applyNumberFormat="1" borderId="0" fillId="5" fontId="17" numFmtId="1648" xfId="0">
      <alignment horizontal="right" vertical="center"/>
    </xf>
    <xf applyFill="1" applyNumberFormat="1" borderId="0" fillId="5" fontId="0" numFmtId="1649" xfId="0"/>
    <xf applyFill="1" applyFont="1" applyNumberFormat="1" borderId="0" fillId="5" fontId="17" numFmtId="1649" xfId="0"/>
    <xf applyFill="1" applyFont="1" applyNumberFormat="1" borderId="0" fillId="5" fontId="17" numFmtId="1649" xfId="0">
      <alignment horizontal="right" vertical="center"/>
    </xf>
    <xf applyFill="1" applyNumberFormat="1" borderId="0" fillId="7" fontId="0" numFmtId="1650" xfId="0"/>
    <xf applyFill="1" applyFont="1" applyNumberFormat="1" borderId="0" fillId="7" fontId="17" numFmtId="1650" xfId="0"/>
    <xf applyFill="1" applyFont="1" applyNumberFormat="1" borderId="0" fillId="7" fontId="17" numFmtId="1650" xfId="0">
      <alignment horizontal="right" vertical="center"/>
    </xf>
    <xf applyNumberFormat="1" borderId="0" fillId="0" fontId="0" numFmtId="1651" xfId="0"/>
    <xf applyFill="1" applyNumberFormat="1" borderId="0" fillId="5" fontId="0" numFmtId="1651" xfId="0"/>
    <xf applyFill="1" applyFont="1" applyNumberFormat="1" borderId="0" fillId="5" fontId="20" numFmtId="1651" xfId="0"/>
    <xf applyFill="1" applyFont="1" applyNumberFormat="1" borderId="0" fillId="5" fontId="20" numFmtId="1651" xfId="0">
      <alignment horizontal="right" vertical="center"/>
    </xf>
    <xf applyNumberFormat="1" borderId="0" fillId="0" fontId="0" numFmtId="1652" xfId="0"/>
    <xf applyFill="1" applyNumberFormat="1" borderId="0" fillId="5" fontId="0" numFmtId="1652" xfId="0"/>
    <xf applyFill="1" applyFont="1" applyNumberFormat="1" borderId="0" fillId="5" fontId="20" numFmtId="1652" xfId="0"/>
    <xf applyFill="1" applyFont="1" applyNumberFormat="1" borderId="0" fillId="5" fontId="20" numFmtId="1652" xfId="0">
      <alignment horizontal="right" vertical="center"/>
    </xf>
    <xf applyNumberFormat="1" borderId="0" fillId="0" fontId="0" numFmtId="1653" xfId="0"/>
    <xf applyFill="1" applyNumberFormat="1" borderId="0" fillId="5" fontId="0" numFmtId="1653" xfId="0"/>
    <xf applyFill="1" applyFont="1" applyNumberFormat="1" borderId="0" fillId="5" fontId="20" numFmtId="1653" xfId="0"/>
    <xf applyFill="1" applyFont="1" applyNumberFormat="1" borderId="0" fillId="5" fontId="20" numFmtId="1653" xfId="0">
      <alignment horizontal="right" vertical="center"/>
    </xf>
    <xf applyNumberFormat="1" borderId="0" fillId="0" fontId="0" numFmtId="1654" xfId="0"/>
    <xf applyFill="1" applyNumberFormat="1" borderId="0" fillId="6" fontId="0" numFmtId="1654" xfId="0"/>
    <xf applyFill="1" applyFont="1" applyNumberFormat="1" borderId="0" fillId="6" fontId="23" numFmtId="1654" xfId="0"/>
    <xf applyFill="1" applyFont="1" applyNumberFormat="1" borderId="0" fillId="6" fontId="23" numFmtId="1654" xfId="0">
      <alignment horizontal="right" vertical="center"/>
    </xf>
    <xf applyNumberFormat="1" borderId="0" fillId="0" fontId="0" numFmtId="1655" xfId="0"/>
    <xf applyFill="1" applyNumberFormat="1" borderId="0" fillId="5" fontId="0" numFmtId="1656" xfId="0"/>
    <xf applyFill="1" applyFont="1" applyNumberFormat="1" borderId="0" fillId="5" fontId="17" numFmtId="1656" xfId="0"/>
    <xf applyFill="1" applyFont="1" applyNumberFormat="1" borderId="0" fillId="5" fontId="17" numFmtId="1656" xfId="0">
      <alignment horizontal="right" vertical="center"/>
    </xf>
    <xf applyFill="1" applyNumberFormat="1" borderId="0" fillId="5" fontId="0" numFmtId="1657" xfId="0"/>
    <xf applyFill="1" applyFont="1" applyNumberFormat="1" borderId="0" fillId="5" fontId="17" numFmtId="1657" xfId="0"/>
    <xf applyFill="1" applyFont="1" applyNumberFormat="1" borderId="0" fillId="5" fontId="17" numFmtId="1657" xfId="0">
      <alignment horizontal="right" vertical="center"/>
    </xf>
    <xf applyFill="1" applyNumberFormat="1" borderId="0" fillId="5" fontId="0" numFmtId="1658" xfId="0"/>
    <xf applyFill="1" applyFont="1" applyNumberFormat="1" borderId="0" fillId="5" fontId="17" numFmtId="1658" xfId="0"/>
    <xf applyFill="1" applyFont="1" applyNumberFormat="1" borderId="0" fillId="5" fontId="17" numFmtId="1658" xfId="0">
      <alignment horizontal="right" vertical="center"/>
    </xf>
    <xf applyFill="1" applyNumberFormat="1" borderId="0" fillId="7" fontId="0" numFmtId="1659" xfId="0"/>
    <xf applyFill="1" applyFont="1" applyNumberFormat="1" borderId="0" fillId="7" fontId="17" numFmtId="1659" xfId="0"/>
    <xf applyFill="1" applyFont="1" applyNumberFormat="1" borderId="0" fillId="7" fontId="17" numFmtId="1659" xfId="0">
      <alignment horizontal="right" vertical="center"/>
    </xf>
    <xf applyFill="1" applyNumberFormat="1" borderId="0" fillId="7" fontId="0" numFmtId="1660" xfId="0"/>
    <xf applyFill="1" applyFont="1" applyNumberFormat="1" borderId="0" fillId="7" fontId="17" numFmtId="1660" xfId="0"/>
    <xf applyFill="1" applyFont="1" applyNumberFormat="1" borderId="0" fillId="7" fontId="17" numFmtId="1660" xfId="0">
      <alignment horizontal="right" vertical="center"/>
    </xf>
    <xf applyFill="1" applyNumberFormat="1" borderId="0" fillId="7" fontId="0" numFmtId="1661" xfId="0"/>
    <xf applyFill="1" applyFont="1" applyNumberFormat="1" borderId="0" fillId="7" fontId="17" numFmtId="1661" xfId="0"/>
    <xf applyFill="1" applyFont="1" applyNumberFormat="1" borderId="0" fillId="7" fontId="17" numFmtId="1661" xfId="0">
      <alignment horizontal="right" vertical="center"/>
    </xf>
    <xf applyFill="1" applyNumberFormat="1" borderId="0" fillId="5" fontId="0" numFmtId="1662" xfId="0"/>
    <xf applyFill="1" applyFont="1" applyNumberFormat="1" borderId="0" fillId="5" fontId="17" numFmtId="1662" xfId="0"/>
    <xf applyFill="1" applyFont="1" applyNumberFormat="1" borderId="0" fillId="5" fontId="17" numFmtId="1662" xfId="0">
      <alignment horizontal="right" vertical="center"/>
    </xf>
    <xf applyFill="1" applyNumberFormat="1" borderId="0" fillId="5" fontId="0" numFmtId="1663" xfId="0"/>
    <xf applyFill="1" applyFont="1" applyNumberFormat="1" borderId="0" fillId="5" fontId="17" numFmtId="1663" xfId="0"/>
    <xf applyFill="1" applyFont="1" applyNumberFormat="1" borderId="0" fillId="5" fontId="17" numFmtId="1663" xfId="0">
      <alignment horizontal="right" vertical="center"/>
    </xf>
    <xf applyFill="1" applyNumberFormat="1" borderId="0" fillId="5" fontId="0" numFmtId="1664" xfId="0"/>
    <xf applyFill="1" applyFont="1" applyNumberFormat="1" borderId="0" fillId="5" fontId="17" numFmtId="1664" xfId="0"/>
    <xf applyFill="1" applyFont="1" applyNumberFormat="1" borderId="0" fillId="5" fontId="17" numFmtId="1664" xfId="0">
      <alignment horizontal="right" vertical="center"/>
    </xf>
    <xf applyFill="1" applyNumberFormat="1" borderId="0" fillId="7" fontId="0" numFmtId="1665" xfId="0"/>
    <xf applyFill="1" applyFont="1" applyNumberFormat="1" borderId="0" fillId="7" fontId="17" numFmtId="1665" xfId="0"/>
    <xf applyFill="1" applyFont="1" applyNumberFormat="1" borderId="0" fillId="7" fontId="17" numFmtId="1665" xfId="0">
      <alignment horizontal="right" vertical="center"/>
    </xf>
    <xf applyFill="1" applyNumberFormat="1" borderId="0" fillId="7" fontId="0" numFmtId="1666" xfId="0"/>
    <xf applyFill="1" applyFont="1" applyNumberFormat="1" borderId="0" fillId="7" fontId="17" numFmtId="1666" xfId="0"/>
    <xf applyFill="1" applyFont="1" applyNumberFormat="1" borderId="0" fillId="7" fontId="17" numFmtId="1666" xfId="0">
      <alignment horizontal="right" vertical="center"/>
    </xf>
    <xf applyFill="1" applyNumberFormat="1" borderId="0" fillId="7" fontId="0" numFmtId="1667" xfId="0"/>
    <xf applyFill="1" applyFont="1" applyNumberFormat="1" borderId="0" fillId="7" fontId="17" numFmtId="1667" xfId="0"/>
    <xf applyFill="1" applyFont="1" applyNumberFormat="1" borderId="0" fillId="7" fontId="17" numFmtId="1667" xfId="0">
      <alignment horizontal="right" vertical="center"/>
    </xf>
    <xf applyFill="1" applyNumberFormat="1" borderId="0" fillId="5" fontId="0" numFmtId="1668" xfId="0"/>
    <xf applyFill="1" applyFont="1" applyNumberFormat="1" borderId="0" fillId="5" fontId="17" numFmtId="1668" xfId="0"/>
    <xf applyFill="1" applyFont="1" applyNumberFormat="1" borderId="0" fillId="5" fontId="17" numFmtId="1668" xfId="0">
      <alignment horizontal="right" vertical="center"/>
    </xf>
    <xf applyFill="1" applyNumberFormat="1" borderId="0" fillId="5" fontId="0" numFmtId="1669" xfId="0"/>
    <xf applyFill="1" applyFont="1" applyNumberFormat="1" borderId="0" fillId="5" fontId="17" numFmtId="1669" xfId="0"/>
    <xf applyFill="1" applyFont="1" applyNumberFormat="1" borderId="0" fillId="5" fontId="17" numFmtId="1669" xfId="0">
      <alignment horizontal="right" vertical="center"/>
    </xf>
    <xf applyFill="1" applyNumberFormat="1" borderId="0" fillId="5" fontId="0" numFmtId="1670" xfId="0"/>
    <xf applyFill="1" applyFont="1" applyNumberFormat="1" borderId="0" fillId="5" fontId="17" numFmtId="1670" xfId="0"/>
    <xf applyFill="1" applyFont="1" applyNumberFormat="1" borderId="0" fillId="5" fontId="17" numFmtId="1670" xfId="0">
      <alignment horizontal="right" vertical="center"/>
    </xf>
    <xf applyFill="1" applyNumberFormat="1" borderId="0" fillId="7" fontId="0" numFmtId="1671" xfId="0"/>
    <xf applyFill="1" applyFont="1" applyNumberFormat="1" borderId="0" fillId="7" fontId="17" numFmtId="1671" xfId="0"/>
    <xf applyFill="1" applyFont="1" applyNumberFormat="1" borderId="0" fillId="7" fontId="17" numFmtId="1671" xfId="0">
      <alignment horizontal="right" vertical="center"/>
    </xf>
    <xf applyFill="1" applyNumberFormat="1" borderId="0" fillId="7" fontId="0" numFmtId="1672" xfId="0"/>
    <xf applyFill="1" applyFont="1" applyNumberFormat="1" borderId="0" fillId="7" fontId="17" numFmtId="1672" xfId="0"/>
    <xf applyFill="1" applyFont="1" applyNumberFormat="1" borderId="0" fillId="7" fontId="17" numFmtId="1672" xfId="0">
      <alignment horizontal="right" vertical="center"/>
    </xf>
    <xf applyFill="1" applyNumberFormat="1" borderId="0" fillId="7" fontId="0" numFmtId="1673" xfId="0"/>
    <xf applyFill="1" applyFont="1" applyNumberFormat="1" borderId="0" fillId="7" fontId="17" numFmtId="1673" xfId="0"/>
    <xf applyFill="1" applyFont="1" applyNumberFormat="1" borderId="0" fillId="7" fontId="17" numFmtId="1673" xfId="0">
      <alignment horizontal="right" vertical="center"/>
    </xf>
    <xf applyFill="1" applyNumberFormat="1" borderId="0" fillId="5" fontId="0" numFmtId="1674" xfId="0"/>
    <xf applyFill="1" applyFont="1" applyNumberFormat="1" borderId="0" fillId="5" fontId="17" numFmtId="1674" xfId="0"/>
    <xf applyFill="1" applyFont="1" applyNumberFormat="1" borderId="0" fillId="5" fontId="17" numFmtId="1674" xfId="0">
      <alignment horizontal="right" vertical="center"/>
    </xf>
    <xf applyFill="1" applyNumberFormat="1" borderId="0" fillId="5" fontId="0" numFmtId="1675" xfId="0"/>
    <xf applyFill="1" applyFont="1" applyNumberFormat="1" borderId="0" fillId="5" fontId="17" numFmtId="1675" xfId="0"/>
    <xf applyFill="1" applyFont="1" applyNumberFormat="1" borderId="0" fillId="5" fontId="17" numFmtId="1675" xfId="0">
      <alignment horizontal="right" vertical="center"/>
    </xf>
    <xf applyFill="1" applyNumberFormat="1" borderId="0" fillId="7" fontId="0" numFmtId="1676" xfId="0"/>
    <xf applyFill="1" applyFont="1" applyNumberFormat="1" borderId="0" fillId="7" fontId="17" numFmtId="1676" xfId="0"/>
    <xf applyFill="1" applyFont="1" applyNumberFormat="1" borderId="0" fillId="7" fontId="17" numFmtId="1676" xfId="0">
      <alignment horizontal="right" vertical="center"/>
    </xf>
    <xf applyFill="1" applyNumberFormat="1" borderId="0" fillId="5" fontId="0" numFmtId="1677" xfId="0"/>
    <xf applyFill="1" applyFont="1" applyNumberFormat="1" borderId="0" fillId="5" fontId="17" numFmtId="1677" xfId="0"/>
    <xf applyFill="1" applyFont="1" applyNumberFormat="1" borderId="0" fillId="5" fontId="17" numFmtId="1677" xfId="0">
      <alignment horizontal="right" vertical="center"/>
    </xf>
    <xf applyFill="1" applyNumberFormat="1" borderId="0" fillId="5" fontId="0" numFmtId="1678" xfId="0"/>
    <xf applyFill="1" applyFont="1" applyNumberFormat="1" borderId="0" fillId="5" fontId="17" numFmtId="1678" xfId="0"/>
    <xf applyFill="1" applyFont="1" applyNumberFormat="1" borderId="0" fillId="5" fontId="17" numFmtId="1678" xfId="0">
      <alignment horizontal="right" vertical="center"/>
    </xf>
    <xf applyFill="1" applyNumberFormat="1" borderId="0" fillId="5" fontId="0" numFmtId="1679" xfId="0"/>
    <xf applyFill="1" applyFont="1" applyNumberFormat="1" borderId="0" fillId="5" fontId="17" numFmtId="1679" xfId="0"/>
    <xf applyFill="1" applyFont="1" applyNumberFormat="1" borderId="0" fillId="5" fontId="17" numFmtId="1679" xfId="0">
      <alignment horizontal="right" vertical="center"/>
    </xf>
    <xf applyFill="1" applyNumberFormat="1" borderId="0" fillId="7" fontId="0" numFmtId="1680" xfId="0"/>
    <xf applyFill="1" applyFont="1" applyNumberFormat="1" borderId="0" fillId="7" fontId="17" numFmtId="1680" xfId="0"/>
    <xf applyFill="1" applyFont="1" applyNumberFormat="1" borderId="0" fillId="7" fontId="17" numFmtId="1680" xfId="0">
      <alignment horizontal="right" vertical="center"/>
    </xf>
    <xf applyFill="1" applyNumberFormat="1" borderId="0" fillId="7" fontId="0" numFmtId="1681" xfId="0"/>
    <xf applyFill="1" applyFont="1" applyNumberFormat="1" borderId="0" fillId="7" fontId="17" numFmtId="1681" xfId="0"/>
    <xf applyFill="1" applyFont="1" applyNumberFormat="1" borderId="0" fillId="7" fontId="17" numFmtId="1681" xfId="0">
      <alignment horizontal="right" vertical="center"/>
    </xf>
    <xf applyFill="1" applyNumberFormat="1" borderId="0" fillId="7" fontId="0" numFmtId="1682" xfId="0"/>
    <xf applyFill="1" applyFont="1" applyNumberFormat="1" borderId="0" fillId="7" fontId="17" numFmtId="1682" xfId="0"/>
    <xf applyFill="1" applyFont="1" applyNumberFormat="1" borderId="0" fillId="7" fontId="17" numFmtId="1682" xfId="0">
      <alignment horizontal="right" vertical="center"/>
    </xf>
    <xf applyFill="1" applyNumberFormat="1" borderId="0" fillId="5" fontId="0" numFmtId="1683" xfId="0"/>
    <xf applyFill="1" applyFont="1" applyNumberFormat="1" borderId="0" fillId="5" fontId="17" numFmtId="1683" xfId="0"/>
    <xf applyFill="1" applyFont="1" applyNumberFormat="1" borderId="0" fillId="5" fontId="17" numFmtId="1683" xfId="0">
      <alignment horizontal="right" vertical="center"/>
    </xf>
    <xf applyFill="1" applyNumberFormat="1" borderId="0" fillId="5" fontId="0" numFmtId="1684" xfId="0"/>
    <xf applyFill="1" applyFont="1" applyNumberFormat="1" borderId="0" fillId="5" fontId="17" numFmtId="1684" xfId="0"/>
    <xf applyFill="1" applyFont="1" applyNumberFormat="1" borderId="0" fillId="5" fontId="17" numFmtId="1684" xfId="0">
      <alignment horizontal="right" vertical="center"/>
    </xf>
    <xf applyFill="1" applyNumberFormat="1" borderId="0" fillId="5" fontId="0" numFmtId="1685" xfId="0"/>
    <xf applyFill="1" applyFont="1" applyNumberFormat="1" borderId="0" fillId="5" fontId="17" numFmtId="1685" xfId="0"/>
    <xf applyFill="1" applyFont="1" applyNumberFormat="1" borderId="0" fillId="5" fontId="17" numFmtId="1685" xfId="0">
      <alignment horizontal="right" vertical="center"/>
    </xf>
    <xf applyFill="1" applyNumberFormat="1" borderId="0" fillId="7" fontId="0" numFmtId="1686" xfId="0"/>
    <xf applyFill="1" applyFont="1" applyNumberFormat="1" borderId="0" fillId="7" fontId="17" numFmtId="1686" xfId="0"/>
    <xf applyFill="1" applyFont="1" applyNumberFormat="1" borderId="0" fillId="7" fontId="17" numFmtId="1686" xfId="0">
      <alignment horizontal="right" vertical="center"/>
    </xf>
    <xf applyFill="1" applyNumberFormat="1" borderId="0" fillId="7" fontId="0" numFmtId="1687" xfId="0"/>
    <xf applyFill="1" applyFont="1" applyNumberFormat="1" borderId="0" fillId="7" fontId="17" numFmtId="1687" xfId="0"/>
    <xf applyFill="1" applyFont="1" applyNumberFormat="1" borderId="0" fillId="7" fontId="17" numFmtId="1687" xfId="0">
      <alignment horizontal="right" vertical="center"/>
    </xf>
    <xf applyFill="1" applyNumberFormat="1" borderId="0" fillId="7" fontId="0" numFmtId="1688" xfId="0"/>
    <xf applyFill="1" applyFont="1" applyNumberFormat="1" borderId="0" fillId="7" fontId="17" numFmtId="1688" xfId="0"/>
    <xf applyFill="1" applyFont="1" applyNumberFormat="1" borderId="0" fillId="7" fontId="17" numFmtId="1688" xfId="0">
      <alignment horizontal="right" vertical="center"/>
    </xf>
    <xf applyFill="1" applyNumberFormat="1" borderId="0" fillId="5" fontId="0" numFmtId="1689" xfId="0"/>
    <xf applyFill="1" applyFont="1" applyNumberFormat="1" borderId="0" fillId="5" fontId="17" numFmtId="1689" xfId="0"/>
    <xf applyFill="1" applyFont="1" applyNumberFormat="1" borderId="0" fillId="5" fontId="17" numFmtId="1689" xfId="0">
      <alignment horizontal="right" vertical="center"/>
    </xf>
    <xf applyFill="1" applyNumberFormat="1" borderId="0" fillId="5" fontId="0" numFmtId="1690" xfId="0"/>
    <xf applyFill="1" applyFont="1" applyNumberFormat="1" borderId="0" fillId="5" fontId="17" numFmtId="1690" xfId="0"/>
    <xf applyFill="1" applyFont="1" applyNumberFormat="1" borderId="0" fillId="5" fontId="17" numFmtId="1690" xfId="0">
      <alignment horizontal="right" vertical="center"/>
    </xf>
    <xf applyFill="1" applyNumberFormat="1" borderId="0" fillId="7" fontId="0" numFmtId="1691" xfId="0"/>
    <xf applyFill="1" applyFont="1" applyNumberFormat="1" borderId="0" fillId="7" fontId="17" numFmtId="1691" xfId="0"/>
    <xf applyFill="1" applyFont="1" applyNumberFormat="1" borderId="0" fillId="7" fontId="17" numFmtId="1691" xfId="0">
      <alignment horizontal="right" vertical="center"/>
    </xf>
    <xf applyNumberFormat="1" borderId="0" fillId="0" fontId="0" numFmtId="1692" xfId="0"/>
    <xf applyFill="1" applyNumberFormat="1" borderId="0" fillId="5" fontId="0" numFmtId="1692" xfId="0"/>
    <xf applyFill="1" applyFont="1" applyNumberFormat="1" borderId="0" fillId="5" fontId="20" numFmtId="1692" xfId="0"/>
    <xf applyFill="1" applyFont="1" applyNumberFormat="1" borderId="0" fillId="5" fontId="20" numFmtId="1692" xfId="0">
      <alignment horizontal="right" vertical="center"/>
    </xf>
    <xf applyNumberFormat="1" borderId="0" fillId="0" fontId="0" numFmtId="1693" xfId="0"/>
    <xf applyFill="1" applyNumberFormat="1" borderId="0" fillId="5" fontId="0" numFmtId="1693" xfId="0"/>
    <xf applyFill="1" applyFont="1" applyNumberFormat="1" borderId="0" fillId="5" fontId="20" numFmtId="1693" xfId="0"/>
    <xf applyFill="1" applyFont="1" applyNumberFormat="1" borderId="0" fillId="5" fontId="20" numFmtId="1693" xfId="0">
      <alignment horizontal="right" vertical="center"/>
    </xf>
    <xf applyNumberFormat="1" borderId="0" fillId="0" fontId="0" numFmtId="1694" xfId="0"/>
    <xf applyFill="1" applyNumberFormat="1" borderId="0" fillId="5" fontId="0" numFmtId="1694" xfId="0"/>
    <xf applyFill="1" applyFont="1" applyNumberFormat="1" borderId="0" fillId="5" fontId="20" numFmtId="1694" xfId="0"/>
    <xf applyFill="1" applyFont="1" applyNumberFormat="1" borderId="0" fillId="5" fontId="20" numFmtId="1694" xfId="0">
      <alignment horizontal="right" vertical="center"/>
    </xf>
    <xf applyNumberFormat="1" borderId="0" fillId="0" fontId="0" numFmtId="1695" xfId="0"/>
    <xf applyFill="1" applyNumberFormat="1" borderId="0" fillId="6" fontId="0" numFmtId="1695" xfId="0"/>
    <xf applyFill="1" applyFont="1" applyNumberFormat="1" borderId="0" fillId="6" fontId="23" numFmtId="1695" xfId="0"/>
    <xf applyFill="1" applyFont="1" applyNumberFormat="1" borderId="0" fillId="6" fontId="23" numFmtId="1695" xfId="0">
      <alignment horizontal="right" vertical="center"/>
    </xf>
    <xf applyNumberFormat="1" borderId="0" fillId="0" fontId="0" numFmtId="1696" xfId="0"/>
    <xf applyFill="1" applyNumberFormat="1" borderId="0" fillId="5" fontId="0" numFmtId="1697" xfId="0"/>
    <xf applyFill="1" applyFont="1" applyNumberFormat="1" borderId="0" fillId="5" fontId="17" numFmtId="1697" xfId="0"/>
    <xf applyFill="1" applyFont="1" applyNumberFormat="1" borderId="0" fillId="5" fontId="17" numFmtId="1697" xfId="0">
      <alignment horizontal="right" vertical="center"/>
    </xf>
    <xf applyFill="1" applyNumberFormat="1" borderId="0" fillId="5" fontId="0" numFmtId="1698" xfId="0"/>
    <xf applyFill="1" applyFont="1" applyNumberFormat="1" borderId="0" fillId="5" fontId="17" numFmtId="1698" xfId="0"/>
    <xf applyFill="1" applyFont="1" applyNumberFormat="1" borderId="0" fillId="5" fontId="17" numFmtId="1698" xfId="0">
      <alignment horizontal="right" vertical="center"/>
    </xf>
    <xf applyFill="1" applyNumberFormat="1" borderId="0" fillId="5" fontId="0" numFmtId="1699" xfId="0"/>
    <xf applyFill="1" applyFont="1" applyNumberFormat="1" borderId="0" fillId="5" fontId="17" numFmtId="1699" xfId="0"/>
    <xf applyFill="1" applyFont="1" applyNumberFormat="1" borderId="0" fillId="5" fontId="17" numFmtId="1699" xfId="0">
      <alignment horizontal="right" vertical="center"/>
    </xf>
    <xf applyFill="1" applyNumberFormat="1" borderId="0" fillId="7" fontId="0" numFmtId="1700" xfId="0"/>
    <xf applyFill="1" applyFont="1" applyNumberFormat="1" borderId="0" fillId="7" fontId="17" numFmtId="1700" xfId="0"/>
    <xf applyFill="1" applyFont="1" applyNumberFormat="1" borderId="0" fillId="7" fontId="17" numFmtId="1700" xfId="0">
      <alignment horizontal="right" vertical="center"/>
    </xf>
    <xf applyFill="1" applyNumberFormat="1" borderId="0" fillId="7" fontId="0" numFmtId="1701" xfId="0"/>
    <xf applyFill="1" applyFont="1" applyNumberFormat="1" borderId="0" fillId="7" fontId="17" numFmtId="1701" xfId="0"/>
    <xf applyFill="1" applyFont="1" applyNumberFormat="1" borderId="0" fillId="7" fontId="17" numFmtId="1701" xfId="0">
      <alignment horizontal="right" vertical="center"/>
    </xf>
    <xf applyFill="1" applyNumberFormat="1" borderId="0" fillId="7" fontId="0" numFmtId="1702" xfId="0"/>
    <xf applyFill="1" applyFont="1" applyNumberFormat="1" borderId="0" fillId="7" fontId="17" numFmtId="1702" xfId="0"/>
    <xf applyFill="1" applyFont="1" applyNumberFormat="1" borderId="0" fillId="7" fontId="17" numFmtId="1702" xfId="0">
      <alignment horizontal="right" vertical="center"/>
    </xf>
    <xf applyFill="1" applyNumberFormat="1" borderId="0" fillId="5" fontId="0" numFmtId="1703" xfId="0"/>
    <xf applyFill="1" applyFont="1" applyNumberFormat="1" borderId="0" fillId="5" fontId="17" numFmtId="1703" xfId="0"/>
    <xf applyFill="1" applyFont="1" applyNumberFormat="1" borderId="0" fillId="5" fontId="17" numFmtId="1703" xfId="0">
      <alignment horizontal="right" vertical="center"/>
    </xf>
    <xf applyFill="1" applyNumberFormat="1" borderId="0" fillId="5" fontId="0" numFmtId="1704" xfId="0"/>
    <xf applyFill="1" applyFont="1" applyNumberFormat="1" borderId="0" fillId="5" fontId="17" numFmtId="1704" xfId="0"/>
    <xf applyFill="1" applyFont="1" applyNumberFormat="1" borderId="0" fillId="5" fontId="17" numFmtId="1704" xfId="0">
      <alignment horizontal="right" vertical="center"/>
    </xf>
    <xf applyFill="1" applyNumberFormat="1" borderId="0" fillId="5" fontId="0" numFmtId="1705" xfId="0"/>
    <xf applyFill="1" applyFont="1" applyNumberFormat="1" borderId="0" fillId="5" fontId="17" numFmtId="1705" xfId="0"/>
    <xf applyFill="1" applyFont="1" applyNumberFormat="1" borderId="0" fillId="5" fontId="17" numFmtId="1705" xfId="0">
      <alignment horizontal="right" vertical="center"/>
    </xf>
    <xf applyFill="1" applyNumberFormat="1" borderId="0" fillId="7" fontId="0" numFmtId="1706" xfId="0"/>
    <xf applyFill="1" applyFont="1" applyNumberFormat="1" borderId="0" fillId="7" fontId="17" numFmtId="1706" xfId="0"/>
    <xf applyFill="1" applyFont="1" applyNumberFormat="1" borderId="0" fillId="7" fontId="17" numFmtId="1706" xfId="0">
      <alignment horizontal="right" vertical="center"/>
    </xf>
    <xf applyFill="1" applyNumberFormat="1" borderId="0" fillId="7" fontId="0" numFmtId="1707" xfId="0"/>
    <xf applyFill="1" applyFont="1" applyNumberFormat="1" borderId="0" fillId="7" fontId="17" numFmtId="1707" xfId="0"/>
    <xf applyFill="1" applyFont="1" applyNumberFormat="1" borderId="0" fillId="7" fontId="17" numFmtId="1707" xfId="0">
      <alignment horizontal="right" vertical="center"/>
    </xf>
    <xf applyFill="1" applyNumberFormat="1" borderId="0" fillId="7" fontId="0" numFmtId="1708" xfId="0"/>
    <xf applyFill="1" applyFont="1" applyNumberFormat="1" borderId="0" fillId="7" fontId="17" numFmtId="1708" xfId="0"/>
    <xf applyFill="1" applyFont="1" applyNumberFormat="1" borderId="0" fillId="7" fontId="17" numFmtId="1708" xfId="0">
      <alignment horizontal="right" vertical="center"/>
    </xf>
    <xf applyFill="1" applyNumberFormat="1" borderId="0" fillId="5" fontId="0" numFmtId="1709" xfId="0"/>
    <xf applyFill="1" applyFont="1" applyNumberFormat="1" borderId="0" fillId="5" fontId="17" numFmtId="1709" xfId="0"/>
    <xf applyFill="1" applyFont="1" applyNumberFormat="1" borderId="0" fillId="5" fontId="17" numFmtId="1709" xfId="0">
      <alignment horizontal="right" vertical="center"/>
    </xf>
    <xf applyFill="1" applyNumberFormat="1" borderId="0" fillId="5" fontId="0" numFmtId="1710" xfId="0"/>
    <xf applyFill="1" applyFont="1" applyNumberFormat="1" borderId="0" fillId="5" fontId="17" numFmtId="1710" xfId="0"/>
    <xf applyFill="1" applyFont="1" applyNumberFormat="1" borderId="0" fillId="5" fontId="17" numFmtId="1710" xfId="0">
      <alignment horizontal="right" vertical="center"/>
    </xf>
    <xf applyFill="1" applyNumberFormat="1" borderId="0" fillId="5" fontId="0" numFmtId="1711" xfId="0"/>
    <xf applyFill="1" applyFont="1" applyNumberFormat="1" borderId="0" fillId="5" fontId="17" numFmtId="1711" xfId="0"/>
    <xf applyFill="1" applyFont="1" applyNumberFormat="1" borderId="0" fillId="5" fontId="17" numFmtId="1711" xfId="0">
      <alignment horizontal="right" vertical="center"/>
    </xf>
    <xf applyFill="1" applyNumberFormat="1" borderId="0" fillId="7" fontId="0" numFmtId="1712" xfId="0"/>
    <xf applyFill="1" applyFont="1" applyNumberFormat="1" borderId="0" fillId="7" fontId="17" numFmtId="1712" xfId="0"/>
    <xf applyFill="1" applyFont="1" applyNumberFormat="1" borderId="0" fillId="7" fontId="17" numFmtId="1712" xfId="0">
      <alignment horizontal="right" vertical="center"/>
    </xf>
    <xf applyFill="1" applyNumberFormat="1" borderId="0" fillId="7" fontId="0" numFmtId="1713" xfId="0"/>
    <xf applyFill="1" applyFont="1" applyNumberFormat="1" borderId="0" fillId="7" fontId="17" numFmtId="1713" xfId="0"/>
    <xf applyFill="1" applyFont="1" applyNumberFormat="1" borderId="0" fillId="7" fontId="17" numFmtId="1713" xfId="0">
      <alignment horizontal="right" vertical="center"/>
    </xf>
    <xf applyFill="1" applyNumberFormat="1" borderId="0" fillId="7" fontId="0" numFmtId="1714" xfId="0"/>
    <xf applyFill="1" applyFont="1" applyNumberFormat="1" borderId="0" fillId="7" fontId="17" numFmtId="1714" xfId="0"/>
    <xf applyFill="1" applyFont="1" applyNumberFormat="1" borderId="0" fillId="7" fontId="17" numFmtId="1714" xfId="0">
      <alignment horizontal="right" vertical="center"/>
    </xf>
    <xf applyFill="1" applyNumberFormat="1" borderId="0" fillId="5" fontId="0" numFmtId="1715" xfId="0"/>
    <xf applyFill="1" applyFont="1" applyNumberFormat="1" borderId="0" fillId="5" fontId="17" numFmtId="1715" xfId="0"/>
    <xf applyFill="1" applyFont="1" applyNumberFormat="1" borderId="0" fillId="5" fontId="17" numFmtId="1715" xfId="0">
      <alignment horizontal="right" vertical="center"/>
    </xf>
    <xf applyFill="1" applyNumberFormat="1" borderId="0" fillId="5" fontId="0" numFmtId="1716" xfId="0"/>
    <xf applyFill="1" applyFont="1" applyNumberFormat="1" borderId="0" fillId="5" fontId="17" numFmtId="1716" xfId="0"/>
    <xf applyFill="1" applyFont="1" applyNumberFormat="1" borderId="0" fillId="5" fontId="17" numFmtId="1716" xfId="0">
      <alignment horizontal="right" vertical="center"/>
    </xf>
    <xf applyFill="1" applyNumberFormat="1" borderId="0" fillId="7" fontId="0" numFmtId="1717" xfId="0"/>
    <xf applyFill="1" applyFont="1" applyNumberFormat="1" borderId="0" fillId="7" fontId="17" numFmtId="1717" xfId="0"/>
    <xf applyFill="1" applyFont="1" applyNumberFormat="1" borderId="0" fillId="7" fontId="17" numFmtId="1717" xfId="0">
      <alignment horizontal="right" vertical="center"/>
    </xf>
    <xf applyFill="1" applyNumberFormat="1" borderId="0" fillId="5" fontId="0" numFmtId="1718" xfId="0"/>
    <xf applyFill="1" applyFont="1" applyNumberFormat="1" borderId="0" fillId="5" fontId="17" numFmtId="1718" xfId="0"/>
    <xf applyFill="1" applyFont="1" applyNumberFormat="1" borderId="0" fillId="5" fontId="17" numFmtId="1718" xfId="0">
      <alignment horizontal="right" vertical="center"/>
    </xf>
    <xf applyFill="1" applyNumberFormat="1" borderId="0" fillId="5" fontId="0" numFmtId="1719" xfId="0"/>
    <xf applyFill="1" applyFont="1" applyNumberFormat="1" borderId="0" fillId="5" fontId="17" numFmtId="1719" xfId="0"/>
    <xf applyFill="1" applyFont="1" applyNumberFormat="1" borderId="0" fillId="5" fontId="17" numFmtId="1719" xfId="0">
      <alignment horizontal="right" vertical="center"/>
    </xf>
    <xf applyFill="1" applyNumberFormat="1" borderId="0" fillId="5" fontId="0" numFmtId="1720" xfId="0"/>
    <xf applyFill="1" applyFont="1" applyNumberFormat="1" borderId="0" fillId="5" fontId="17" numFmtId="1720" xfId="0"/>
    <xf applyFill="1" applyFont="1" applyNumberFormat="1" borderId="0" fillId="5" fontId="17" numFmtId="1720" xfId="0">
      <alignment horizontal="right" vertical="center"/>
    </xf>
    <xf applyFill="1" applyNumberFormat="1" borderId="0" fillId="7" fontId="0" numFmtId="1721" xfId="0"/>
    <xf applyFill="1" applyFont="1" applyNumberFormat="1" borderId="0" fillId="7" fontId="17" numFmtId="1721" xfId="0"/>
    <xf applyFill="1" applyFont="1" applyNumberFormat="1" borderId="0" fillId="7" fontId="17" numFmtId="1721" xfId="0">
      <alignment horizontal="right" vertical="center"/>
    </xf>
    <xf applyFill="1" applyNumberFormat="1" borderId="0" fillId="7" fontId="0" numFmtId="1722" xfId="0"/>
    <xf applyFill="1" applyFont="1" applyNumberFormat="1" borderId="0" fillId="7" fontId="17" numFmtId="1722" xfId="0"/>
    <xf applyFill="1" applyFont="1" applyNumberFormat="1" borderId="0" fillId="7" fontId="17" numFmtId="1722" xfId="0">
      <alignment horizontal="right" vertical="center"/>
    </xf>
    <xf applyFill="1" applyNumberFormat="1" borderId="0" fillId="7" fontId="0" numFmtId="1723" xfId="0"/>
    <xf applyFill="1" applyFont="1" applyNumberFormat="1" borderId="0" fillId="7" fontId="17" numFmtId="1723" xfId="0"/>
    <xf applyFill="1" applyFont="1" applyNumberFormat="1" borderId="0" fillId="7" fontId="17" numFmtId="1723" xfId="0">
      <alignment horizontal="right" vertical="center"/>
    </xf>
    <xf applyFill="1" applyNumberFormat="1" borderId="0" fillId="5" fontId="0" numFmtId="1724" xfId="0"/>
    <xf applyFill="1" applyFont="1" applyNumberFormat="1" borderId="0" fillId="5" fontId="17" numFmtId="1724" xfId="0"/>
    <xf applyFill="1" applyFont="1" applyNumberFormat="1" borderId="0" fillId="5" fontId="17" numFmtId="1724" xfId="0">
      <alignment horizontal="right" vertical="center"/>
    </xf>
    <xf applyFill="1" applyNumberFormat="1" borderId="0" fillId="5" fontId="0" numFmtId="1725" xfId="0"/>
    <xf applyFill="1" applyFont="1" applyNumberFormat="1" borderId="0" fillId="5" fontId="17" numFmtId="1725" xfId="0"/>
    <xf applyFill="1" applyFont="1" applyNumberFormat="1" borderId="0" fillId="5" fontId="17" numFmtId="1725" xfId="0">
      <alignment horizontal="right" vertical="center"/>
    </xf>
    <xf applyFill="1" applyNumberFormat="1" borderId="0" fillId="5" fontId="0" numFmtId="1726" xfId="0"/>
    <xf applyFill="1" applyFont="1" applyNumberFormat="1" borderId="0" fillId="5" fontId="17" numFmtId="1726" xfId="0"/>
    <xf applyFill="1" applyFont="1" applyNumberFormat="1" borderId="0" fillId="5" fontId="17" numFmtId="1726" xfId="0">
      <alignment horizontal="right" vertical="center"/>
    </xf>
    <xf applyFill="1" applyNumberFormat="1" borderId="0" fillId="7" fontId="0" numFmtId="1727" xfId="0"/>
    <xf applyFill="1" applyFont="1" applyNumberFormat="1" borderId="0" fillId="7" fontId="17" numFmtId="1727" xfId="0"/>
    <xf applyFill="1" applyFont="1" applyNumberFormat="1" borderId="0" fillId="7" fontId="17" numFmtId="1727" xfId="0">
      <alignment horizontal="right" vertical="center"/>
    </xf>
    <xf applyFill="1" applyNumberFormat="1" borderId="0" fillId="7" fontId="0" numFmtId="1728" xfId="0"/>
    <xf applyFill="1" applyFont="1" applyNumberFormat="1" borderId="0" fillId="7" fontId="17" numFmtId="1728" xfId="0"/>
    <xf applyFill="1" applyFont="1" applyNumberFormat="1" borderId="0" fillId="7" fontId="17" numFmtId="1728" xfId="0">
      <alignment horizontal="right" vertical="center"/>
    </xf>
    <xf applyFill="1" applyNumberFormat="1" borderId="0" fillId="7" fontId="0" numFmtId="1729" xfId="0"/>
    <xf applyFill="1" applyFont="1" applyNumberFormat="1" borderId="0" fillId="7" fontId="17" numFmtId="1729" xfId="0"/>
    <xf applyFill="1" applyFont="1" applyNumberFormat="1" borderId="0" fillId="7" fontId="17" numFmtId="1729" xfId="0">
      <alignment horizontal="right" vertical="center"/>
    </xf>
    <xf applyFill="1" applyNumberFormat="1" borderId="0" fillId="5" fontId="0" numFmtId="1730" xfId="0"/>
    <xf applyFill="1" applyFont="1" applyNumberFormat="1" borderId="0" fillId="5" fontId="17" numFmtId="1730" xfId="0"/>
    <xf applyFill="1" applyFont="1" applyNumberFormat="1" borderId="0" fillId="5" fontId="17" numFmtId="1730" xfId="0">
      <alignment horizontal="right" vertical="center"/>
    </xf>
    <xf applyFill="1" applyNumberFormat="1" borderId="0" fillId="5" fontId="0" numFmtId="1731" xfId="0"/>
    <xf applyFill="1" applyFont="1" applyNumberFormat="1" borderId="0" fillId="5" fontId="17" numFmtId="1731" xfId="0"/>
    <xf applyFill="1" applyFont="1" applyNumberFormat="1" borderId="0" fillId="5" fontId="17" numFmtId="1731" xfId="0">
      <alignment horizontal="right" vertical="center"/>
    </xf>
    <xf applyFill="1" applyNumberFormat="1" borderId="0" fillId="7" fontId="0" numFmtId="1732" xfId="0"/>
    <xf applyFill="1" applyFont="1" applyNumberFormat="1" borderId="0" fillId="7" fontId="17" numFmtId="1732" xfId="0"/>
    <xf applyFill="1" applyFont="1" applyNumberFormat="1" borderId="0" fillId="7" fontId="17" numFmtId="1732" xfId="0">
      <alignment horizontal="right" vertical="center"/>
    </xf>
    <xf applyNumberFormat="1" borderId="0" fillId="0" fontId="0" numFmtId="1733" xfId="0"/>
    <xf applyFill="1" applyNumberFormat="1" borderId="0" fillId="5" fontId="0" numFmtId="1733" xfId="0"/>
    <xf applyFill="1" applyFont="1" applyNumberFormat="1" borderId="0" fillId="5" fontId="20" numFmtId="1733" xfId="0"/>
    <xf applyFill="1" applyFont="1" applyNumberFormat="1" borderId="0" fillId="5" fontId="20" numFmtId="1733" xfId="0">
      <alignment horizontal="right" vertical="center"/>
    </xf>
    <xf applyNumberFormat="1" borderId="0" fillId="0" fontId="0" numFmtId="1734" xfId="0"/>
    <xf applyFill="1" applyNumberFormat="1" borderId="0" fillId="5" fontId="0" numFmtId="1734" xfId="0"/>
    <xf applyFill="1" applyFont="1" applyNumberFormat="1" borderId="0" fillId="5" fontId="20" numFmtId="1734" xfId="0"/>
    <xf applyFill="1" applyFont="1" applyNumberFormat="1" borderId="0" fillId="5" fontId="20" numFmtId="1734" xfId="0">
      <alignment horizontal="right" vertical="center"/>
    </xf>
    <xf applyNumberFormat="1" borderId="0" fillId="0" fontId="0" numFmtId="1735" xfId="0"/>
    <xf applyFill="1" applyNumberFormat="1" borderId="0" fillId="5" fontId="0" numFmtId="1735" xfId="0"/>
    <xf applyFill="1" applyFont="1" applyNumberFormat="1" borderId="0" fillId="5" fontId="20" numFmtId="1735" xfId="0"/>
    <xf applyFill="1" applyFont="1" applyNumberFormat="1" borderId="0" fillId="5" fontId="20" numFmtId="1735" xfId="0">
      <alignment horizontal="right" vertical="center"/>
    </xf>
    <xf applyNumberFormat="1" borderId="0" fillId="0" fontId="0" numFmtId="1736" xfId="0"/>
    <xf applyFill="1" applyNumberFormat="1" borderId="0" fillId="6" fontId="0" numFmtId="1736" xfId="0"/>
    <xf applyFill="1" applyFont="1" applyNumberFormat="1" borderId="0" fillId="6" fontId="23" numFmtId="1736" xfId="0"/>
    <xf applyFill="1" applyFont="1" applyNumberFormat="1" borderId="0" fillId="6" fontId="23" numFmtId="1736" xfId="0">
      <alignment horizontal="right" vertical="center"/>
    </xf>
    <xf applyNumberFormat="1" borderId="0" fillId="0" fontId="0" numFmtId="1737" xfId="0"/>
    <xf applyFill="1" applyNumberFormat="1" borderId="0" fillId="5" fontId="0" numFmtId="1738" xfId="0"/>
    <xf applyFill="1" applyFont="1" applyNumberFormat="1" borderId="0" fillId="5" fontId="17" numFmtId="1738" xfId="0"/>
    <xf applyFill="1" applyFont="1" applyNumberFormat="1" borderId="0" fillId="5" fontId="17" numFmtId="1738" xfId="0">
      <alignment horizontal="right" vertical="center"/>
    </xf>
    <xf applyFill="1" applyNumberFormat="1" borderId="0" fillId="5" fontId="0" numFmtId="1739" xfId="0"/>
    <xf applyFill="1" applyFont="1" applyNumberFormat="1" borderId="0" fillId="5" fontId="17" numFmtId="1739" xfId="0"/>
    <xf applyFill="1" applyFont="1" applyNumberFormat="1" borderId="0" fillId="5" fontId="17" numFmtId="1739" xfId="0">
      <alignment horizontal="right" vertical="center"/>
    </xf>
    <xf applyFill="1" applyNumberFormat="1" borderId="0" fillId="5" fontId="0" numFmtId="1740" xfId="0"/>
    <xf applyFill="1" applyFont="1" applyNumberFormat="1" borderId="0" fillId="5" fontId="17" numFmtId="1740" xfId="0"/>
    <xf applyFill="1" applyFont="1" applyNumberFormat="1" borderId="0" fillId="5" fontId="17" numFmtId="1740" xfId="0">
      <alignment horizontal="right" vertical="center"/>
    </xf>
    <xf applyFill="1" applyNumberFormat="1" borderId="0" fillId="7" fontId="0" numFmtId="1741" xfId="0"/>
    <xf applyFill="1" applyFont="1" applyNumberFormat="1" borderId="0" fillId="7" fontId="17" numFmtId="1741" xfId="0"/>
    <xf applyFill="1" applyFont="1" applyNumberFormat="1" borderId="0" fillId="7" fontId="17" numFmtId="1741" xfId="0">
      <alignment horizontal="right" vertical="center"/>
    </xf>
    <xf applyFill="1" applyNumberFormat="1" borderId="0" fillId="7" fontId="0" numFmtId="1742" xfId="0"/>
    <xf applyFill="1" applyFont="1" applyNumberFormat="1" borderId="0" fillId="7" fontId="17" numFmtId="1742" xfId="0"/>
    <xf applyFill="1" applyFont="1" applyNumberFormat="1" borderId="0" fillId="7" fontId="17" numFmtId="1742" xfId="0">
      <alignment horizontal="right" vertical="center"/>
    </xf>
    <xf applyFill="1" applyNumberFormat="1" borderId="0" fillId="7" fontId="0" numFmtId="1743" xfId="0"/>
    <xf applyFill="1" applyFont="1" applyNumberFormat="1" borderId="0" fillId="7" fontId="17" numFmtId="1743" xfId="0"/>
    <xf applyFill="1" applyFont="1" applyNumberFormat="1" borderId="0" fillId="7" fontId="17" numFmtId="1743" xfId="0">
      <alignment horizontal="right" vertical="center"/>
    </xf>
    <xf applyFill="1" applyNumberFormat="1" borderId="0" fillId="5" fontId="0" numFmtId="1744" xfId="0"/>
    <xf applyFill="1" applyFont="1" applyNumberFormat="1" borderId="0" fillId="5" fontId="17" numFmtId="1744" xfId="0"/>
    <xf applyFill="1" applyFont="1" applyNumberFormat="1" borderId="0" fillId="5" fontId="17" numFmtId="1744" xfId="0">
      <alignment horizontal="right" vertical="center"/>
    </xf>
    <xf applyFill="1" applyNumberFormat="1" borderId="0" fillId="5" fontId="0" numFmtId="1745" xfId="0"/>
    <xf applyFill="1" applyFont="1" applyNumberFormat="1" borderId="0" fillId="5" fontId="17" numFmtId="1745" xfId="0"/>
    <xf applyFill="1" applyFont="1" applyNumberFormat="1" borderId="0" fillId="5" fontId="17" numFmtId="1745" xfId="0">
      <alignment horizontal="right" vertical="center"/>
    </xf>
    <xf applyFill="1" applyNumberFormat="1" borderId="0" fillId="5" fontId="0" numFmtId="1746" xfId="0"/>
    <xf applyFill="1" applyFont="1" applyNumberFormat="1" borderId="0" fillId="5" fontId="17" numFmtId="1746" xfId="0"/>
    <xf applyFill="1" applyFont="1" applyNumberFormat="1" borderId="0" fillId="5" fontId="17" numFmtId="1746" xfId="0">
      <alignment horizontal="right" vertical="center"/>
    </xf>
    <xf applyFill="1" applyNumberFormat="1" borderId="0" fillId="7" fontId="0" numFmtId="1747" xfId="0"/>
    <xf applyFill="1" applyFont="1" applyNumberFormat="1" borderId="0" fillId="7" fontId="17" numFmtId="1747" xfId="0"/>
    <xf applyFill="1" applyFont="1" applyNumberFormat="1" borderId="0" fillId="7" fontId="17" numFmtId="1747" xfId="0">
      <alignment horizontal="right" vertical="center"/>
    </xf>
    <xf applyFill="1" applyNumberFormat="1" borderId="0" fillId="7" fontId="0" numFmtId="1748" xfId="0"/>
    <xf applyFill="1" applyFont="1" applyNumberFormat="1" borderId="0" fillId="7" fontId="17" numFmtId="1748" xfId="0"/>
    <xf applyFill="1" applyFont="1" applyNumberFormat="1" borderId="0" fillId="7" fontId="17" numFmtId="1748" xfId="0">
      <alignment horizontal="right" vertical="center"/>
    </xf>
    <xf applyFill="1" applyNumberFormat="1" borderId="0" fillId="7" fontId="0" numFmtId="1749" xfId="0"/>
    <xf applyFill="1" applyFont="1" applyNumberFormat="1" borderId="0" fillId="7" fontId="17" numFmtId="1749" xfId="0"/>
    <xf applyFill="1" applyFont="1" applyNumberFormat="1" borderId="0" fillId="7" fontId="17" numFmtId="1749" xfId="0">
      <alignment horizontal="right" vertical="center"/>
    </xf>
    <xf applyFill="1" applyNumberFormat="1" borderId="0" fillId="5" fontId="0" numFmtId="1750" xfId="0"/>
    <xf applyFill="1" applyFont="1" applyNumberFormat="1" borderId="0" fillId="5" fontId="17" numFmtId="1750" xfId="0"/>
    <xf applyFill="1" applyFont="1" applyNumberFormat="1" borderId="0" fillId="5" fontId="17" numFmtId="1750" xfId="0">
      <alignment horizontal="right" vertical="center"/>
    </xf>
    <xf applyFill="1" applyNumberFormat="1" borderId="0" fillId="5" fontId="0" numFmtId="1751" xfId="0"/>
    <xf applyFill="1" applyFont="1" applyNumberFormat="1" borderId="0" fillId="5" fontId="17" numFmtId="1751" xfId="0"/>
    <xf applyFill="1" applyFont="1" applyNumberFormat="1" borderId="0" fillId="5" fontId="17" numFmtId="1751" xfId="0">
      <alignment horizontal="right" vertical="center"/>
    </xf>
    <xf applyFill="1" applyNumberFormat="1" borderId="0" fillId="5" fontId="0" numFmtId="1752" xfId="0"/>
    <xf applyFill="1" applyFont="1" applyNumberFormat="1" borderId="0" fillId="5" fontId="17" numFmtId="1752" xfId="0"/>
    <xf applyFill="1" applyFont="1" applyNumberFormat="1" borderId="0" fillId="5" fontId="17" numFmtId="1752" xfId="0">
      <alignment horizontal="right" vertical="center"/>
    </xf>
    <xf applyFill="1" applyNumberFormat="1" borderId="0" fillId="7" fontId="0" numFmtId="1753" xfId="0"/>
    <xf applyFill="1" applyFont="1" applyNumberFormat="1" borderId="0" fillId="7" fontId="17" numFmtId="1753" xfId="0"/>
    <xf applyFill="1" applyFont="1" applyNumberFormat="1" borderId="0" fillId="7" fontId="17" numFmtId="1753" xfId="0">
      <alignment horizontal="right" vertical="center"/>
    </xf>
    <xf applyFill="1" applyNumberFormat="1" borderId="0" fillId="7" fontId="0" numFmtId="1754" xfId="0"/>
    <xf applyFill="1" applyFont="1" applyNumberFormat="1" borderId="0" fillId="7" fontId="17" numFmtId="1754" xfId="0"/>
    <xf applyFill="1" applyFont="1" applyNumberFormat="1" borderId="0" fillId="7" fontId="17" numFmtId="1754" xfId="0">
      <alignment horizontal="right" vertical="center"/>
    </xf>
    <xf applyFill="1" applyNumberFormat="1" borderId="0" fillId="7" fontId="0" numFmtId="1755" xfId="0"/>
    <xf applyFill="1" applyFont="1" applyNumberFormat="1" borderId="0" fillId="7" fontId="17" numFmtId="1755" xfId="0"/>
    <xf applyFill="1" applyFont="1" applyNumberFormat="1" borderId="0" fillId="7" fontId="17" numFmtId="1755" xfId="0">
      <alignment horizontal="right" vertical="center"/>
    </xf>
    <xf applyFill="1" applyNumberFormat="1" borderId="0" fillId="5" fontId="0" numFmtId="1756" xfId="0"/>
    <xf applyFill="1" applyFont="1" applyNumberFormat="1" borderId="0" fillId="5" fontId="17" numFmtId="1756" xfId="0"/>
    <xf applyFill="1" applyFont="1" applyNumberFormat="1" borderId="0" fillId="5" fontId="17" numFmtId="1756" xfId="0">
      <alignment horizontal="right" vertical="center"/>
    </xf>
    <xf applyFill="1" applyNumberFormat="1" borderId="0" fillId="5" fontId="0" numFmtId="1757" xfId="0"/>
    <xf applyFill="1" applyFont="1" applyNumberFormat="1" borderId="0" fillId="5" fontId="17" numFmtId="1757" xfId="0"/>
    <xf applyFill="1" applyFont="1" applyNumberFormat="1" borderId="0" fillId="5" fontId="17" numFmtId="1757" xfId="0">
      <alignment horizontal="right" vertical="center"/>
    </xf>
    <xf applyFill="1" applyNumberFormat="1" borderId="0" fillId="7" fontId="0" numFmtId="1758" xfId="0"/>
    <xf applyFill="1" applyFont="1" applyNumberFormat="1" borderId="0" fillId="7" fontId="17" numFmtId="1758" xfId="0"/>
    <xf applyFill="1" applyFont="1" applyNumberFormat="1" borderId="0" fillId="7" fontId="17" numFmtId="1758" xfId="0">
      <alignment horizontal="right" vertical="center"/>
    </xf>
    <xf applyFill="1" applyNumberFormat="1" borderId="0" fillId="5" fontId="0" numFmtId="1759" xfId="0"/>
    <xf applyFill="1" applyFont="1" applyNumberFormat="1" borderId="0" fillId="5" fontId="17" numFmtId="1759" xfId="0"/>
    <xf applyFill="1" applyFont="1" applyNumberFormat="1" borderId="0" fillId="5" fontId="17" numFmtId="1759" xfId="0">
      <alignment horizontal="right" vertical="center"/>
    </xf>
    <xf applyFill="1" applyNumberFormat="1" borderId="0" fillId="5" fontId="0" numFmtId="1760" xfId="0"/>
    <xf applyFill="1" applyFont="1" applyNumberFormat="1" borderId="0" fillId="5" fontId="17" numFmtId="1760" xfId="0"/>
    <xf applyFill="1" applyFont="1" applyNumberFormat="1" borderId="0" fillId="5" fontId="17" numFmtId="1760" xfId="0">
      <alignment horizontal="right" vertical="center"/>
    </xf>
    <xf applyFill="1" applyNumberFormat="1" borderId="0" fillId="5" fontId="0" numFmtId="1761" xfId="0"/>
    <xf applyFill="1" applyFont="1" applyNumberFormat="1" borderId="0" fillId="5" fontId="17" numFmtId="1761" xfId="0"/>
    <xf applyFill="1" applyFont="1" applyNumberFormat="1" borderId="0" fillId="5" fontId="17" numFmtId="1761" xfId="0">
      <alignment horizontal="right" vertical="center"/>
    </xf>
    <xf applyFill="1" applyNumberFormat="1" borderId="0" fillId="7" fontId="0" numFmtId="1762" xfId="0"/>
    <xf applyFill="1" applyFont="1" applyNumberFormat="1" borderId="0" fillId="7" fontId="17" numFmtId="1762" xfId="0"/>
    <xf applyFill="1" applyFont="1" applyNumberFormat="1" borderId="0" fillId="7" fontId="17" numFmtId="1762" xfId="0">
      <alignment horizontal="right" vertical="center"/>
    </xf>
    <xf applyFill="1" applyNumberFormat="1" borderId="0" fillId="7" fontId="0" numFmtId="1763" xfId="0"/>
    <xf applyFill="1" applyFont="1" applyNumberFormat="1" borderId="0" fillId="7" fontId="17" numFmtId="1763" xfId="0"/>
    <xf applyFill="1" applyFont="1" applyNumberFormat="1" borderId="0" fillId="7" fontId="17" numFmtId="1763" xfId="0">
      <alignment horizontal="right" vertical="center"/>
    </xf>
    <xf applyFill="1" applyNumberFormat="1" borderId="0" fillId="7" fontId="0" numFmtId="1764" xfId="0"/>
    <xf applyFill="1" applyFont="1" applyNumberFormat="1" borderId="0" fillId="7" fontId="17" numFmtId="1764" xfId="0"/>
    <xf applyFill="1" applyFont="1" applyNumberFormat="1" borderId="0" fillId="7" fontId="17" numFmtId="1764" xfId="0">
      <alignment horizontal="right" vertical="center"/>
    </xf>
    <xf applyFill="1" applyNumberFormat="1" borderId="0" fillId="5" fontId="0" numFmtId="1765" xfId="0"/>
    <xf applyFill="1" applyFont="1" applyNumberFormat="1" borderId="0" fillId="5" fontId="17" numFmtId="1765" xfId="0"/>
    <xf applyFill="1" applyFont="1" applyNumberFormat="1" borderId="0" fillId="5" fontId="17" numFmtId="1765" xfId="0">
      <alignment horizontal="right" vertical="center"/>
    </xf>
    <xf applyFill="1" applyNumberFormat="1" borderId="0" fillId="5" fontId="0" numFmtId="1766" xfId="0"/>
    <xf applyFill="1" applyFont="1" applyNumberFormat="1" borderId="0" fillId="5" fontId="17" numFmtId="1766" xfId="0"/>
    <xf applyFill="1" applyFont="1" applyNumberFormat="1" borderId="0" fillId="5" fontId="17" numFmtId="1766" xfId="0">
      <alignment horizontal="right" vertical="center"/>
    </xf>
    <xf applyFill="1" applyNumberFormat="1" borderId="0" fillId="5" fontId="0" numFmtId="1767" xfId="0"/>
    <xf applyFill="1" applyFont="1" applyNumberFormat="1" borderId="0" fillId="5" fontId="17" numFmtId="1767" xfId="0"/>
    <xf applyFill="1" applyFont="1" applyNumberFormat="1" borderId="0" fillId="5" fontId="17" numFmtId="1767" xfId="0">
      <alignment horizontal="right" vertical="center"/>
    </xf>
    <xf applyFill="1" applyNumberFormat="1" borderId="0" fillId="7" fontId="0" numFmtId="1768" xfId="0"/>
    <xf applyFill="1" applyFont="1" applyNumberFormat="1" borderId="0" fillId="7" fontId="17" numFmtId="1768" xfId="0"/>
    <xf applyFill="1" applyFont="1" applyNumberFormat="1" borderId="0" fillId="7" fontId="17" numFmtId="1768" xfId="0">
      <alignment horizontal="right" vertical="center"/>
    </xf>
    <xf applyFill="1" applyNumberFormat="1" borderId="0" fillId="7" fontId="0" numFmtId="1769" xfId="0"/>
    <xf applyFill="1" applyFont="1" applyNumberFormat="1" borderId="0" fillId="7" fontId="17" numFmtId="1769" xfId="0"/>
    <xf applyFill="1" applyFont="1" applyNumberFormat="1" borderId="0" fillId="7" fontId="17" numFmtId="1769" xfId="0">
      <alignment horizontal="right" vertical="center"/>
    </xf>
    <xf applyFill="1" applyNumberFormat="1" borderId="0" fillId="7" fontId="0" numFmtId="1770" xfId="0"/>
    <xf applyFill="1" applyFont="1" applyNumberFormat="1" borderId="0" fillId="7" fontId="17" numFmtId="1770" xfId="0"/>
    <xf applyFill="1" applyFont="1" applyNumberFormat="1" borderId="0" fillId="7" fontId="17" numFmtId="1770" xfId="0">
      <alignment horizontal="right" vertical="center"/>
    </xf>
    <xf applyFill="1" applyNumberFormat="1" borderId="0" fillId="5" fontId="0" numFmtId="1771" xfId="0"/>
    <xf applyFill="1" applyFont="1" applyNumberFormat="1" borderId="0" fillId="5" fontId="17" numFmtId="1771" xfId="0"/>
    <xf applyFill="1" applyFont="1" applyNumberFormat="1" borderId="0" fillId="5" fontId="17" numFmtId="1771" xfId="0">
      <alignment horizontal="right" vertical="center"/>
    </xf>
    <xf applyFill="1" applyNumberFormat="1" borderId="0" fillId="5" fontId="0" numFmtId="1772" xfId="0"/>
    <xf applyFill="1" applyFont="1" applyNumberFormat="1" borderId="0" fillId="5" fontId="17" numFmtId="1772" xfId="0"/>
    <xf applyFill="1" applyFont="1" applyNumberFormat="1" borderId="0" fillId="5" fontId="17" numFmtId="1772" xfId="0">
      <alignment horizontal="right" vertical="center"/>
    </xf>
    <xf applyFill="1" applyNumberFormat="1" borderId="0" fillId="7" fontId="0" numFmtId="1773" xfId="0"/>
    <xf applyFill="1" applyFont="1" applyNumberFormat="1" borderId="0" fillId="7" fontId="17" numFmtId="1773" xfId="0"/>
    <xf applyFill="1" applyFont="1" applyNumberFormat="1" borderId="0" fillId="7" fontId="17" numFmtId="1773" xfId="0">
      <alignment horizontal="right" vertical="center"/>
    </xf>
    <xf applyNumberFormat="1" borderId="0" fillId="0" fontId="0" numFmtId="1774" xfId="0"/>
    <xf applyFill="1" applyNumberFormat="1" borderId="0" fillId="5" fontId="0" numFmtId="1774" xfId="0"/>
    <xf applyFill="1" applyFont="1" applyNumberFormat="1" borderId="0" fillId="5" fontId="20" numFmtId="1774" xfId="0"/>
    <xf applyFill="1" applyFont="1" applyNumberFormat="1" borderId="0" fillId="5" fontId="20" numFmtId="1774" xfId="0">
      <alignment horizontal="right" vertical="center"/>
    </xf>
    <xf applyNumberFormat="1" borderId="0" fillId="0" fontId="0" numFmtId="1775" xfId="0"/>
    <xf applyFill="1" applyNumberFormat="1" borderId="0" fillId="5" fontId="0" numFmtId="1775" xfId="0"/>
    <xf applyFill="1" applyFont="1" applyNumberFormat="1" borderId="0" fillId="5" fontId="20" numFmtId="1775" xfId="0"/>
    <xf applyFill="1" applyFont="1" applyNumberFormat="1" borderId="0" fillId="5" fontId="20" numFmtId="1775" xfId="0">
      <alignment horizontal="right" vertical="center"/>
    </xf>
    <xf applyNumberFormat="1" borderId="0" fillId="0" fontId="0" numFmtId="1776" xfId="0"/>
    <xf applyFill="1" applyNumberFormat="1" borderId="0" fillId="5" fontId="0" numFmtId="1776" xfId="0"/>
    <xf applyFill="1" applyFont="1" applyNumberFormat="1" borderId="0" fillId="5" fontId="20" numFmtId="1776" xfId="0"/>
    <xf applyFill="1" applyFont="1" applyNumberFormat="1" borderId="0" fillId="5" fontId="20" numFmtId="1776" xfId="0">
      <alignment horizontal="right" vertical="center"/>
    </xf>
    <xf applyNumberFormat="1" borderId="0" fillId="0" fontId="0" numFmtId="1777" xfId="0"/>
    <xf applyFill="1" applyNumberFormat="1" borderId="0" fillId="6" fontId="0" numFmtId="1777" xfId="0"/>
    <xf applyFill="1" applyFont="1" applyNumberFormat="1" borderId="0" fillId="6" fontId="23" numFmtId="1777" xfId="0"/>
    <xf applyFill="1" applyFont="1" applyNumberFormat="1" borderId="0" fillId="6" fontId="23" numFmtId="1777" xfId="0">
      <alignment horizontal="right" vertical="center"/>
    </xf>
    <xf applyNumberFormat="1" borderId="0" fillId="0" fontId="0" numFmtId="1778" xfId="0"/>
    <xf applyFill="1" applyNumberFormat="1" borderId="0" fillId="5" fontId="0" numFmtId="1779" xfId="0"/>
    <xf applyFill="1" applyFont="1" applyNumberFormat="1" borderId="0" fillId="5" fontId="17" numFmtId="1779" xfId="0"/>
    <xf applyFill="1" applyFont="1" applyNumberFormat="1" borderId="0" fillId="5" fontId="17" numFmtId="1779" xfId="0">
      <alignment horizontal="right" vertical="center"/>
    </xf>
    <xf applyFill="1" applyNumberFormat="1" borderId="0" fillId="5" fontId="0" numFmtId="1780" xfId="0"/>
    <xf applyFill="1" applyFont="1" applyNumberFormat="1" borderId="0" fillId="5" fontId="17" numFmtId="1780" xfId="0"/>
    <xf applyFill="1" applyFont="1" applyNumberFormat="1" borderId="0" fillId="5" fontId="17" numFmtId="1780" xfId="0">
      <alignment horizontal="right" vertical="center"/>
    </xf>
    <xf applyFill="1" applyNumberFormat="1" borderId="0" fillId="5" fontId="0" numFmtId="1781" xfId="0"/>
    <xf applyFill="1" applyFont="1" applyNumberFormat="1" borderId="0" fillId="5" fontId="17" numFmtId="1781" xfId="0"/>
    <xf applyFill="1" applyFont="1" applyNumberFormat="1" borderId="0" fillId="5" fontId="17" numFmtId="1781" xfId="0">
      <alignment horizontal="right" vertical="center"/>
    </xf>
    <xf applyFill="1" applyNumberFormat="1" borderId="0" fillId="7" fontId="0" numFmtId="1782" xfId="0"/>
    <xf applyFill="1" applyFont="1" applyNumberFormat="1" borderId="0" fillId="7" fontId="17" numFmtId="1782" xfId="0"/>
    <xf applyFill="1" applyFont="1" applyNumberFormat="1" borderId="0" fillId="7" fontId="17" numFmtId="1782" xfId="0">
      <alignment horizontal="right" vertical="center"/>
    </xf>
    <xf applyFill="1" applyNumberFormat="1" borderId="0" fillId="7" fontId="0" numFmtId="1783" xfId="0"/>
    <xf applyFill="1" applyFont="1" applyNumberFormat="1" borderId="0" fillId="7" fontId="17" numFmtId="1783" xfId="0"/>
    <xf applyFill="1" applyFont="1" applyNumberFormat="1" borderId="0" fillId="7" fontId="17" numFmtId="1783" xfId="0">
      <alignment horizontal="right" vertical="center"/>
    </xf>
    <xf applyFill="1" applyNumberFormat="1" borderId="0" fillId="7" fontId="0" numFmtId="1784" xfId="0"/>
    <xf applyFill="1" applyFont="1" applyNumberFormat="1" borderId="0" fillId="7" fontId="17" numFmtId="1784" xfId="0"/>
    <xf applyFill="1" applyFont="1" applyNumberFormat="1" borderId="0" fillId="7" fontId="17" numFmtId="1784" xfId="0">
      <alignment horizontal="right" vertical="center"/>
    </xf>
    <xf applyFill="1" applyNumberFormat="1" borderId="0" fillId="5" fontId="0" numFmtId="1785" xfId="0"/>
    <xf applyFill="1" applyFont="1" applyNumberFormat="1" borderId="0" fillId="5" fontId="17" numFmtId="1785" xfId="0"/>
    <xf applyFill="1" applyFont="1" applyNumberFormat="1" borderId="0" fillId="5" fontId="17" numFmtId="1785" xfId="0">
      <alignment horizontal="right" vertical="center"/>
    </xf>
    <xf applyFill="1" applyNumberFormat="1" borderId="0" fillId="5" fontId="0" numFmtId="1786" xfId="0"/>
    <xf applyFill="1" applyFont="1" applyNumberFormat="1" borderId="0" fillId="5" fontId="17" numFmtId="1786" xfId="0"/>
    <xf applyFill="1" applyFont="1" applyNumberFormat="1" borderId="0" fillId="5" fontId="17" numFmtId="1786" xfId="0">
      <alignment horizontal="right" vertical="center"/>
    </xf>
    <xf applyFill="1" applyNumberFormat="1" borderId="0" fillId="5" fontId="0" numFmtId="1787" xfId="0"/>
    <xf applyFill="1" applyFont="1" applyNumberFormat="1" borderId="0" fillId="5" fontId="17" numFmtId="1787" xfId="0"/>
    <xf applyFill="1" applyFont="1" applyNumberFormat="1" borderId="0" fillId="5" fontId="17" numFmtId="1787" xfId="0">
      <alignment horizontal="right" vertical="center"/>
    </xf>
    <xf applyFill="1" applyNumberFormat="1" borderId="0" fillId="7" fontId="0" numFmtId="1788" xfId="0"/>
    <xf applyFill="1" applyFont="1" applyNumberFormat="1" borderId="0" fillId="7" fontId="17" numFmtId="1788" xfId="0"/>
    <xf applyFill="1" applyFont="1" applyNumberFormat="1" borderId="0" fillId="7" fontId="17" numFmtId="1788" xfId="0">
      <alignment horizontal="right" vertical="center"/>
    </xf>
    <xf applyFill="1" applyNumberFormat="1" borderId="0" fillId="7" fontId="0" numFmtId="1789" xfId="0"/>
    <xf applyFill="1" applyFont="1" applyNumberFormat="1" borderId="0" fillId="7" fontId="17" numFmtId="1789" xfId="0"/>
    <xf applyFill="1" applyFont="1" applyNumberFormat="1" borderId="0" fillId="7" fontId="17" numFmtId="1789" xfId="0">
      <alignment horizontal="right" vertical="center"/>
    </xf>
    <xf applyFill="1" applyNumberFormat="1" borderId="0" fillId="7" fontId="0" numFmtId="1790" xfId="0"/>
    <xf applyFill="1" applyFont="1" applyNumberFormat="1" borderId="0" fillId="7" fontId="17" numFmtId="1790" xfId="0"/>
    <xf applyFill="1" applyFont="1" applyNumberFormat="1" borderId="0" fillId="7" fontId="17" numFmtId="1790" xfId="0">
      <alignment horizontal="right" vertical="center"/>
    </xf>
    <xf applyFill="1" applyNumberFormat="1" borderId="0" fillId="5" fontId="0" numFmtId="1791" xfId="0"/>
    <xf applyFill="1" applyFont="1" applyNumberFormat="1" borderId="0" fillId="5" fontId="17" numFmtId="1791" xfId="0"/>
    <xf applyFill="1" applyFont="1" applyNumberFormat="1" borderId="0" fillId="5" fontId="17" numFmtId="1791" xfId="0">
      <alignment horizontal="right" vertical="center"/>
    </xf>
    <xf applyFill="1" applyNumberFormat="1" borderId="0" fillId="5" fontId="0" numFmtId="1792" xfId="0"/>
    <xf applyFill="1" applyFont="1" applyNumberFormat="1" borderId="0" fillId="5" fontId="17" numFmtId="1792" xfId="0"/>
    <xf applyFill="1" applyFont="1" applyNumberFormat="1" borderId="0" fillId="5" fontId="17" numFmtId="1792" xfId="0">
      <alignment horizontal="right" vertical="center"/>
    </xf>
    <xf applyFill="1" applyNumberFormat="1" borderId="0" fillId="5" fontId="0" numFmtId="1793" xfId="0"/>
    <xf applyFill="1" applyFont="1" applyNumberFormat="1" borderId="0" fillId="5" fontId="17" numFmtId="1793" xfId="0"/>
    <xf applyFill="1" applyFont="1" applyNumberFormat="1" borderId="0" fillId="5" fontId="17" numFmtId="1793" xfId="0">
      <alignment horizontal="right" vertical="center"/>
    </xf>
    <xf applyFill="1" applyNumberFormat="1" borderId="0" fillId="7" fontId="0" numFmtId="1794" xfId="0"/>
    <xf applyFill="1" applyFont="1" applyNumberFormat="1" borderId="0" fillId="7" fontId="17" numFmtId="1794" xfId="0"/>
    <xf applyFill="1" applyFont="1" applyNumberFormat="1" borderId="0" fillId="7" fontId="17" numFmtId="1794" xfId="0">
      <alignment horizontal="right" vertical="center"/>
    </xf>
    <xf applyFill="1" applyNumberFormat="1" borderId="0" fillId="7" fontId="0" numFmtId="1795" xfId="0"/>
    <xf applyFill="1" applyFont="1" applyNumberFormat="1" borderId="0" fillId="7" fontId="17" numFmtId="1795" xfId="0"/>
    <xf applyFill="1" applyFont="1" applyNumberFormat="1" borderId="0" fillId="7" fontId="17" numFmtId="1795" xfId="0">
      <alignment horizontal="right" vertical="center"/>
    </xf>
    <xf applyFill="1" applyNumberFormat="1" borderId="0" fillId="7" fontId="0" numFmtId="1796" xfId="0"/>
    <xf applyFill="1" applyFont="1" applyNumberFormat="1" borderId="0" fillId="7" fontId="17" numFmtId="1796" xfId="0"/>
    <xf applyFill="1" applyFont="1" applyNumberFormat="1" borderId="0" fillId="7" fontId="17" numFmtId="1796" xfId="0">
      <alignment horizontal="right" vertical="center"/>
    </xf>
    <xf applyFill="1" applyNumberFormat="1" borderId="0" fillId="5" fontId="0" numFmtId="1797" xfId="0"/>
    <xf applyFill="1" applyFont="1" applyNumberFormat="1" borderId="0" fillId="5" fontId="17" numFmtId="1797" xfId="0"/>
    <xf applyFill="1" applyFont="1" applyNumberFormat="1" borderId="0" fillId="5" fontId="17" numFmtId="1797" xfId="0">
      <alignment horizontal="right" vertical="center"/>
    </xf>
    <xf applyFill="1" applyNumberFormat="1" borderId="0" fillId="5" fontId="0" numFmtId="1798" xfId="0"/>
    <xf applyFill="1" applyFont="1" applyNumberFormat="1" borderId="0" fillId="5" fontId="17" numFmtId="1798" xfId="0"/>
    <xf applyFill="1" applyFont="1" applyNumberFormat="1" borderId="0" fillId="5" fontId="17" numFmtId="1798" xfId="0">
      <alignment horizontal="right" vertical="center"/>
    </xf>
    <xf applyFill="1" applyNumberFormat="1" borderId="0" fillId="7" fontId="0" numFmtId="1799" xfId="0"/>
    <xf applyFill="1" applyFont="1" applyNumberFormat="1" borderId="0" fillId="7" fontId="17" numFmtId="1799" xfId="0"/>
    <xf applyFill="1" applyFont="1" applyNumberFormat="1" borderId="0" fillId="7" fontId="17" numFmtId="1799" xfId="0">
      <alignment horizontal="right" vertical="center"/>
    </xf>
    <xf applyFill="1" applyNumberFormat="1" borderId="0" fillId="5" fontId="0" numFmtId="1800" xfId="0"/>
    <xf applyFill="1" applyFont="1" applyNumberFormat="1" borderId="0" fillId="5" fontId="17" numFmtId="1800" xfId="0"/>
    <xf applyFill="1" applyFont="1" applyNumberFormat="1" borderId="0" fillId="5" fontId="17" numFmtId="1800" xfId="0">
      <alignment horizontal="right" vertical="center"/>
    </xf>
    <xf applyFill="1" applyNumberFormat="1" borderId="0" fillId="5" fontId="0" numFmtId="1801" xfId="0"/>
    <xf applyFill="1" applyFont="1" applyNumberFormat="1" borderId="0" fillId="5" fontId="17" numFmtId="1801" xfId="0"/>
    <xf applyFill="1" applyFont="1" applyNumberFormat="1" borderId="0" fillId="5" fontId="17" numFmtId="1801" xfId="0">
      <alignment horizontal="right" vertical="center"/>
    </xf>
    <xf applyFill="1" applyNumberFormat="1" borderId="0" fillId="5" fontId="0" numFmtId="1802" xfId="0"/>
    <xf applyFill="1" applyFont="1" applyNumberFormat="1" borderId="0" fillId="5" fontId="17" numFmtId="1802" xfId="0"/>
    <xf applyFill="1" applyFont="1" applyNumberFormat="1" borderId="0" fillId="5" fontId="17" numFmtId="1802" xfId="0">
      <alignment horizontal="right" vertical="center"/>
    </xf>
    <xf applyFill="1" applyNumberFormat="1" borderId="0" fillId="7" fontId="0" numFmtId="1803" xfId="0"/>
    <xf applyFill="1" applyFont="1" applyNumberFormat="1" borderId="0" fillId="7" fontId="17" numFmtId="1803" xfId="0"/>
    <xf applyFill="1" applyFont="1" applyNumberFormat="1" borderId="0" fillId="7" fontId="17" numFmtId="1803" xfId="0">
      <alignment horizontal="right" vertical="center"/>
    </xf>
    <xf applyFill="1" applyNumberFormat="1" borderId="0" fillId="7" fontId="0" numFmtId="1804" xfId="0"/>
    <xf applyFill="1" applyFont="1" applyNumberFormat="1" borderId="0" fillId="7" fontId="17" numFmtId="1804" xfId="0"/>
    <xf applyFill="1" applyFont="1" applyNumberFormat="1" borderId="0" fillId="7" fontId="17" numFmtId="1804" xfId="0">
      <alignment horizontal="right" vertical="center"/>
    </xf>
    <xf applyFill="1" applyNumberFormat="1" borderId="0" fillId="7" fontId="0" numFmtId="1805" xfId="0"/>
    <xf applyFill="1" applyFont="1" applyNumberFormat="1" borderId="0" fillId="7" fontId="17" numFmtId="1805" xfId="0"/>
    <xf applyFill="1" applyFont="1" applyNumberFormat="1" borderId="0" fillId="7" fontId="17" numFmtId="1805" xfId="0">
      <alignment horizontal="right" vertical="center"/>
    </xf>
    <xf applyFill="1" applyNumberFormat="1" borderId="0" fillId="5" fontId="0" numFmtId="1806" xfId="0"/>
    <xf applyFill="1" applyFont="1" applyNumberFormat="1" borderId="0" fillId="5" fontId="17" numFmtId="1806" xfId="0"/>
    <xf applyFill="1" applyFont="1" applyNumberFormat="1" borderId="0" fillId="5" fontId="17" numFmtId="1806" xfId="0">
      <alignment horizontal="right" vertical="center"/>
    </xf>
    <xf applyFill="1" applyNumberFormat="1" borderId="0" fillId="5" fontId="0" numFmtId="1807" xfId="0"/>
    <xf applyFill="1" applyFont="1" applyNumberFormat="1" borderId="0" fillId="5" fontId="17" numFmtId="1807" xfId="0"/>
    <xf applyFill="1" applyFont="1" applyNumberFormat="1" borderId="0" fillId="5" fontId="17" numFmtId="1807" xfId="0">
      <alignment horizontal="right" vertical="center"/>
    </xf>
    <xf applyFill="1" applyNumberFormat="1" borderId="0" fillId="5" fontId="0" numFmtId="1808" xfId="0"/>
    <xf applyFill="1" applyFont="1" applyNumberFormat="1" borderId="0" fillId="5" fontId="17" numFmtId="1808" xfId="0"/>
    <xf applyFill="1" applyFont="1" applyNumberFormat="1" borderId="0" fillId="5" fontId="17" numFmtId="1808" xfId="0">
      <alignment horizontal="right" vertical="center"/>
    </xf>
    <xf applyFill="1" applyNumberFormat="1" borderId="0" fillId="7" fontId="0" numFmtId="1809" xfId="0"/>
    <xf applyFill="1" applyFont="1" applyNumberFormat="1" borderId="0" fillId="7" fontId="17" numFmtId="1809" xfId="0"/>
    <xf applyFill="1" applyFont="1" applyNumberFormat="1" borderId="0" fillId="7" fontId="17" numFmtId="1809" xfId="0">
      <alignment horizontal="right" vertical="center"/>
    </xf>
    <xf applyFill="1" applyNumberFormat="1" borderId="0" fillId="7" fontId="0" numFmtId="1810" xfId="0"/>
    <xf applyFill="1" applyFont="1" applyNumberFormat="1" borderId="0" fillId="7" fontId="17" numFmtId="1810" xfId="0"/>
    <xf applyFill="1" applyFont="1" applyNumberFormat="1" borderId="0" fillId="7" fontId="17" numFmtId="1810" xfId="0">
      <alignment horizontal="right" vertical="center"/>
    </xf>
    <xf applyFill="1" applyNumberFormat="1" borderId="0" fillId="7" fontId="0" numFmtId="1811" xfId="0"/>
    <xf applyFill="1" applyFont="1" applyNumberFormat="1" borderId="0" fillId="7" fontId="17" numFmtId="1811" xfId="0"/>
    <xf applyFill="1" applyFont="1" applyNumberFormat="1" borderId="0" fillId="7" fontId="17" numFmtId="1811" xfId="0">
      <alignment horizontal="right" vertical="center"/>
    </xf>
    <xf applyFill="1" applyNumberFormat="1" borderId="0" fillId="5" fontId="0" numFmtId="1812" xfId="0"/>
    <xf applyFill="1" applyFont="1" applyNumberFormat="1" borderId="0" fillId="5" fontId="17" numFmtId="1812" xfId="0"/>
    <xf applyFill="1" applyFont="1" applyNumberFormat="1" borderId="0" fillId="5" fontId="17" numFmtId="1812" xfId="0">
      <alignment horizontal="right" vertical="center"/>
    </xf>
    <xf applyFill="1" applyNumberFormat="1" borderId="0" fillId="5" fontId="0" numFmtId="1813" xfId="0"/>
    <xf applyFill="1" applyFont="1" applyNumberFormat="1" borderId="0" fillId="5" fontId="17" numFmtId="1813" xfId="0"/>
    <xf applyFill="1" applyFont="1" applyNumberFormat="1" borderId="0" fillId="5" fontId="17" numFmtId="1813" xfId="0">
      <alignment horizontal="right" vertical="center"/>
    </xf>
    <xf applyFill="1" applyNumberFormat="1" borderId="0" fillId="7" fontId="0" numFmtId="1814" xfId="0"/>
    <xf applyFill="1" applyFont="1" applyNumberFormat="1" borderId="0" fillId="7" fontId="17" numFmtId="1814" xfId="0"/>
    <xf applyFill="1" applyFont="1" applyNumberFormat="1" borderId="0" fillId="7" fontId="17" numFmtId="1814" xfId="0">
      <alignment horizontal="right" vertical="center"/>
    </xf>
    <xf applyNumberFormat="1" borderId="0" fillId="0" fontId="0" numFmtId="1815" xfId="0"/>
    <xf applyFill="1" applyNumberFormat="1" borderId="0" fillId="5" fontId="0" numFmtId="1815" xfId="0"/>
    <xf applyFill="1" applyFont="1" applyNumberFormat="1" borderId="0" fillId="5" fontId="20" numFmtId="1815" xfId="0"/>
    <xf applyFill="1" applyFont="1" applyNumberFormat="1" borderId="0" fillId="5" fontId="20" numFmtId="1815" xfId="0">
      <alignment horizontal="right" vertical="center"/>
    </xf>
    <xf applyNumberFormat="1" borderId="0" fillId="0" fontId="0" numFmtId="1816" xfId="0"/>
    <xf applyFill="1" applyNumberFormat="1" borderId="0" fillId="5" fontId="0" numFmtId="1816" xfId="0"/>
    <xf applyFill="1" applyFont="1" applyNumberFormat="1" borderId="0" fillId="5" fontId="20" numFmtId="1816" xfId="0"/>
    <xf applyFill="1" applyFont="1" applyNumberFormat="1" borderId="0" fillId="5" fontId="20" numFmtId="1816" xfId="0">
      <alignment horizontal="right" vertical="center"/>
    </xf>
    <xf applyNumberFormat="1" borderId="0" fillId="0" fontId="0" numFmtId="1817" xfId="0"/>
    <xf applyFill="1" applyNumberFormat="1" borderId="0" fillId="5" fontId="0" numFmtId="1817" xfId="0"/>
    <xf applyFill="1" applyFont="1" applyNumberFormat="1" borderId="0" fillId="5" fontId="20" numFmtId="1817" xfId="0"/>
    <xf applyFill="1" applyFont="1" applyNumberFormat="1" borderId="0" fillId="5" fontId="20" numFmtId="1817" xfId="0">
      <alignment horizontal="right" vertical="center"/>
    </xf>
    <xf applyNumberFormat="1" borderId="0" fillId="0" fontId="0" numFmtId="1818" xfId="0"/>
    <xf applyFill="1" applyNumberFormat="1" borderId="0" fillId="6" fontId="0" numFmtId="1818" xfId="0"/>
    <xf applyFill="1" applyFont="1" applyNumberFormat="1" borderId="0" fillId="6" fontId="23" numFmtId="1818" xfId="0"/>
    <xf applyFill="1" applyFont="1" applyNumberFormat="1" borderId="0" fillId="6" fontId="23" numFmtId="1818" xfId="0">
      <alignment horizontal="right" vertical="center"/>
    </xf>
    <xf applyNumberFormat="1" borderId="0" fillId="0" fontId="0" numFmtId="1819" xfId="0"/>
    <xf applyFill="1" applyNumberFormat="1" borderId="0" fillId="5" fontId="0" numFmtId="1820" xfId="0"/>
    <xf applyFill="1" applyFont="1" applyNumberFormat="1" borderId="0" fillId="5" fontId="17" numFmtId="1820" xfId="0"/>
    <xf applyFill="1" applyFont="1" applyNumberFormat="1" borderId="0" fillId="5" fontId="17" numFmtId="1820" xfId="0">
      <alignment horizontal="right" vertical="center"/>
    </xf>
    <xf applyFill="1" applyNumberFormat="1" borderId="0" fillId="5" fontId="0" numFmtId="1821" xfId="0"/>
    <xf applyFill="1" applyFont="1" applyNumberFormat="1" borderId="0" fillId="5" fontId="17" numFmtId="1821" xfId="0"/>
    <xf applyFill="1" applyFont="1" applyNumberFormat="1" borderId="0" fillId="5" fontId="17" numFmtId="1821" xfId="0">
      <alignment horizontal="right" vertical="center"/>
    </xf>
    <xf applyFill="1" applyNumberFormat="1" borderId="0" fillId="5" fontId="0" numFmtId="1822" xfId="0"/>
    <xf applyFill="1" applyFont="1" applyNumberFormat="1" borderId="0" fillId="5" fontId="17" numFmtId="1822" xfId="0"/>
    <xf applyFill="1" applyFont="1" applyNumberFormat="1" borderId="0" fillId="5" fontId="17" numFmtId="1822" xfId="0">
      <alignment horizontal="right" vertical="center"/>
    </xf>
    <xf applyFill="1" applyNumberFormat="1" borderId="0" fillId="7" fontId="0" numFmtId="1823" xfId="0"/>
    <xf applyFill="1" applyFont="1" applyNumberFormat="1" borderId="0" fillId="7" fontId="17" numFmtId="1823" xfId="0"/>
    <xf applyFill="1" applyFont="1" applyNumberFormat="1" borderId="0" fillId="7" fontId="17" numFmtId="1823" xfId="0">
      <alignment horizontal="right" vertical="center"/>
    </xf>
    <xf applyFill="1" applyNumberFormat="1" borderId="0" fillId="7" fontId="0" numFmtId="1824" xfId="0"/>
    <xf applyFill="1" applyFont="1" applyNumberFormat="1" borderId="0" fillId="7" fontId="17" numFmtId="1824" xfId="0"/>
    <xf applyFill="1" applyFont="1" applyNumberFormat="1" borderId="0" fillId="7" fontId="17" numFmtId="1824" xfId="0">
      <alignment horizontal="right" vertical="center"/>
    </xf>
    <xf applyFill="1" applyNumberFormat="1" borderId="0" fillId="7" fontId="0" numFmtId="1825" xfId="0"/>
    <xf applyFill="1" applyFont="1" applyNumberFormat="1" borderId="0" fillId="7" fontId="17" numFmtId="1825" xfId="0"/>
    <xf applyFill="1" applyFont="1" applyNumberFormat="1" borderId="0" fillId="7" fontId="17" numFmtId="1825" xfId="0">
      <alignment horizontal="right" vertical="center"/>
    </xf>
    <xf applyFill="1" applyNumberFormat="1" borderId="0" fillId="5" fontId="0" numFmtId="1826" xfId="0"/>
    <xf applyFill="1" applyFont="1" applyNumberFormat="1" borderId="0" fillId="5" fontId="17" numFmtId="1826" xfId="0"/>
    <xf applyFill="1" applyFont="1" applyNumberFormat="1" borderId="0" fillId="5" fontId="17" numFmtId="1826" xfId="0">
      <alignment horizontal="right" vertical="center"/>
    </xf>
    <xf applyFill="1" applyNumberFormat="1" borderId="0" fillId="5" fontId="0" numFmtId="1827" xfId="0"/>
    <xf applyFill="1" applyFont="1" applyNumberFormat="1" borderId="0" fillId="5" fontId="17" numFmtId="1827" xfId="0"/>
    <xf applyFill="1" applyFont="1" applyNumberFormat="1" borderId="0" fillId="5" fontId="17" numFmtId="1827" xfId="0">
      <alignment horizontal="right" vertical="center"/>
    </xf>
    <xf applyFill="1" applyNumberFormat="1" borderId="0" fillId="5" fontId="0" numFmtId="1828" xfId="0"/>
    <xf applyFill="1" applyFont="1" applyNumberFormat="1" borderId="0" fillId="5" fontId="17" numFmtId="1828" xfId="0"/>
    <xf applyFill="1" applyFont="1" applyNumberFormat="1" borderId="0" fillId="5" fontId="17" numFmtId="1828" xfId="0">
      <alignment horizontal="right" vertical="center"/>
    </xf>
    <xf applyFill="1" applyNumberFormat="1" borderId="0" fillId="7" fontId="0" numFmtId="1829" xfId="0"/>
    <xf applyFill="1" applyFont="1" applyNumberFormat="1" borderId="0" fillId="7" fontId="17" numFmtId="1829" xfId="0"/>
    <xf applyFill="1" applyFont="1" applyNumberFormat="1" borderId="0" fillId="7" fontId="17" numFmtId="1829" xfId="0">
      <alignment horizontal="right" vertical="center"/>
    </xf>
    <xf applyFill="1" applyNumberFormat="1" borderId="0" fillId="7" fontId="0" numFmtId="1830" xfId="0"/>
    <xf applyFill="1" applyFont="1" applyNumberFormat="1" borderId="0" fillId="7" fontId="17" numFmtId="1830" xfId="0"/>
    <xf applyFill="1" applyFont="1" applyNumberFormat="1" borderId="0" fillId="7" fontId="17" numFmtId="1830" xfId="0">
      <alignment horizontal="right" vertical="center"/>
    </xf>
    <xf applyFill="1" applyNumberFormat="1" borderId="0" fillId="7" fontId="0" numFmtId="1831" xfId="0"/>
    <xf applyFill="1" applyFont="1" applyNumberFormat="1" borderId="0" fillId="7" fontId="17" numFmtId="1831" xfId="0"/>
    <xf applyFill="1" applyFont="1" applyNumberFormat="1" borderId="0" fillId="7" fontId="17" numFmtId="1831" xfId="0">
      <alignment horizontal="right" vertical="center"/>
    </xf>
    <xf applyFill="1" applyNumberFormat="1" borderId="0" fillId="5" fontId="0" numFmtId="1832" xfId="0"/>
    <xf applyFill="1" applyFont="1" applyNumberFormat="1" borderId="0" fillId="5" fontId="17" numFmtId="1832" xfId="0"/>
    <xf applyFill="1" applyFont="1" applyNumberFormat="1" borderId="0" fillId="5" fontId="17" numFmtId="1832" xfId="0">
      <alignment horizontal="right" vertical="center"/>
    </xf>
    <xf applyFill="1" applyNumberFormat="1" borderId="0" fillId="5" fontId="0" numFmtId="1833" xfId="0"/>
    <xf applyFill="1" applyFont="1" applyNumberFormat="1" borderId="0" fillId="5" fontId="17" numFmtId="1833" xfId="0"/>
    <xf applyFill="1" applyFont="1" applyNumberFormat="1" borderId="0" fillId="5" fontId="17" numFmtId="1833" xfId="0">
      <alignment horizontal="right" vertical="center"/>
    </xf>
    <xf applyFill="1" applyNumberFormat="1" borderId="0" fillId="5" fontId="0" numFmtId="1834" xfId="0"/>
    <xf applyFill="1" applyFont="1" applyNumberFormat="1" borderId="0" fillId="5" fontId="17" numFmtId="1834" xfId="0"/>
    <xf applyFill="1" applyFont="1" applyNumberFormat="1" borderId="0" fillId="5" fontId="17" numFmtId="1834" xfId="0">
      <alignment horizontal="right" vertical="center"/>
    </xf>
    <xf applyFill="1" applyNumberFormat="1" borderId="0" fillId="7" fontId="0" numFmtId="1835" xfId="0"/>
    <xf applyFill="1" applyFont="1" applyNumberFormat="1" borderId="0" fillId="7" fontId="17" numFmtId="1835" xfId="0"/>
    <xf applyFill="1" applyFont="1" applyNumberFormat="1" borderId="0" fillId="7" fontId="17" numFmtId="1835" xfId="0">
      <alignment horizontal="right" vertical="center"/>
    </xf>
    <xf applyFill="1" applyNumberFormat="1" borderId="0" fillId="7" fontId="0" numFmtId="1836" xfId="0"/>
    <xf applyFill="1" applyFont="1" applyNumberFormat="1" borderId="0" fillId="7" fontId="17" numFmtId="1836" xfId="0"/>
    <xf applyFill="1" applyFont="1" applyNumberFormat="1" borderId="0" fillId="7" fontId="17" numFmtId="1836" xfId="0">
      <alignment horizontal="right" vertical="center"/>
    </xf>
    <xf applyFill="1" applyNumberFormat="1" borderId="0" fillId="7" fontId="0" numFmtId="1837" xfId="0"/>
    <xf applyFill="1" applyFont="1" applyNumberFormat="1" borderId="0" fillId="7" fontId="17" numFmtId="1837" xfId="0"/>
    <xf applyFill="1" applyFont="1" applyNumberFormat="1" borderId="0" fillId="7" fontId="17" numFmtId="1837" xfId="0">
      <alignment horizontal="right" vertical="center"/>
    </xf>
    <xf applyFill="1" applyNumberFormat="1" borderId="0" fillId="5" fontId="0" numFmtId="1838" xfId="0"/>
    <xf applyFill="1" applyFont="1" applyNumberFormat="1" borderId="0" fillId="5" fontId="17" numFmtId="1838" xfId="0"/>
    <xf applyFill="1" applyFont="1" applyNumberFormat="1" borderId="0" fillId="5" fontId="17" numFmtId="1838" xfId="0">
      <alignment horizontal="right" vertical="center"/>
    </xf>
    <xf applyFill="1" applyNumberFormat="1" borderId="0" fillId="5" fontId="0" numFmtId="1839" xfId="0"/>
    <xf applyFill="1" applyFont="1" applyNumberFormat="1" borderId="0" fillId="5" fontId="17" numFmtId="1839" xfId="0"/>
    <xf applyFill="1" applyFont="1" applyNumberFormat="1" borderId="0" fillId="5" fontId="17" numFmtId="1839" xfId="0">
      <alignment horizontal="right" vertical="center"/>
    </xf>
    <xf applyFill="1" applyNumberFormat="1" borderId="0" fillId="7" fontId="0" numFmtId="1840" xfId="0"/>
    <xf applyFill="1" applyFont="1" applyNumberFormat="1" borderId="0" fillId="7" fontId="17" numFmtId="1840" xfId="0"/>
    <xf applyFill="1" applyFont="1" applyNumberFormat="1" borderId="0" fillId="7" fontId="17" numFmtId="1840" xfId="0">
      <alignment horizontal="right" vertical="center"/>
    </xf>
    <xf applyFill="1" applyNumberFormat="1" borderId="0" fillId="5" fontId="0" numFmtId="1841" xfId="0"/>
    <xf applyFill="1" applyFont="1" applyNumberFormat="1" borderId="0" fillId="5" fontId="17" numFmtId="1841" xfId="0"/>
    <xf applyFill="1" applyFont="1" applyNumberFormat="1" borderId="0" fillId="5" fontId="17" numFmtId="1841" xfId="0">
      <alignment horizontal="right" vertical="center"/>
    </xf>
    <xf applyFill="1" applyNumberFormat="1" borderId="0" fillId="5" fontId="0" numFmtId="1842" xfId="0"/>
    <xf applyFill="1" applyFont="1" applyNumberFormat="1" borderId="0" fillId="5" fontId="17" numFmtId="1842" xfId="0"/>
    <xf applyFill="1" applyFont="1" applyNumberFormat="1" borderId="0" fillId="5" fontId="17" numFmtId="1842" xfId="0">
      <alignment horizontal="right" vertical="center"/>
    </xf>
    <xf applyFill="1" applyNumberFormat="1" borderId="0" fillId="5" fontId="0" numFmtId="1843" xfId="0"/>
    <xf applyFill="1" applyFont="1" applyNumberFormat="1" borderId="0" fillId="5" fontId="17" numFmtId="1843" xfId="0"/>
    <xf applyFill="1" applyFont="1" applyNumberFormat="1" borderId="0" fillId="5" fontId="17" numFmtId="1843" xfId="0">
      <alignment horizontal="right" vertical="center"/>
    </xf>
    <xf applyFill="1" applyNumberFormat="1" borderId="0" fillId="7" fontId="0" numFmtId="1844" xfId="0"/>
    <xf applyFill="1" applyFont="1" applyNumberFormat="1" borderId="0" fillId="7" fontId="17" numFmtId="1844" xfId="0"/>
    <xf applyFill="1" applyFont="1" applyNumberFormat="1" borderId="0" fillId="7" fontId="17" numFmtId="1844" xfId="0">
      <alignment horizontal="right" vertical="center"/>
    </xf>
    <xf applyFill="1" applyNumberFormat="1" borderId="0" fillId="7" fontId="0" numFmtId="1845" xfId="0"/>
    <xf applyFill="1" applyFont="1" applyNumberFormat="1" borderId="0" fillId="7" fontId="17" numFmtId="1845" xfId="0"/>
    <xf applyFill="1" applyFont="1" applyNumberFormat="1" borderId="0" fillId="7" fontId="17" numFmtId="1845" xfId="0">
      <alignment horizontal="right" vertical="center"/>
    </xf>
    <xf applyFill="1" applyNumberFormat="1" borderId="0" fillId="7" fontId="0" numFmtId="1846" xfId="0"/>
    <xf applyFill="1" applyFont="1" applyNumberFormat="1" borderId="0" fillId="7" fontId="17" numFmtId="1846" xfId="0"/>
    <xf applyFill="1" applyFont="1" applyNumberFormat="1" borderId="0" fillId="7" fontId="17" numFmtId="1846" xfId="0">
      <alignment horizontal="right" vertical="center"/>
    </xf>
    <xf applyFill="1" applyNumberFormat="1" borderId="0" fillId="5" fontId="0" numFmtId="1847" xfId="0"/>
    <xf applyFill="1" applyFont="1" applyNumberFormat="1" borderId="0" fillId="5" fontId="17" numFmtId="1847" xfId="0"/>
    <xf applyFill="1" applyFont="1" applyNumberFormat="1" borderId="0" fillId="5" fontId="17" numFmtId="1847" xfId="0">
      <alignment horizontal="right" vertical="center"/>
    </xf>
    <xf applyFill="1" applyNumberFormat="1" borderId="0" fillId="5" fontId="0" numFmtId="1848" xfId="0"/>
    <xf applyFill="1" applyFont="1" applyNumberFormat="1" borderId="0" fillId="5" fontId="17" numFmtId="1848" xfId="0"/>
    <xf applyFill="1" applyFont="1" applyNumberFormat="1" borderId="0" fillId="5" fontId="17" numFmtId="1848" xfId="0">
      <alignment horizontal="right" vertical="center"/>
    </xf>
    <xf applyFill="1" applyNumberFormat="1" borderId="0" fillId="5" fontId="0" numFmtId="1849" xfId="0"/>
    <xf applyFill="1" applyFont="1" applyNumberFormat="1" borderId="0" fillId="5" fontId="17" numFmtId="1849" xfId="0"/>
    <xf applyFill="1" applyFont="1" applyNumberFormat="1" borderId="0" fillId="5" fontId="17" numFmtId="1849" xfId="0">
      <alignment horizontal="right" vertical="center"/>
    </xf>
    <xf applyFill="1" applyNumberFormat="1" borderId="0" fillId="7" fontId="0" numFmtId="1850" xfId="0"/>
    <xf applyFill="1" applyFont="1" applyNumberFormat="1" borderId="0" fillId="7" fontId="17" numFmtId="1850" xfId="0"/>
    <xf applyFill="1" applyFont="1" applyNumberFormat="1" borderId="0" fillId="7" fontId="17" numFmtId="1850" xfId="0">
      <alignment horizontal="right" vertical="center"/>
    </xf>
    <xf applyFill="1" applyNumberFormat="1" borderId="0" fillId="7" fontId="0" numFmtId="1851" xfId="0"/>
    <xf applyFill="1" applyFont="1" applyNumberFormat="1" borderId="0" fillId="7" fontId="17" numFmtId="1851" xfId="0"/>
    <xf applyFill="1" applyFont="1" applyNumberFormat="1" borderId="0" fillId="7" fontId="17" numFmtId="1851" xfId="0">
      <alignment horizontal="right" vertical="center"/>
    </xf>
    <xf applyFill="1" applyNumberFormat="1" borderId="0" fillId="7" fontId="0" numFmtId="1852" xfId="0"/>
    <xf applyFill="1" applyFont="1" applyNumberFormat="1" borderId="0" fillId="7" fontId="17" numFmtId="1852" xfId="0"/>
    <xf applyFill="1" applyFont="1" applyNumberFormat="1" borderId="0" fillId="7" fontId="17" numFmtId="1852" xfId="0">
      <alignment horizontal="right" vertical="center"/>
    </xf>
    <xf applyFill="1" applyNumberFormat="1" borderId="0" fillId="5" fontId="0" numFmtId="1853" xfId="0"/>
    <xf applyFill="1" applyFont="1" applyNumberFormat="1" borderId="0" fillId="5" fontId="17" numFmtId="1853" xfId="0"/>
    <xf applyFill="1" applyFont="1" applyNumberFormat="1" borderId="0" fillId="5" fontId="17" numFmtId="1853" xfId="0">
      <alignment horizontal="right" vertical="center"/>
    </xf>
    <xf applyFill="1" applyNumberFormat="1" borderId="0" fillId="5" fontId="0" numFmtId="1854" xfId="0"/>
    <xf applyFill="1" applyFont="1" applyNumberFormat="1" borderId="0" fillId="5" fontId="17" numFmtId="1854" xfId="0"/>
    <xf applyFill="1" applyFont="1" applyNumberFormat="1" borderId="0" fillId="5" fontId="17" numFmtId="1854" xfId="0">
      <alignment horizontal="right" vertical="center"/>
    </xf>
    <xf applyFill="1" applyNumberFormat="1" borderId="0" fillId="7" fontId="0" numFmtId="1855" xfId="0"/>
    <xf applyFill="1" applyFont="1" applyNumberFormat="1" borderId="0" fillId="7" fontId="17" numFmtId="1855" xfId="0"/>
    <xf applyFill="1" applyFont="1" applyNumberFormat="1" borderId="0" fillId="7" fontId="17" numFmtId="1855" xfId="0">
      <alignment horizontal="right" vertical="center"/>
    </xf>
    <xf applyNumberFormat="1" borderId="0" fillId="0" fontId="0" numFmtId="1856" xfId="0"/>
    <xf applyFill="1" applyNumberFormat="1" borderId="0" fillId="5" fontId="0" numFmtId="1856" xfId="0"/>
    <xf applyFill="1" applyFont="1" applyNumberFormat="1" borderId="0" fillId="5" fontId="20" numFmtId="1856" xfId="0"/>
    <xf applyFill="1" applyFont="1" applyNumberFormat="1" borderId="0" fillId="5" fontId="20" numFmtId="1856" xfId="0">
      <alignment horizontal="right" vertical="center"/>
    </xf>
    <xf applyNumberFormat="1" borderId="0" fillId="0" fontId="0" numFmtId="1857" xfId="0"/>
    <xf applyFill="1" applyNumberFormat="1" borderId="0" fillId="5" fontId="0" numFmtId="1857" xfId="0"/>
    <xf applyFill="1" applyFont="1" applyNumberFormat="1" borderId="0" fillId="5" fontId="20" numFmtId="1857" xfId="0"/>
    <xf applyFill="1" applyFont="1" applyNumberFormat="1" borderId="0" fillId="5" fontId="20" numFmtId="1857" xfId="0">
      <alignment horizontal="right" vertical="center"/>
    </xf>
    <xf applyNumberFormat="1" borderId="0" fillId="0" fontId="0" numFmtId="1858" xfId="0"/>
    <xf applyFill="1" applyNumberFormat="1" borderId="0" fillId="5" fontId="0" numFmtId="1858" xfId="0"/>
    <xf applyFill="1" applyFont="1" applyNumberFormat="1" borderId="0" fillId="5" fontId="20" numFmtId="1858" xfId="0"/>
    <xf applyFill="1" applyFont="1" applyNumberFormat="1" borderId="0" fillId="5" fontId="20" numFmtId="1858" xfId="0">
      <alignment horizontal="right" vertical="center"/>
    </xf>
    <xf applyNumberFormat="1" borderId="0" fillId="0" fontId="0" numFmtId="1859" xfId="0"/>
    <xf applyFill="1" applyNumberFormat="1" borderId="0" fillId="6" fontId="0" numFmtId="1859" xfId="0"/>
    <xf applyFill="1" applyFont="1" applyNumberFormat="1" borderId="0" fillId="6" fontId="23" numFmtId="1859" xfId="0"/>
    <xf applyFill="1" applyFont="1" applyNumberFormat="1" borderId="0" fillId="6" fontId="23" numFmtId="1859" xfId="0">
      <alignment horizontal="right" vertical="center"/>
    </xf>
    <xf applyNumberFormat="1" borderId="0" fillId="0" fontId="0" numFmtId="1860" xfId="0"/>
    <xf applyFill="1" applyNumberFormat="1" borderId="0" fillId="5" fontId="0" numFmtId="1861" xfId="0"/>
    <xf applyFill="1" applyFont="1" applyNumberFormat="1" borderId="0" fillId="5" fontId="17" numFmtId="1861" xfId="0"/>
    <xf applyFill="1" applyFont="1" applyNumberFormat="1" borderId="0" fillId="5" fontId="17" numFmtId="1861" xfId="0">
      <alignment horizontal="right" vertical="center"/>
    </xf>
    <xf applyFill="1" applyNumberFormat="1" borderId="0" fillId="5" fontId="0" numFmtId="1862" xfId="0"/>
    <xf applyFill="1" applyFont="1" applyNumberFormat="1" borderId="0" fillId="5" fontId="17" numFmtId="1862" xfId="0"/>
    <xf applyFill="1" applyFont="1" applyNumberFormat="1" borderId="0" fillId="5" fontId="17" numFmtId="1862" xfId="0">
      <alignment horizontal="right" vertical="center"/>
    </xf>
    <xf applyFill="1" applyNumberFormat="1" borderId="0" fillId="5" fontId="0" numFmtId="1863" xfId="0"/>
    <xf applyFill="1" applyFont="1" applyNumberFormat="1" borderId="0" fillId="5" fontId="17" numFmtId="1863" xfId="0"/>
    <xf applyFill="1" applyFont="1" applyNumberFormat="1" borderId="0" fillId="5" fontId="17" numFmtId="1863" xfId="0">
      <alignment horizontal="right" vertical="center"/>
    </xf>
    <xf applyFill="1" applyNumberFormat="1" borderId="0" fillId="7" fontId="0" numFmtId="1864" xfId="0"/>
    <xf applyFill="1" applyFont="1" applyNumberFormat="1" borderId="0" fillId="7" fontId="17" numFmtId="1864" xfId="0"/>
    <xf applyFill="1" applyFont="1" applyNumberFormat="1" borderId="0" fillId="7" fontId="17" numFmtId="1864" xfId="0">
      <alignment horizontal="right" vertical="center"/>
    </xf>
    <xf applyFill="1" applyNumberFormat="1" borderId="0" fillId="7" fontId="0" numFmtId="1865" xfId="0"/>
    <xf applyFill="1" applyFont="1" applyNumberFormat="1" borderId="0" fillId="7" fontId="17" numFmtId="1865" xfId="0"/>
    <xf applyFill="1" applyFont="1" applyNumberFormat="1" borderId="0" fillId="7" fontId="17" numFmtId="1865" xfId="0">
      <alignment horizontal="right" vertical="center"/>
    </xf>
    <xf applyFill="1" applyNumberFormat="1" borderId="0" fillId="7" fontId="0" numFmtId="1866" xfId="0"/>
    <xf applyFill="1" applyFont="1" applyNumberFormat="1" borderId="0" fillId="7" fontId="17" numFmtId="1866" xfId="0"/>
    <xf applyFill="1" applyFont="1" applyNumberFormat="1" borderId="0" fillId="7" fontId="17" numFmtId="1866" xfId="0">
      <alignment horizontal="right" vertical="center"/>
    </xf>
    <xf applyFill="1" applyNumberFormat="1" borderId="0" fillId="5" fontId="0" numFmtId="1867" xfId="0"/>
    <xf applyFill="1" applyFont="1" applyNumberFormat="1" borderId="0" fillId="5" fontId="17" numFmtId="1867" xfId="0"/>
    <xf applyFill="1" applyFont="1" applyNumberFormat="1" borderId="0" fillId="5" fontId="17" numFmtId="1867" xfId="0">
      <alignment horizontal="right" vertical="center"/>
    </xf>
    <xf applyFill="1" applyNumberFormat="1" borderId="0" fillId="5" fontId="0" numFmtId="1868" xfId="0"/>
    <xf applyFill="1" applyFont="1" applyNumberFormat="1" borderId="0" fillId="5" fontId="17" numFmtId="1868" xfId="0"/>
    <xf applyFill="1" applyFont="1" applyNumberFormat="1" borderId="0" fillId="5" fontId="17" numFmtId="1868" xfId="0">
      <alignment horizontal="right" vertical="center"/>
    </xf>
    <xf applyFill="1" applyNumberFormat="1" borderId="0" fillId="5" fontId="0" numFmtId="1869" xfId="0"/>
    <xf applyFill="1" applyFont="1" applyNumberFormat="1" borderId="0" fillId="5" fontId="17" numFmtId="1869" xfId="0"/>
    <xf applyFill="1" applyFont="1" applyNumberFormat="1" borderId="0" fillId="5" fontId="17" numFmtId="1869" xfId="0">
      <alignment horizontal="right" vertical="center"/>
    </xf>
    <xf applyFill="1" applyNumberFormat="1" borderId="0" fillId="7" fontId="0" numFmtId="1870" xfId="0"/>
    <xf applyFill="1" applyFont="1" applyNumberFormat="1" borderId="0" fillId="7" fontId="17" numFmtId="1870" xfId="0"/>
    <xf applyFill="1" applyFont="1" applyNumberFormat="1" borderId="0" fillId="7" fontId="17" numFmtId="1870" xfId="0">
      <alignment horizontal="right" vertical="center"/>
    </xf>
    <xf applyFill="1" applyNumberFormat="1" borderId="0" fillId="7" fontId="0" numFmtId="1871" xfId="0"/>
    <xf applyFill="1" applyFont="1" applyNumberFormat="1" borderId="0" fillId="7" fontId="17" numFmtId="1871" xfId="0"/>
    <xf applyFill="1" applyFont="1" applyNumberFormat="1" borderId="0" fillId="7" fontId="17" numFmtId="1871" xfId="0">
      <alignment horizontal="right" vertical="center"/>
    </xf>
    <xf applyFill="1" applyNumberFormat="1" borderId="0" fillId="7" fontId="0" numFmtId="1872" xfId="0"/>
    <xf applyFill="1" applyFont="1" applyNumberFormat="1" borderId="0" fillId="7" fontId="17" numFmtId="1872" xfId="0"/>
    <xf applyFill="1" applyFont="1" applyNumberFormat="1" borderId="0" fillId="7" fontId="17" numFmtId="1872" xfId="0">
      <alignment horizontal="right" vertical="center"/>
    </xf>
    <xf applyFill="1" applyNumberFormat="1" borderId="0" fillId="5" fontId="0" numFmtId="1873" xfId="0"/>
    <xf applyFill="1" applyFont="1" applyNumberFormat="1" borderId="0" fillId="5" fontId="17" numFmtId="1873" xfId="0"/>
    <xf applyFill="1" applyFont="1" applyNumberFormat="1" borderId="0" fillId="5" fontId="17" numFmtId="1873" xfId="0">
      <alignment horizontal="right" vertical="center"/>
    </xf>
    <xf applyFill="1" applyNumberFormat="1" borderId="0" fillId="5" fontId="0" numFmtId="1874" xfId="0"/>
    <xf applyFill="1" applyFont="1" applyNumberFormat="1" borderId="0" fillId="5" fontId="17" numFmtId="1874" xfId="0"/>
    <xf applyFill="1" applyFont="1" applyNumberFormat="1" borderId="0" fillId="5" fontId="17" numFmtId="1874" xfId="0">
      <alignment horizontal="right" vertical="center"/>
    </xf>
    <xf applyFill="1" applyNumberFormat="1" borderId="0" fillId="5" fontId="0" numFmtId="1875" xfId="0"/>
    <xf applyFill="1" applyFont="1" applyNumberFormat="1" borderId="0" fillId="5" fontId="17" numFmtId="1875" xfId="0"/>
    <xf applyFill="1" applyFont="1" applyNumberFormat="1" borderId="0" fillId="5" fontId="17" numFmtId="1875" xfId="0">
      <alignment horizontal="right" vertical="center"/>
    </xf>
    <xf applyFill="1" applyNumberFormat="1" borderId="0" fillId="7" fontId="0" numFmtId="1876" xfId="0"/>
    <xf applyFill="1" applyFont="1" applyNumberFormat="1" borderId="0" fillId="7" fontId="17" numFmtId="1876" xfId="0"/>
    <xf applyFill="1" applyFont="1" applyNumberFormat="1" borderId="0" fillId="7" fontId="17" numFmtId="1876" xfId="0">
      <alignment horizontal="right" vertical="center"/>
    </xf>
    <xf applyFill="1" applyNumberFormat="1" borderId="0" fillId="7" fontId="0" numFmtId="1877" xfId="0"/>
    <xf applyFill="1" applyFont="1" applyNumberFormat="1" borderId="0" fillId="7" fontId="17" numFmtId="1877" xfId="0"/>
    <xf applyFill="1" applyFont="1" applyNumberFormat="1" borderId="0" fillId="7" fontId="17" numFmtId="1877" xfId="0">
      <alignment horizontal="right" vertical="center"/>
    </xf>
    <xf applyFill="1" applyNumberFormat="1" borderId="0" fillId="7" fontId="0" numFmtId="1878" xfId="0"/>
    <xf applyFill="1" applyFont="1" applyNumberFormat="1" borderId="0" fillId="7" fontId="17" numFmtId="1878" xfId="0"/>
    <xf applyFill="1" applyFont="1" applyNumberFormat="1" borderId="0" fillId="7" fontId="17" numFmtId="1878" xfId="0">
      <alignment horizontal="right" vertical="center"/>
    </xf>
    <xf applyFill="1" applyNumberFormat="1" borderId="0" fillId="5" fontId="0" numFmtId="1879" xfId="0"/>
    <xf applyFill="1" applyFont="1" applyNumberFormat="1" borderId="0" fillId="5" fontId="17" numFmtId="1879" xfId="0"/>
    <xf applyFill="1" applyFont="1" applyNumberFormat="1" borderId="0" fillId="5" fontId="17" numFmtId="1879" xfId="0">
      <alignment horizontal="right" vertical="center"/>
    </xf>
    <xf applyFill="1" applyNumberFormat="1" borderId="0" fillId="5" fontId="0" numFmtId="1880" xfId="0"/>
    <xf applyFill="1" applyFont="1" applyNumberFormat="1" borderId="0" fillId="5" fontId="17" numFmtId="1880" xfId="0"/>
    <xf applyFill="1" applyFont="1" applyNumberFormat="1" borderId="0" fillId="5" fontId="17" numFmtId="1880" xfId="0">
      <alignment horizontal="right" vertical="center"/>
    </xf>
    <xf applyFill="1" applyNumberFormat="1" borderId="0" fillId="7" fontId="0" numFmtId="1881" xfId="0"/>
    <xf applyFill="1" applyFont="1" applyNumberFormat="1" borderId="0" fillId="7" fontId="17" numFmtId="1881" xfId="0"/>
    <xf applyFill="1" applyFont="1" applyNumberFormat="1" borderId="0" fillId="7" fontId="17" numFmtId="1881" xfId="0">
      <alignment horizontal="right" vertical="center"/>
    </xf>
    <xf applyFill="1" applyNumberFormat="1" borderId="0" fillId="5" fontId="0" numFmtId="1882" xfId="0"/>
    <xf applyFill="1" applyFont="1" applyNumberFormat="1" borderId="0" fillId="5" fontId="17" numFmtId="1882" xfId="0"/>
    <xf applyFill="1" applyFont="1" applyNumberFormat="1" borderId="0" fillId="5" fontId="17" numFmtId="1882" xfId="0">
      <alignment horizontal="right" vertical="center"/>
    </xf>
    <xf applyFill="1" applyNumberFormat="1" borderId="0" fillId="5" fontId="0" numFmtId="1883" xfId="0"/>
    <xf applyFill="1" applyFont="1" applyNumberFormat="1" borderId="0" fillId="5" fontId="17" numFmtId="1883" xfId="0"/>
    <xf applyFill="1" applyFont="1" applyNumberFormat="1" borderId="0" fillId="5" fontId="17" numFmtId="1883" xfId="0">
      <alignment horizontal="right" vertical="center"/>
    </xf>
    <xf applyFill="1" applyNumberFormat="1" borderId="0" fillId="5" fontId="0" numFmtId="1884" xfId="0"/>
    <xf applyFill="1" applyFont="1" applyNumberFormat="1" borderId="0" fillId="5" fontId="17" numFmtId="1884" xfId="0"/>
    <xf applyFill="1" applyFont="1" applyNumberFormat="1" borderId="0" fillId="5" fontId="17" numFmtId="1884" xfId="0">
      <alignment horizontal="right" vertical="center"/>
    </xf>
    <xf applyFill="1" applyNumberFormat="1" borderId="0" fillId="7" fontId="0" numFmtId="1885" xfId="0"/>
    <xf applyFill="1" applyFont="1" applyNumberFormat="1" borderId="0" fillId="7" fontId="17" numFmtId="1885" xfId="0"/>
    <xf applyFill="1" applyFont="1" applyNumberFormat="1" borderId="0" fillId="7" fontId="17" numFmtId="1885" xfId="0">
      <alignment horizontal="right" vertical="center"/>
    </xf>
    <xf applyFill="1" applyNumberFormat="1" borderId="0" fillId="7" fontId="0" numFmtId="1886" xfId="0"/>
    <xf applyFill="1" applyFont="1" applyNumberFormat="1" borderId="0" fillId="7" fontId="17" numFmtId="1886" xfId="0"/>
    <xf applyFill="1" applyFont="1" applyNumberFormat="1" borderId="0" fillId="7" fontId="17" numFmtId="1886" xfId="0">
      <alignment horizontal="right" vertical="center"/>
    </xf>
    <xf applyFill="1" applyNumberFormat="1" borderId="0" fillId="7" fontId="0" numFmtId="1887" xfId="0"/>
    <xf applyFill="1" applyFont="1" applyNumberFormat="1" borderId="0" fillId="7" fontId="17" numFmtId="1887" xfId="0"/>
    <xf applyFill="1" applyFont="1" applyNumberFormat="1" borderId="0" fillId="7" fontId="17" numFmtId="1887" xfId="0">
      <alignment horizontal="right" vertical="center"/>
    </xf>
    <xf applyFill="1" applyNumberFormat="1" borderId="0" fillId="5" fontId="0" numFmtId="1888" xfId="0"/>
    <xf applyFill="1" applyFont="1" applyNumberFormat="1" borderId="0" fillId="5" fontId="17" numFmtId="1888" xfId="0"/>
    <xf applyFill="1" applyFont="1" applyNumberFormat="1" borderId="0" fillId="5" fontId="17" numFmtId="1888" xfId="0">
      <alignment horizontal="right" vertical="center"/>
    </xf>
    <xf applyFill="1" applyNumberFormat="1" borderId="0" fillId="5" fontId="0" numFmtId="1889" xfId="0"/>
    <xf applyFill="1" applyFont="1" applyNumberFormat="1" borderId="0" fillId="5" fontId="17" numFmtId="1889" xfId="0"/>
    <xf applyFill="1" applyFont="1" applyNumberFormat="1" borderId="0" fillId="5" fontId="17" numFmtId="1889" xfId="0">
      <alignment horizontal="right" vertical="center"/>
    </xf>
    <xf applyFill="1" applyNumberFormat="1" borderId="0" fillId="5" fontId="0" numFmtId="1890" xfId="0"/>
    <xf applyFill="1" applyFont="1" applyNumberFormat="1" borderId="0" fillId="5" fontId="17" numFmtId="1890" xfId="0"/>
    <xf applyFill="1" applyFont="1" applyNumberFormat="1" borderId="0" fillId="5" fontId="17" numFmtId="1890" xfId="0">
      <alignment horizontal="right" vertical="center"/>
    </xf>
    <xf applyFill="1" applyNumberFormat="1" borderId="0" fillId="7" fontId="0" numFmtId="1891" xfId="0"/>
    <xf applyFill="1" applyFont="1" applyNumberFormat="1" borderId="0" fillId="7" fontId="17" numFmtId="1891" xfId="0"/>
    <xf applyFill="1" applyFont="1" applyNumberFormat="1" borderId="0" fillId="7" fontId="17" numFmtId="1891" xfId="0">
      <alignment horizontal="right" vertical="center"/>
    </xf>
    <xf applyFill="1" applyNumberFormat="1" borderId="0" fillId="7" fontId="0" numFmtId="1892" xfId="0"/>
    <xf applyFill="1" applyFont="1" applyNumberFormat="1" borderId="0" fillId="7" fontId="17" numFmtId="1892" xfId="0"/>
    <xf applyFill="1" applyFont="1" applyNumberFormat="1" borderId="0" fillId="7" fontId="17" numFmtId="1892" xfId="0">
      <alignment horizontal="right" vertical="center"/>
    </xf>
    <xf applyFill="1" applyNumberFormat="1" borderId="0" fillId="7" fontId="0" numFmtId="1893" xfId="0"/>
    <xf applyFill="1" applyFont="1" applyNumberFormat="1" borderId="0" fillId="7" fontId="17" numFmtId="1893" xfId="0"/>
    <xf applyFill="1" applyFont="1" applyNumberFormat="1" borderId="0" fillId="7" fontId="17" numFmtId="1893" xfId="0">
      <alignment horizontal="right" vertical="center"/>
    </xf>
    <xf applyFill="1" applyNumberFormat="1" borderId="0" fillId="5" fontId="0" numFmtId="1894" xfId="0"/>
    <xf applyFill="1" applyFont="1" applyNumberFormat="1" borderId="0" fillId="5" fontId="17" numFmtId="1894" xfId="0"/>
    <xf applyFill="1" applyFont="1" applyNumberFormat="1" borderId="0" fillId="5" fontId="17" numFmtId="1894" xfId="0">
      <alignment horizontal="right" vertical="center"/>
    </xf>
    <xf applyFill="1" applyNumberFormat="1" borderId="0" fillId="5" fontId="0" numFmtId="1895" xfId="0"/>
    <xf applyFill="1" applyFont="1" applyNumberFormat="1" borderId="0" fillId="5" fontId="17" numFmtId="1895" xfId="0"/>
    <xf applyFill="1" applyFont="1" applyNumberFormat="1" borderId="0" fillId="5" fontId="17" numFmtId="1895" xfId="0">
      <alignment horizontal="right" vertical="center"/>
    </xf>
    <xf applyFill="1" applyNumberFormat="1" borderId="0" fillId="7" fontId="0" numFmtId="1896" xfId="0"/>
    <xf applyFill="1" applyFont="1" applyNumberFormat="1" borderId="0" fillId="7" fontId="17" numFmtId="1896" xfId="0"/>
    <xf applyFill="1" applyFont="1" applyNumberFormat="1" borderId="0" fillId="7" fontId="17" numFmtId="1896" xfId="0">
      <alignment horizontal="right" vertical="center"/>
    </xf>
    <xf applyNumberFormat="1" borderId="0" fillId="0" fontId="0" numFmtId="1897" xfId="0"/>
    <xf applyFill="1" applyNumberFormat="1" borderId="0" fillId="5" fontId="0" numFmtId="1897" xfId="0"/>
    <xf applyFill="1" applyFont="1" applyNumberFormat="1" borderId="0" fillId="5" fontId="20" numFmtId="1897" xfId="0"/>
    <xf applyFill="1" applyFont="1" applyNumberFormat="1" borderId="0" fillId="5" fontId="20" numFmtId="1897" xfId="0">
      <alignment horizontal="right" vertical="center"/>
    </xf>
    <xf applyNumberFormat="1" borderId="0" fillId="0" fontId="0" numFmtId="1898" xfId="0"/>
    <xf applyFill="1" applyNumberFormat="1" borderId="0" fillId="5" fontId="0" numFmtId="1898" xfId="0"/>
    <xf applyFill="1" applyFont="1" applyNumberFormat="1" borderId="0" fillId="5" fontId="20" numFmtId="1898" xfId="0"/>
    <xf applyFill="1" applyFont="1" applyNumberFormat="1" borderId="0" fillId="5" fontId="20" numFmtId="1898" xfId="0">
      <alignment horizontal="right" vertical="center"/>
    </xf>
    <xf applyNumberFormat="1" borderId="0" fillId="0" fontId="0" numFmtId="1899" xfId="0"/>
    <xf applyFill="1" applyNumberFormat="1" borderId="0" fillId="5" fontId="0" numFmtId="1899" xfId="0"/>
    <xf applyFill="1" applyFont="1" applyNumberFormat="1" borderId="0" fillId="5" fontId="20" numFmtId="1899" xfId="0"/>
    <xf applyFill="1" applyFont="1" applyNumberFormat="1" borderId="0" fillId="5" fontId="20" numFmtId="1899" xfId="0">
      <alignment horizontal="right" vertical="center"/>
    </xf>
    <xf applyNumberFormat="1" borderId="0" fillId="0" fontId="0" numFmtId="1900" xfId="0"/>
    <xf applyFill="1" applyNumberFormat="1" borderId="0" fillId="6" fontId="0" numFmtId="1900" xfId="0"/>
    <xf applyFill="1" applyFont="1" applyNumberFormat="1" borderId="0" fillId="6" fontId="23" numFmtId="1900" xfId="0"/>
    <xf applyFill="1" applyFont="1" applyNumberFormat="1" borderId="0" fillId="6" fontId="23" numFmtId="1900" xfId="0">
      <alignment horizontal="right" vertical="center"/>
    </xf>
    <xf applyNumberFormat="1" borderId="0" fillId="0" fontId="0" numFmtId="1901" xfId="0"/>
    <xf applyFill="1" applyNumberFormat="1" borderId="0" fillId="5" fontId="0" numFmtId="1902" xfId="0"/>
    <xf applyFill="1" applyFont="1" applyNumberFormat="1" borderId="0" fillId="5" fontId="17" numFmtId="1902" xfId="0"/>
    <xf applyFill="1" applyFont="1" applyNumberFormat="1" borderId="0" fillId="5" fontId="17" numFmtId="1902" xfId="0">
      <alignment horizontal="right" vertical="center"/>
    </xf>
    <xf applyFill="1" applyNumberFormat="1" borderId="0" fillId="5" fontId="0" numFmtId="1903" xfId="0"/>
    <xf applyFill="1" applyFont="1" applyNumberFormat="1" borderId="0" fillId="5" fontId="17" numFmtId="1903" xfId="0"/>
    <xf applyFill="1" applyFont="1" applyNumberFormat="1" borderId="0" fillId="5" fontId="17" numFmtId="1903" xfId="0">
      <alignment horizontal="right" vertical="center"/>
    </xf>
    <xf applyFill="1" applyNumberFormat="1" borderId="0" fillId="5" fontId="0" numFmtId="1904" xfId="0"/>
    <xf applyFill="1" applyFont="1" applyNumberFormat="1" borderId="0" fillId="5" fontId="17" numFmtId="1904" xfId="0"/>
    <xf applyFill="1" applyFont="1" applyNumberFormat="1" borderId="0" fillId="5" fontId="17" numFmtId="1904" xfId="0">
      <alignment horizontal="right" vertical="center"/>
    </xf>
    <xf applyFill="1" applyNumberFormat="1" borderId="0" fillId="7" fontId="0" numFmtId="1905" xfId="0"/>
    <xf applyFill="1" applyFont="1" applyNumberFormat="1" borderId="0" fillId="7" fontId="17" numFmtId="1905" xfId="0"/>
    <xf applyFill="1" applyFont="1" applyNumberFormat="1" borderId="0" fillId="7" fontId="17" numFmtId="1905" xfId="0">
      <alignment horizontal="right" vertical="center"/>
    </xf>
    <xf applyFill="1" applyNumberFormat="1" borderId="0" fillId="7" fontId="0" numFmtId="1906" xfId="0"/>
    <xf applyFill="1" applyFont="1" applyNumberFormat="1" borderId="0" fillId="7" fontId="17" numFmtId="1906" xfId="0"/>
    <xf applyFill="1" applyFont="1" applyNumberFormat="1" borderId="0" fillId="7" fontId="17" numFmtId="1906" xfId="0">
      <alignment horizontal="right" vertical="center"/>
    </xf>
    <xf applyFill="1" applyNumberFormat="1" borderId="0" fillId="7" fontId="0" numFmtId="1907" xfId="0"/>
    <xf applyFill="1" applyFont="1" applyNumberFormat="1" borderId="0" fillId="7" fontId="17" numFmtId="1907" xfId="0"/>
    <xf applyFill="1" applyFont="1" applyNumberFormat="1" borderId="0" fillId="7" fontId="17" numFmtId="1907" xfId="0">
      <alignment horizontal="right" vertical="center"/>
    </xf>
    <xf applyFill="1" applyNumberFormat="1" borderId="0" fillId="5" fontId="0" numFmtId="1908" xfId="0"/>
    <xf applyFill="1" applyFont="1" applyNumberFormat="1" borderId="0" fillId="5" fontId="17" numFmtId="1908" xfId="0"/>
    <xf applyFill="1" applyFont="1" applyNumberFormat="1" borderId="0" fillId="5" fontId="17" numFmtId="1908" xfId="0">
      <alignment horizontal="right" vertical="center"/>
    </xf>
    <xf applyFill="1" applyNumberFormat="1" borderId="0" fillId="5" fontId="0" numFmtId="1909" xfId="0"/>
    <xf applyFill="1" applyFont="1" applyNumberFormat="1" borderId="0" fillId="5" fontId="17" numFmtId="1909" xfId="0"/>
    <xf applyFill="1" applyFont="1" applyNumberFormat="1" borderId="0" fillId="5" fontId="17" numFmtId="1909" xfId="0">
      <alignment horizontal="right" vertical="center"/>
    </xf>
    <xf applyFill="1" applyNumberFormat="1" borderId="0" fillId="5" fontId="0" numFmtId="1910" xfId="0"/>
    <xf applyFill="1" applyFont="1" applyNumberFormat="1" borderId="0" fillId="5" fontId="17" numFmtId="1910" xfId="0"/>
    <xf applyFill="1" applyFont="1" applyNumberFormat="1" borderId="0" fillId="5" fontId="17" numFmtId="1910" xfId="0">
      <alignment horizontal="right" vertical="center"/>
    </xf>
    <xf applyFill="1" applyNumberFormat="1" borderId="0" fillId="7" fontId="0" numFmtId="1911" xfId="0"/>
    <xf applyFill="1" applyFont="1" applyNumberFormat="1" borderId="0" fillId="7" fontId="17" numFmtId="1911" xfId="0"/>
    <xf applyFill="1" applyFont="1" applyNumberFormat="1" borderId="0" fillId="7" fontId="17" numFmtId="1911" xfId="0">
      <alignment horizontal="right" vertical="center"/>
    </xf>
    <xf applyFill="1" applyNumberFormat="1" borderId="0" fillId="7" fontId="0" numFmtId="1912" xfId="0"/>
    <xf applyFill="1" applyFont="1" applyNumberFormat="1" borderId="0" fillId="7" fontId="17" numFmtId="1912" xfId="0"/>
    <xf applyFill="1" applyFont="1" applyNumberFormat="1" borderId="0" fillId="7" fontId="17" numFmtId="1912" xfId="0">
      <alignment horizontal="right" vertical="center"/>
    </xf>
    <xf applyFill="1" applyNumberFormat="1" borderId="0" fillId="7" fontId="0" numFmtId="1913" xfId="0"/>
    <xf applyFill="1" applyFont="1" applyNumberFormat="1" borderId="0" fillId="7" fontId="17" numFmtId="1913" xfId="0"/>
    <xf applyFill="1" applyFont="1" applyNumberFormat="1" borderId="0" fillId="7" fontId="17" numFmtId="1913" xfId="0">
      <alignment horizontal="right" vertical="center"/>
    </xf>
    <xf applyFill="1" applyNumberFormat="1" borderId="0" fillId="5" fontId="0" numFmtId="1914" xfId="0"/>
    <xf applyFill="1" applyFont="1" applyNumberFormat="1" borderId="0" fillId="5" fontId="17" numFmtId="1914" xfId="0"/>
    <xf applyFill="1" applyFont="1" applyNumberFormat="1" borderId="0" fillId="5" fontId="17" numFmtId="1914" xfId="0">
      <alignment horizontal="right" vertical="center"/>
    </xf>
    <xf applyFill="1" applyNumberFormat="1" borderId="0" fillId="5" fontId="0" numFmtId="1915" xfId="0"/>
    <xf applyFill="1" applyFont="1" applyNumberFormat="1" borderId="0" fillId="5" fontId="17" numFmtId="1915" xfId="0"/>
    <xf applyFill="1" applyFont="1" applyNumberFormat="1" borderId="0" fillId="5" fontId="17" numFmtId="1915" xfId="0">
      <alignment horizontal="right" vertical="center"/>
    </xf>
    <xf applyFill="1" applyNumberFormat="1" borderId="0" fillId="5" fontId="0" numFmtId="1916" xfId="0"/>
    <xf applyFill="1" applyFont="1" applyNumberFormat="1" borderId="0" fillId="5" fontId="17" numFmtId="1916" xfId="0"/>
    <xf applyFill="1" applyFont="1" applyNumberFormat="1" borderId="0" fillId="5" fontId="17" numFmtId="1916" xfId="0">
      <alignment horizontal="right" vertical="center"/>
    </xf>
    <xf applyFill="1" applyNumberFormat="1" borderId="0" fillId="7" fontId="0" numFmtId="1917" xfId="0"/>
    <xf applyFill="1" applyFont="1" applyNumberFormat="1" borderId="0" fillId="7" fontId="17" numFmtId="1917" xfId="0"/>
    <xf applyFill="1" applyFont="1" applyNumberFormat="1" borderId="0" fillId="7" fontId="17" numFmtId="1917" xfId="0">
      <alignment horizontal="right" vertical="center"/>
    </xf>
    <xf applyFill="1" applyNumberFormat="1" borderId="0" fillId="7" fontId="0" numFmtId="1918" xfId="0"/>
    <xf applyFill="1" applyFont="1" applyNumberFormat="1" borderId="0" fillId="7" fontId="17" numFmtId="1918" xfId="0"/>
    <xf applyFill="1" applyFont="1" applyNumberFormat="1" borderId="0" fillId="7" fontId="17" numFmtId="1918" xfId="0">
      <alignment horizontal="right" vertical="center"/>
    </xf>
    <xf applyFill="1" applyNumberFormat="1" borderId="0" fillId="7" fontId="0" numFmtId="1919" xfId="0"/>
    <xf applyFill="1" applyFont="1" applyNumberFormat="1" borderId="0" fillId="7" fontId="17" numFmtId="1919" xfId="0"/>
    <xf applyFill="1" applyFont="1" applyNumberFormat="1" borderId="0" fillId="7" fontId="17" numFmtId="1919" xfId="0">
      <alignment horizontal="right" vertical="center"/>
    </xf>
    <xf applyFill="1" applyNumberFormat="1" borderId="0" fillId="5" fontId="0" numFmtId="1920" xfId="0"/>
    <xf applyFill="1" applyFont="1" applyNumberFormat="1" borderId="0" fillId="5" fontId="17" numFmtId="1920" xfId="0"/>
    <xf applyFill="1" applyFont="1" applyNumberFormat="1" borderId="0" fillId="5" fontId="17" numFmtId="1920" xfId="0">
      <alignment horizontal="right" vertical="center"/>
    </xf>
    <xf applyFill="1" applyNumberFormat="1" borderId="0" fillId="5" fontId="0" numFmtId="1921" xfId="0"/>
    <xf applyFill="1" applyFont="1" applyNumberFormat="1" borderId="0" fillId="5" fontId="17" numFmtId="1921" xfId="0"/>
    <xf applyFill="1" applyFont="1" applyNumberFormat="1" borderId="0" fillId="5" fontId="17" numFmtId="1921" xfId="0">
      <alignment horizontal="right" vertical="center"/>
    </xf>
    <xf applyFill="1" applyNumberFormat="1" borderId="0" fillId="7" fontId="0" numFmtId="1922" xfId="0"/>
    <xf applyFill="1" applyFont="1" applyNumberFormat="1" borderId="0" fillId="7" fontId="17" numFmtId="1922" xfId="0"/>
    <xf applyFill="1" applyFont="1" applyNumberFormat="1" borderId="0" fillId="7" fontId="17" numFmtId="1922" xfId="0">
      <alignment horizontal="right" vertical="center"/>
    </xf>
    <xf applyFill="1" applyNumberFormat="1" borderId="0" fillId="5" fontId="0" numFmtId="1923" xfId="0"/>
    <xf applyFill="1" applyFont="1" applyNumberFormat="1" borderId="0" fillId="5" fontId="17" numFmtId="1923" xfId="0"/>
    <xf applyFill="1" applyFont="1" applyNumberFormat="1" borderId="0" fillId="5" fontId="17" numFmtId="1923" xfId="0">
      <alignment horizontal="right" vertical="center"/>
    </xf>
    <xf applyFill="1" applyNumberFormat="1" borderId="0" fillId="5" fontId="0" numFmtId="1924" xfId="0"/>
    <xf applyFill="1" applyFont="1" applyNumberFormat="1" borderId="0" fillId="5" fontId="17" numFmtId="1924" xfId="0"/>
    <xf applyFill="1" applyFont="1" applyNumberFormat="1" borderId="0" fillId="5" fontId="17" numFmtId="1924" xfId="0">
      <alignment horizontal="right" vertical="center"/>
    </xf>
    <xf applyFill="1" applyNumberFormat="1" borderId="0" fillId="5" fontId="0" numFmtId="1925" xfId="0"/>
    <xf applyFill="1" applyFont="1" applyNumberFormat="1" borderId="0" fillId="5" fontId="17" numFmtId="1925" xfId="0"/>
    <xf applyFill="1" applyFont="1" applyNumberFormat="1" borderId="0" fillId="5" fontId="17" numFmtId="1925" xfId="0">
      <alignment horizontal="right" vertical="center"/>
    </xf>
    <xf applyFill="1" applyNumberFormat="1" borderId="0" fillId="7" fontId="0" numFmtId="1926" xfId="0"/>
    <xf applyFill="1" applyFont="1" applyNumberFormat="1" borderId="0" fillId="7" fontId="17" numFmtId="1926" xfId="0"/>
    <xf applyFill="1" applyFont="1" applyNumberFormat="1" borderId="0" fillId="7" fontId="17" numFmtId="1926" xfId="0">
      <alignment horizontal="right" vertical="center"/>
    </xf>
    <xf applyFill="1" applyNumberFormat="1" borderId="0" fillId="7" fontId="0" numFmtId="1927" xfId="0"/>
    <xf applyFill="1" applyFont="1" applyNumberFormat="1" borderId="0" fillId="7" fontId="17" numFmtId="1927" xfId="0"/>
    <xf applyFill="1" applyFont="1" applyNumberFormat="1" borderId="0" fillId="7" fontId="17" numFmtId="1927" xfId="0">
      <alignment horizontal="right" vertical="center"/>
    </xf>
    <xf applyFill="1" applyNumberFormat="1" borderId="0" fillId="7" fontId="0" numFmtId="1928" xfId="0"/>
    <xf applyFill="1" applyFont="1" applyNumberFormat="1" borderId="0" fillId="7" fontId="17" numFmtId="1928" xfId="0"/>
    <xf applyFill="1" applyFont="1" applyNumberFormat="1" borderId="0" fillId="7" fontId="17" numFmtId="1928" xfId="0">
      <alignment horizontal="right" vertical="center"/>
    </xf>
    <xf applyFill="1" applyNumberFormat="1" borderId="0" fillId="5" fontId="0" numFmtId="1929" xfId="0"/>
    <xf applyFill="1" applyFont="1" applyNumberFormat="1" borderId="0" fillId="5" fontId="17" numFmtId="1929" xfId="0"/>
    <xf applyFill="1" applyFont="1" applyNumberFormat="1" borderId="0" fillId="5" fontId="17" numFmtId="1929" xfId="0">
      <alignment horizontal="right" vertical="center"/>
    </xf>
    <xf applyFill="1" applyNumberFormat="1" borderId="0" fillId="5" fontId="0" numFmtId="1930" xfId="0"/>
    <xf applyFill="1" applyFont="1" applyNumberFormat="1" borderId="0" fillId="5" fontId="17" numFmtId="1930" xfId="0"/>
    <xf applyFill="1" applyFont="1" applyNumberFormat="1" borderId="0" fillId="5" fontId="17" numFmtId="1930" xfId="0">
      <alignment horizontal="right" vertical="center"/>
    </xf>
    <xf applyFill="1" applyNumberFormat="1" borderId="0" fillId="5" fontId="0" numFmtId="1931" xfId="0"/>
    <xf applyFill="1" applyFont="1" applyNumberFormat="1" borderId="0" fillId="5" fontId="17" numFmtId="1931" xfId="0"/>
    <xf applyFill="1" applyFont="1" applyNumberFormat="1" borderId="0" fillId="5" fontId="17" numFmtId="1931" xfId="0">
      <alignment horizontal="right" vertical="center"/>
    </xf>
    <xf applyFill="1" applyNumberFormat="1" borderId="0" fillId="7" fontId="0" numFmtId="1932" xfId="0"/>
    <xf applyFill="1" applyFont="1" applyNumberFormat="1" borderId="0" fillId="7" fontId="17" numFmtId="1932" xfId="0"/>
    <xf applyFill="1" applyFont="1" applyNumberFormat="1" borderId="0" fillId="7" fontId="17" numFmtId="1932" xfId="0">
      <alignment horizontal="right" vertical="center"/>
    </xf>
    <xf applyFill="1" applyNumberFormat="1" borderId="0" fillId="7" fontId="0" numFmtId="1933" xfId="0"/>
    <xf applyFill="1" applyFont="1" applyNumberFormat="1" borderId="0" fillId="7" fontId="17" numFmtId="1933" xfId="0"/>
    <xf applyFill="1" applyFont="1" applyNumberFormat="1" borderId="0" fillId="7" fontId="17" numFmtId="1933" xfId="0">
      <alignment horizontal="right" vertical="center"/>
    </xf>
    <xf applyFill="1" applyNumberFormat="1" borderId="0" fillId="7" fontId="0" numFmtId="1934" xfId="0"/>
    <xf applyFill="1" applyFont="1" applyNumberFormat="1" borderId="0" fillId="7" fontId="17" numFmtId="1934" xfId="0"/>
    <xf applyFill="1" applyFont="1" applyNumberFormat="1" borderId="0" fillId="7" fontId="17" numFmtId="1934" xfId="0">
      <alignment horizontal="right" vertical="center"/>
    </xf>
    <xf applyFill="1" applyNumberFormat="1" borderId="0" fillId="5" fontId="0" numFmtId="1935" xfId="0"/>
    <xf applyFill="1" applyFont="1" applyNumberFormat="1" borderId="0" fillId="5" fontId="17" numFmtId="1935" xfId="0"/>
    <xf applyFill="1" applyFont="1" applyNumberFormat="1" borderId="0" fillId="5" fontId="17" numFmtId="1935" xfId="0">
      <alignment horizontal="right" vertical="center"/>
    </xf>
    <xf applyFill="1" applyNumberFormat="1" borderId="0" fillId="5" fontId="0" numFmtId="1936" xfId="0"/>
    <xf applyFill="1" applyFont="1" applyNumberFormat="1" borderId="0" fillId="5" fontId="17" numFmtId="1936" xfId="0"/>
    <xf applyFill="1" applyFont="1" applyNumberFormat="1" borderId="0" fillId="5" fontId="17" numFmtId="1936" xfId="0">
      <alignment horizontal="right" vertical="center"/>
    </xf>
    <xf applyFill="1" applyNumberFormat="1" borderId="0" fillId="7" fontId="0" numFmtId="1937" xfId="0"/>
    <xf applyFill="1" applyFont="1" applyNumberFormat="1" borderId="0" fillId="7" fontId="17" numFmtId="1937" xfId="0"/>
    <xf applyFill="1" applyFont="1" applyNumberFormat="1" borderId="0" fillId="7" fontId="17" numFmtId="1937" xfId="0">
      <alignment horizontal="right" vertical="center"/>
    </xf>
    <xf applyNumberFormat="1" borderId="0" fillId="0" fontId="0" numFmtId="1938" xfId="0"/>
    <xf applyFill="1" applyNumberFormat="1" borderId="0" fillId="5" fontId="0" numFmtId="1938" xfId="0"/>
    <xf applyFill="1" applyFont="1" applyNumberFormat="1" borderId="0" fillId="5" fontId="20" numFmtId="1938" xfId="0"/>
    <xf applyFill="1" applyFont="1" applyNumberFormat="1" borderId="0" fillId="5" fontId="20" numFmtId="1938" xfId="0">
      <alignment horizontal="right" vertical="center"/>
    </xf>
    <xf applyNumberFormat="1" borderId="0" fillId="0" fontId="0" numFmtId="1939" xfId="0"/>
    <xf applyFill="1" applyNumberFormat="1" borderId="0" fillId="5" fontId="0" numFmtId="1939" xfId="0"/>
    <xf applyFill="1" applyFont="1" applyNumberFormat="1" borderId="0" fillId="5" fontId="20" numFmtId="1939" xfId="0"/>
    <xf applyFill="1" applyFont="1" applyNumberFormat="1" borderId="0" fillId="5" fontId="20" numFmtId="1939" xfId="0">
      <alignment horizontal="right" vertical="center"/>
    </xf>
    <xf applyNumberFormat="1" borderId="0" fillId="0" fontId="0" numFmtId="1940" xfId="0"/>
    <xf applyFill="1" applyNumberFormat="1" borderId="0" fillId="5" fontId="0" numFmtId="1940" xfId="0"/>
    <xf applyFill="1" applyFont="1" applyNumberFormat="1" borderId="0" fillId="5" fontId="20" numFmtId="1940" xfId="0"/>
    <xf applyFill="1" applyFont="1" applyNumberFormat="1" borderId="0" fillId="5" fontId="20" numFmtId="1940" xfId="0">
      <alignment horizontal="right" vertical="center"/>
    </xf>
    <xf applyNumberFormat="1" borderId="0" fillId="0" fontId="0" numFmtId="1941" xfId="0"/>
    <xf applyFill="1" applyNumberFormat="1" borderId="0" fillId="6" fontId="0" numFmtId="1941" xfId="0"/>
    <xf applyFill="1" applyFont="1" applyNumberFormat="1" borderId="0" fillId="6" fontId="23" numFmtId="1941" xfId="0"/>
    <xf applyFill="1" applyFont="1" applyNumberFormat="1" borderId="0" fillId="6" fontId="23" numFmtId="1941" xfId="0">
      <alignment horizontal="right" vertical="center"/>
    </xf>
    <xf applyNumberFormat="1" borderId="0" fillId="0" fontId="0" numFmtId="1942" xfId="0"/>
    <xf applyFill="1" applyNumberFormat="1" borderId="0" fillId="5" fontId="0" numFmtId="1943" xfId="0"/>
    <xf applyFill="1" applyFont="1" applyNumberFormat="1" borderId="0" fillId="5" fontId="17" numFmtId="1943" xfId="0"/>
    <xf applyFill="1" applyFont="1" applyNumberFormat="1" borderId="0" fillId="5" fontId="17" numFmtId="1943" xfId="0">
      <alignment horizontal="right" vertical="center"/>
    </xf>
    <xf applyFill="1" applyNumberFormat="1" borderId="0" fillId="5" fontId="0" numFmtId="1944" xfId="0"/>
    <xf applyFill="1" applyFont="1" applyNumberFormat="1" borderId="0" fillId="5" fontId="17" numFmtId="1944" xfId="0"/>
    <xf applyFill="1" applyFont="1" applyNumberFormat="1" borderId="0" fillId="5" fontId="17" numFmtId="1944" xfId="0">
      <alignment horizontal="right" vertical="center"/>
    </xf>
    <xf applyFill="1" applyNumberFormat="1" borderId="0" fillId="5" fontId="0" numFmtId="1945" xfId="0"/>
    <xf applyFill="1" applyFont="1" applyNumberFormat="1" borderId="0" fillId="5" fontId="17" numFmtId="1945" xfId="0"/>
    <xf applyFill="1" applyFont="1" applyNumberFormat="1" borderId="0" fillId="5" fontId="17" numFmtId="1945" xfId="0">
      <alignment horizontal="right" vertical="center"/>
    </xf>
    <xf applyFill="1" applyNumberFormat="1" borderId="0" fillId="7" fontId="0" numFmtId="1946" xfId="0"/>
    <xf applyFill="1" applyFont="1" applyNumberFormat="1" borderId="0" fillId="7" fontId="17" numFmtId="1946" xfId="0"/>
    <xf applyFill="1" applyFont="1" applyNumberFormat="1" borderId="0" fillId="7" fontId="17" numFmtId="1946" xfId="0">
      <alignment horizontal="right" vertical="center"/>
    </xf>
    <xf applyFill="1" applyNumberFormat="1" borderId="0" fillId="7" fontId="0" numFmtId="1947" xfId="0"/>
    <xf applyFill="1" applyFont="1" applyNumberFormat="1" borderId="0" fillId="7" fontId="17" numFmtId="1947" xfId="0"/>
    <xf applyFill="1" applyFont="1" applyNumberFormat="1" borderId="0" fillId="7" fontId="17" numFmtId="1947" xfId="0">
      <alignment horizontal="right" vertical="center"/>
    </xf>
    <xf applyFill="1" applyNumberFormat="1" borderId="0" fillId="7" fontId="0" numFmtId="1948" xfId="0"/>
    <xf applyFill="1" applyFont="1" applyNumberFormat="1" borderId="0" fillId="7" fontId="17" numFmtId="1948" xfId="0"/>
    <xf applyFill="1" applyFont="1" applyNumberFormat="1" borderId="0" fillId="7" fontId="17" numFmtId="1948" xfId="0">
      <alignment horizontal="right" vertical="center"/>
    </xf>
    <xf applyFill="1" applyNumberFormat="1" borderId="0" fillId="5" fontId="0" numFmtId="1949" xfId="0"/>
    <xf applyFill="1" applyFont="1" applyNumberFormat="1" borderId="0" fillId="5" fontId="17" numFmtId="1949" xfId="0"/>
    <xf applyFill="1" applyFont="1" applyNumberFormat="1" borderId="0" fillId="5" fontId="17" numFmtId="1949" xfId="0">
      <alignment horizontal="right" vertical="center"/>
    </xf>
    <xf applyFill="1" applyNumberFormat="1" borderId="0" fillId="5" fontId="0" numFmtId="1950" xfId="0"/>
    <xf applyFill="1" applyFont="1" applyNumberFormat="1" borderId="0" fillId="5" fontId="17" numFmtId="1950" xfId="0"/>
    <xf applyFill="1" applyFont="1" applyNumberFormat="1" borderId="0" fillId="5" fontId="17" numFmtId="1950" xfId="0">
      <alignment horizontal="right" vertical="center"/>
    </xf>
    <xf applyFill="1" applyNumberFormat="1" borderId="0" fillId="5" fontId="0" numFmtId="1951" xfId="0"/>
    <xf applyFill="1" applyFont="1" applyNumberFormat="1" borderId="0" fillId="5" fontId="17" numFmtId="1951" xfId="0"/>
    <xf applyFill="1" applyFont="1" applyNumberFormat="1" borderId="0" fillId="5" fontId="17" numFmtId="1951" xfId="0">
      <alignment horizontal="right" vertical="center"/>
    </xf>
    <xf applyFill="1" applyNumberFormat="1" borderId="0" fillId="7" fontId="0" numFmtId="1952" xfId="0"/>
    <xf applyFill="1" applyFont="1" applyNumberFormat="1" borderId="0" fillId="7" fontId="17" numFmtId="1952" xfId="0"/>
    <xf applyFill="1" applyFont="1" applyNumberFormat="1" borderId="0" fillId="7" fontId="17" numFmtId="1952" xfId="0">
      <alignment horizontal="right" vertical="center"/>
    </xf>
    <xf applyFill="1" applyNumberFormat="1" borderId="0" fillId="7" fontId="0" numFmtId="1953" xfId="0"/>
    <xf applyFill="1" applyFont="1" applyNumberFormat="1" borderId="0" fillId="7" fontId="17" numFmtId="1953" xfId="0"/>
    <xf applyFill="1" applyFont="1" applyNumberFormat="1" borderId="0" fillId="7" fontId="17" numFmtId="1953" xfId="0">
      <alignment horizontal="right" vertical="center"/>
    </xf>
    <xf applyFill="1" applyNumberFormat="1" borderId="0" fillId="7" fontId="0" numFmtId="1954" xfId="0"/>
    <xf applyFill="1" applyFont="1" applyNumberFormat="1" borderId="0" fillId="7" fontId="17" numFmtId="1954" xfId="0"/>
    <xf applyFill="1" applyFont="1" applyNumberFormat="1" borderId="0" fillId="7" fontId="17" numFmtId="1954" xfId="0">
      <alignment horizontal="right" vertical="center"/>
    </xf>
    <xf applyFill="1" applyNumberFormat="1" borderId="0" fillId="5" fontId="0" numFmtId="1955" xfId="0"/>
    <xf applyFill="1" applyFont="1" applyNumberFormat="1" borderId="0" fillId="5" fontId="17" numFmtId="1955" xfId="0"/>
    <xf applyFill="1" applyFont="1" applyNumberFormat="1" borderId="0" fillId="5" fontId="17" numFmtId="1955" xfId="0">
      <alignment horizontal="right" vertical="center"/>
    </xf>
    <xf applyFill="1" applyNumberFormat="1" borderId="0" fillId="5" fontId="0" numFmtId="1956" xfId="0"/>
    <xf applyFill="1" applyFont="1" applyNumberFormat="1" borderId="0" fillId="5" fontId="17" numFmtId="1956" xfId="0"/>
    <xf applyFill="1" applyFont="1" applyNumberFormat="1" borderId="0" fillId="5" fontId="17" numFmtId="1956" xfId="0">
      <alignment horizontal="right" vertical="center"/>
    </xf>
    <xf applyFill="1" applyNumberFormat="1" borderId="0" fillId="5" fontId="0" numFmtId="1957" xfId="0"/>
    <xf applyFill="1" applyFont="1" applyNumberFormat="1" borderId="0" fillId="5" fontId="17" numFmtId="1957" xfId="0"/>
    <xf applyFill="1" applyFont="1" applyNumberFormat="1" borderId="0" fillId="5" fontId="17" numFmtId="1957" xfId="0">
      <alignment horizontal="right" vertical="center"/>
    </xf>
    <xf applyFill="1" applyNumberFormat="1" borderId="0" fillId="7" fontId="0" numFmtId="1958" xfId="0"/>
    <xf applyFill="1" applyFont="1" applyNumberFormat="1" borderId="0" fillId="7" fontId="17" numFmtId="1958" xfId="0"/>
    <xf applyFill="1" applyFont="1" applyNumberFormat="1" borderId="0" fillId="7" fontId="17" numFmtId="1958" xfId="0">
      <alignment horizontal="right" vertical="center"/>
    </xf>
    <xf applyFill="1" applyNumberFormat="1" borderId="0" fillId="7" fontId="0" numFmtId="1959" xfId="0"/>
    <xf applyFill="1" applyFont="1" applyNumberFormat="1" borderId="0" fillId="7" fontId="17" numFmtId="1959" xfId="0"/>
    <xf applyFill="1" applyFont="1" applyNumberFormat="1" borderId="0" fillId="7" fontId="17" numFmtId="1959" xfId="0">
      <alignment horizontal="right" vertical="center"/>
    </xf>
    <xf applyFill="1" applyNumberFormat="1" borderId="0" fillId="7" fontId="0" numFmtId="1960" xfId="0"/>
    <xf applyFill="1" applyFont="1" applyNumberFormat="1" borderId="0" fillId="7" fontId="17" numFmtId="1960" xfId="0"/>
    <xf applyFill="1" applyFont="1" applyNumberFormat="1" borderId="0" fillId="7" fontId="17" numFmtId="1960" xfId="0">
      <alignment horizontal="right" vertical="center"/>
    </xf>
    <xf applyFill="1" applyNumberFormat="1" borderId="0" fillId="5" fontId="0" numFmtId="1961" xfId="0"/>
    <xf applyFill="1" applyFont="1" applyNumberFormat="1" borderId="0" fillId="5" fontId="17" numFmtId="1961" xfId="0"/>
    <xf applyFill="1" applyFont="1" applyNumberFormat="1" borderId="0" fillId="5" fontId="17" numFmtId="1961" xfId="0">
      <alignment horizontal="right" vertical="center"/>
    </xf>
    <xf applyFill="1" applyNumberFormat="1" borderId="0" fillId="5" fontId="0" numFmtId="1962" xfId="0"/>
    <xf applyFill="1" applyFont="1" applyNumberFormat="1" borderId="0" fillId="5" fontId="17" numFmtId="1962" xfId="0"/>
    <xf applyFill="1" applyFont="1" applyNumberFormat="1" borderId="0" fillId="5" fontId="17" numFmtId="1962" xfId="0">
      <alignment horizontal="right" vertical="center"/>
    </xf>
    <xf applyFill="1" applyNumberFormat="1" borderId="0" fillId="7" fontId="0" numFmtId="1963" xfId="0"/>
    <xf applyFill="1" applyFont="1" applyNumberFormat="1" borderId="0" fillId="7" fontId="17" numFmtId="1963" xfId="0"/>
    <xf applyFill="1" applyFont="1" applyNumberFormat="1" borderId="0" fillId="7" fontId="17" numFmtId="1963" xfId="0">
      <alignment horizontal="right" vertical="center"/>
    </xf>
    <xf applyFill="1" applyNumberFormat="1" borderId="0" fillId="5" fontId="0" numFmtId="1964" xfId="0"/>
    <xf applyFill="1" applyFont="1" applyNumberFormat="1" borderId="0" fillId="5" fontId="17" numFmtId="1964" xfId="0"/>
    <xf applyFill="1" applyFont="1" applyNumberFormat="1" borderId="0" fillId="5" fontId="17" numFmtId="1964" xfId="0">
      <alignment horizontal="right" vertical="center"/>
    </xf>
    <xf applyFill="1" applyNumberFormat="1" borderId="0" fillId="5" fontId="0" numFmtId="1965" xfId="0"/>
    <xf applyFill="1" applyFont="1" applyNumberFormat="1" borderId="0" fillId="5" fontId="17" numFmtId="1965" xfId="0"/>
    <xf applyFill="1" applyFont="1" applyNumberFormat="1" borderId="0" fillId="5" fontId="17" numFmtId="1965" xfId="0">
      <alignment horizontal="right" vertical="center"/>
    </xf>
    <xf applyFill="1" applyNumberFormat="1" borderId="0" fillId="5" fontId="0" numFmtId="1966" xfId="0"/>
    <xf applyFill="1" applyFont="1" applyNumberFormat="1" borderId="0" fillId="5" fontId="17" numFmtId="1966" xfId="0"/>
    <xf applyFill="1" applyFont="1" applyNumberFormat="1" borderId="0" fillId="5" fontId="17" numFmtId="1966" xfId="0">
      <alignment horizontal="right" vertical="center"/>
    </xf>
    <xf applyFill="1" applyNumberFormat="1" borderId="0" fillId="7" fontId="0" numFmtId="1967" xfId="0"/>
    <xf applyFill="1" applyFont="1" applyNumberFormat="1" borderId="0" fillId="7" fontId="17" numFmtId="1967" xfId="0"/>
    <xf applyFill="1" applyFont="1" applyNumberFormat="1" borderId="0" fillId="7" fontId="17" numFmtId="1967" xfId="0">
      <alignment horizontal="right" vertical="center"/>
    </xf>
    <xf applyFill="1" applyNumberFormat="1" borderId="0" fillId="7" fontId="0" numFmtId="1968" xfId="0"/>
    <xf applyFill="1" applyFont="1" applyNumberFormat="1" borderId="0" fillId="7" fontId="17" numFmtId="1968" xfId="0"/>
    <xf applyFill="1" applyFont="1" applyNumberFormat="1" borderId="0" fillId="7" fontId="17" numFmtId="1968" xfId="0">
      <alignment horizontal="right" vertical="center"/>
    </xf>
    <xf applyFill="1" applyNumberFormat="1" borderId="0" fillId="7" fontId="0" numFmtId="1969" xfId="0"/>
    <xf applyFill="1" applyFont="1" applyNumberFormat="1" borderId="0" fillId="7" fontId="17" numFmtId="1969" xfId="0"/>
    <xf applyFill="1" applyFont="1" applyNumberFormat="1" borderId="0" fillId="7" fontId="17" numFmtId="1969" xfId="0">
      <alignment horizontal="right" vertical="center"/>
    </xf>
    <xf applyFill="1" applyNumberFormat="1" borderId="0" fillId="5" fontId="0" numFmtId="1970" xfId="0"/>
    <xf applyFill="1" applyFont="1" applyNumberFormat="1" borderId="0" fillId="5" fontId="17" numFmtId="1970" xfId="0"/>
    <xf applyFill="1" applyFont="1" applyNumberFormat="1" borderId="0" fillId="5" fontId="17" numFmtId="1970" xfId="0">
      <alignment horizontal="right" vertical="center"/>
    </xf>
    <xf applyFill="1" applyNumberFormat="1" borderId="0" fillId="5" fontId="0" numFmtId="1971" xfId="0"/>
    <xf applyFill="1" applyFont="1" applyNumberFormat="1" borderId="0" fillId="5" fontId="17" numFmtId="1971" xfId="0"/>
    <xf applyFill="1" applyFont="1" applyNumberFormat="1" borderId="0" fillId="5" fontId="17" numFmtId="1971" xfId="0">
      <alignment horizontal="right" vertical="center"/>
    </xf>
    <xf applyFill="1" applyNumberFormat="1" borderId="0" fillId="5" fontId="0" numFmtId="1972" xfId="0"/>
    <xf applyFill="1" applyFont="1" applyNumberFormat="1" borderId="0" fillId="5" fontId="17" numFmtId="1972" xfId="0"/>
    <xf applyFill="1" applyFont="1" applyNumberFormat="1" borderId="0" fillId="5" fontId="17" numFmtId="1972" xfId="0">
      <alignment horizontal="right" vertical="center"/>
    </xf>
    <xf applyFill="1" applyNumberFormat="1" borderId="0" fillId="7" fontId="0" numFmtId="1973" xfId="0"/>
    <xf applyFill="1" applyFont="1" applyNumberFormat="1" borderId="0" fillId="7" fontId="17" numFmtId="1973" xfId="0"/>
    <xf applyFill="1" applyFont="1" applyNumberFormat="1" borderId="0" fillId="7" fontId="17" numFmtId="1973" xfId="0">
      <alignment horizontal="right" vertical="center"/>
    </xf>
    <xf applyFill="1" applyNumberFormat="1" borderId="0" fillId="7" fontId="0" numFmtId="1974" xfId="0"/>
    <xf applyFill="1" applyFont="1" applyNumberFormat="1" borderId="0" fillId="7" fontId="17" numFmtId="1974" xfId="0"/>
    <xf applyFill="1" applyFont="1" applyNumberFormat="1" borderId="0" fillId="7" fontId="17" numFmtId="1974" xfId="0">
      <alignment horizontal="right" vertical="center"/>
    </xf>
    <xf applyFill="1" applyNumberFormat="1" borderId="0" fillId="7" fontId="0" numFmtId="1975" xfId="0"/>
    <xf applyFill="1" applyFont="1" applyNumberFormat="1" borderId="0" fillId="7" fontId="17" numFmtId="1975" xfId="0"/>
    <xf applyFill="1" applyFont="1" applyNumberFormat="1" borderId="0" fillId="7" fontId="17" numFmtId="1975" xfId="0">
      <alignment horizontal="right" vertical="center"/>
    </xf>
    <xf applyFill="1" applyNumberFormat="1" borderId="0" fillId="5" fontId="0" numFmtId="1976" xfId="0"/>
    <xf applyFill="1" applyFont="1" applyNumberFormat="1" borderId="0" fillId="5" fontId="17" numFmtId="1976" xfId="0"/>
    <xf applyFill="1" applyFont="1" applyNumberFormat="1" borderId="0" fillId="5" fontId="17" numFmtId="1976" xfId="0">
      <alignment horizontal="right" vertical="center"/>
    </xf>
    <xf applyFill="1" applyNumberFormat="1" borderId="0" fillId="5" fontId="0" numFmtId="1977" xfId="0"/>
    <xf applyFill="1" applyFont="1" applyNumberFormat="1" borderId="0" fillId="5" fontId="17" numFmtId="1977" xfId="0"/>
    <xf applyFill="1" applyFont="1" applyNumberFormat="1" borderId="0" fillId="5" fontId="17" numFmtId="1977" xfId="0">
      <alignment horizontal="right" vertical="center"/>
    </xf>
    <xf applyFill="1" applyNumberFormat="1" borderId="0" fillId="7" fontId="0" numFmtId="1978" xfId="0"/>
    <xf applyFill="1" applyFont="1" applyNumberFormat="1" borderId="0" fillId="7" fontId="17" numFmtId="1978" xfId="0"/>
    <xf applyFill="1" applyFont="1" applyNumberFormat="1" borderId="0" fillId="7" fontId="17" numFmtId="1978" xfId="0">
      <alignment horizontal="right" vertical="center"/>
    </xf>
    <xf applyNumberFormat="1" borderId="0" fillId="0" fontId="0" numFmtId="1979" xfId="0"/>
    <xf applyFill="1" applyNumberFormat="1" borderId="0" fillId="5" fontId="0" numFmtId="1979" xfId="0"/>
    <xf applyFill="1" applyFont="1" applyNumberFormat="1" borderId="0" fillId="5" fontId="20" numFmtId="1979" xfId="0"/>
    <xf applyFill="1" applyFont="1" applyNumberFormat="1" borderId="0" fillId="5" fontId="20" numFmtId="1979" xfId="0">
      <alignment horizontal="right" vertical="center"/>
    </xf>
    <xf applyNumberFormat="1" borderId="0" fillId="0" fontId="0" numFmtId="1980" xfId="0"/>
    <xf applyFill="1" applyNumberFormat="1" borderId="0" fillId="5" fontId="0" numFmtId="1980" xfId="0"/>
    <xf applyFill="1" applyFont="1" applyNumberFormat="1" borderId="0" fillId="5" fontId="20" numFmtId="1980" xfId="0"/>
    <xf applyFill="1" applyFont="1" applyNumberFormat="1" borderId="0" fillId="5" fontId="20" numFmtId="1980" xfId="0">
      <alignment horizontal="right" vertical="center"/>
    </xf>
    <xf applyNumberFormat="1" borderId="0" fillId="0" fontId="0" numFmtId="1981" xfId="0"/>
    <xf applyFill="1" applyNumberFormat="1" borderId="0" fillId="5" fontId="0" numFmtId="1981" xfId="0"/>
    <xf applyFill="1" applyFont="1" applyNumberFormat="1" borderId="0" fillId="5" fontId="20" numFmtId="1981" xfId="0"/>
    <xf applyFill="1" applyFont="1" applyNumberFormat="1" borderId="0" fillId="5" fontId="20" numFmtId="1981" xfId="0">
      <alignment horizontal="right" vertical="center"/>
    </xf>
    <xf applyNumberFormat="1" borderId="0" fillId="0" fontId="0" numFmtId="1982" xfId="0"/>
    <xf applyFill="1" applyNumberFormat="1" borderId="0" fillId="6" fontId="0" numFmtId="1982" xfId="0"/>
    <xf applyFill="1" applyFont="1" applyNumberFormat="1" borderId="0" fillId="6" fontId="23" numFmtId="1982" xfId="0"/>
    <xf applyFill="1" applyFont="1" applyNumberFormat="1" borderId="0" fillId="6" fontId="23" numFmtId="1982" xfId="0">
      <alignment horizontal="right" vertical="center"/>
    </xf>
    <xf applyNumberFormat="1" borderId="0" fillId="0" fontId="0" numFmtId="1983" xfId="0"/>
    <xf applyFill="1" applyNumberFormat="1" borderId="0" fillId="5" fontId="0" numFmtId="1984" xfId="0"/>
    <xf applyFill="1" applyFont="1" applyNumberFormat="1" borderId="0" fillId="5" fontId="17" numFmtId="1984" xfId="0"/>
    <xf applyFill="1" applyFont="1" applyNumberFormat="1" borderId="0" fillId="5" fontId="17" numFmtId="1984" xfId="0">
      <alignment horizontal="right" vertical="center"/>
    </xf>
    <xf applyFill="1" applyNumberFormat="1" borderId="0" fillId="5" fontId="0" numFmtId="1985" xfId="0"/>
    <xf applyFill="1" applyFont="1" applyNumberFormat="1" borderId="0" fillId="5" fontId="17" numFmtId="1985" xfId="0"/>
    <xf applyFill="1" applyFont="1" applyNumberFormat="1" borderId="0" fillId="5" fontId="17" numFmtId="1985" xfId="0">
      <alignment horizontal="right" vertical="center"/>
    </xf>
    <xf applyFill="1" applyNumberFormat="1" borderId="0" fillId="5" fontId="0" numFmtId="1986" xfId="0"/>
    <xf applyFill="1" applyFont="1" applyNumberFormat="1" borderId="0" fillId="5" fontId="17" numFmtId="1986" xfId="0"/>
    <xf applyFill="1" applyFont="1" applyNumberFormat="1" borderId="0" fillId="5" fontId="17" numFmtId="1986" xfId="0">
      <alignment horizontal="right" vertical="center"/>
    </xf>
    <xf applyFill="1" applyNumberFormat="1" borderId="0" fillId="7" fontId="0" numFmtId="1987" xfId="0"/>
    <xf applyFill="1" applyFont="1" applyNumberFormat="1" borderId="0" fillId="7" fontId="17" numFmtId="1987" xfId="0"/>
    <xf applyFill="1" applyFont="1" applyNumberFormat="1" borderId="0" fillId="7" fontId="17" numFmtId="1987" xfId="0">
      <alignment horizontal="right" vertical="center"/>
    </xf>
    <xf applyFill="1" applyNumberFormat="1" borderId="0" fillId="7" fontId="0" numFmtId="1988" xfId="0"/>
    <xf applyFill="1" applyFont="1" applyNumberFormat="1" borderId="0" fillId="7" fontId="17" numFmtId="1988" xfId="0"/>
    <xf applyFill="1" applyFont="1" applyNumberFormat="1" borderId="0" fillId="7" fontId="17" numFmtId="1988" xfId="0">
      <alignment horizontal="right" vertical="center"/>
    </xf>
    <xf applyFill="1" applyNumberFormat="1" borderId="0" fillId="7" fontId="0" numFmtId="1989" xfId="0"/>
    <xf applyFill="1" applyFont="1" applyNumberFormat="1" borderId="0" fillId="7" fontId="17" numFmtId="1989" xfId="0"/>
    <xf applyFill="1" applyFont="1" applyNumberFormat="1" borderId="0" fillId="7" fontId="17" numFmtId="1989" xfId="0">
      <alignment horizontal="right" vertical="center"/>
    </xf>
    <xf applyFill="1" applyNumberFormat="1" borderId="0" fillId="5" fontId="0" numFmtId="1990" xfId="0"/>
    <xf applyFill="1" applyFont="1" applyNumberFormat="1" borderId="0" fillId="5" fontId="17" numFmtId="1990" xfId="0"/>
    <xf applyFill="1" applyFont="1" applyNumberFormat="1" borderId="0" fillId="5" fontId="17" numFmtId="1990" xfId="0">
      <alignment horizontal="right" vertical="center"/>
    </xf>
    <xf applyFill="1" applyNumberFormat="1" borderId="0" fillId="5" fontId="0" numFmtId="1991" xfId="0"/>
    <xf applyFill="1" applyFont="1" applyNumberFormat="1" borderId="0" fillId="5" fontId="17" numFmtId="1991" xfId="0"/>
    <xf applyFill="1" applyFont="1" applyNumberFormat="1" borderId="0" fillId="5" fontId="17" numFmtId="1991" xfId="0">
      <alignment horizontal="right" vertical="center"/>
    </xf>
    <xf applyFill="1" applyNumberFormat="1" borderId="0" fillId="5" fontId="0" numFmtId="1992" xfId="0"/>
    <xf applyFill="1" applyFont="1" applyNumberFormat="1" borderId="0" fillId="5" fontId="17" numFmtId="1992" xfId="0"/>
    <xf applyFill="1" applyFont="1" applyNumberFormat="1" borderId="0" fillId="5" fontId="17" numFmtId="1992" xfId="0">
      <alignment horizontal="right" vertical="center"/>
    </xf>
    <xf applyFill="1" applyNumberFormat="1" borderId="0" fillId="7" fontId="0" numFmtId="1993" xfId="0"/>
    <xf applyFill="1" applyFont="1" applyNumberFormat="1" borderId="0" fillId="7" fontId="17" numFmtId="1993" xfId="0"/>
    <xf applyFill="1" applyFont="1" applyNumberFormat="1" borderId="0" fillId="7" fontId="17" numFmtId="1993" xfId="0">
      <alignment horizontal="right" vertical="center"/>
    </xf>
    <xf applyFill="1" applyNumberFormat="1" borderId="0" fillId="7" fontId="0" numFmtId="1994" xfId="0"/>
    <xf applyFill="1" applyFont="1" applyNumberFormat="1" borderId="0" fillId="7" fontId="17" numFmtId="1994" xfId="0"/>
    <xf applyFill="1" applyFont="1" applyNumberFormat="1" borderId="0" fillId="7" fontId="17" numFmtId="1994" xfId="0">
      <alignment horizontal="right" vertical="center"/>
    </xf>
    <xf applyFill="1" applyNumberFormat="1" borderId="0" fillId="7" fontId="0" numFmtId="1995" xfId="0"/>
    <xf applyFill="1" applyFont="1" applyNumberFormat="1" borderId="0" fillId="7" fontId="17" numFmtId="1995" xfId="0"/>
    <xf applyFill="1" applyFont="1" applyNumberFormat="1" borderId="0" fillId="7" fontId="17" numFmtId="1995" xfId="0">
      <alignment horizontal="right" vertical="center"/>
    </xf>
    <xf applyFill="1" applyNumberFormat="1" borderId="0" fillId="5" fontId="0" numFmtId="1996" xfId="0"/>
    <xf applyFill="1" applyFont="1" applyNumberFormat="1" borderId="0" fillId="5" fontId="17" numFmtId="1996" xfId="0"/>
    <xf applyFill="1" applyFont="1" applyNumberFormat="1" borderId="0" fillId="5" fontId="17" numFmtId="1996" xfId="0">
      <alignment horizontal="right" vertical="center"/>
    </xf>
    <xf applyFill="1" applyNumberFormat="1" borderId="0" fillId="5" fontId="0" numFmtId="1997" xfId="0"/>
    <xf applyFill="1" applyFont="1" applyNumberFormat="1" borderId="0" fillId="5" fontId="17" numFmtId="1997" xfId="0"/>
    <xf applyFill="1" applyFont="1" applyNumberFormat="1" borderId="0" fillId="5" fontId="17" numFmtId="1997" xfId="0">
      <alignment horizontal="right" vertical="center"/>
    </xf>
    <xf applyFill="1" applyNumberFormat="1" borderId="0" fillId="5" fontId="0" numFmtId="1998" xfId="0"/>
    <xf applyFill="1" applyFont="1" applyNumberFormat="1" borderId="0" fillId="5" fontId="17" numFmtId="1998" xfId="0"/>
    <xf applyFill="1" applyFont="1" applyNumberFormat="1" borderId="0" fillId="5" fontId="17" numFmtId="1998" xfId="0">
      <alignment horizontal="right" vertical="center"/>
    </xf>
    <xf applyFill="1" applyNumberFormat="1" borderId="0" fillId="7" fontId="0" numFmtId="1999" xfId="0"/>
    <xf applyFill="1" applyFont="1" applyNumberFormat="1" borderId="0" fillId="7" fontId="17" numFmtId="1999" xfId="0"/>
    <xf applyFill="1" applyFont="1" applyNumberFormat="1" borderId="0" fillId="7" fontId="17" numFmtId="1999" xfId="0">
      <alignment horizontal="right" vertical="center"/>
    </xf>
    <xf applyFill="1" applyNumberFormat="1" borderId="0" fillId="7" fontId="0" numFmtId="2000" xfId="0"/>
    <xf applyFill="1" applyFont="1" applyNumberFormat="1" borderId="0" fillId="7" fontId="17" numFmtId="2000" xfId="0"/>
    <xf applyFill="1" applyFont="1" applyNumberFormat="1" borderId="0" fillId="7" fontId="17" numFmtId="2000" xfId="0">
      <alignment horizontal="right" vertical="center"/>
    </xf>
    <xf applyFill="1" applyNumberFormat="1" borderId="0" fillId="7" fontId="0" numFmtId="2001" xfId="0"/>
    <xf applyFill="1" applyFont="1" applyNumberFormat="1" borderId="0" fillId="7" fontId="17" numFmtId="2001" xfId="0"/>
    <xf applyFill="1" applyFont="1" applyNumberFormat="1" borderId="0" fillId="7" fontId="17" numFmtId="2001" xfId="0">
      <alignment horizontal="right" vertical="center"/>
    </xf>
    <xf applyFill="1" applyNumberFormat="1" borderId="0" fillId="5" fontId="0" numFmtId="2002" xfId="0"/>
    <xf applyFill="1" applyFont="1" applyNumberFormat="1" borderId="0" fillId="5" fontId="17" numFmtId="2002" xfId="0"/>
    <xf applyFill="1" applyFont="1" applyNumberFormat="1" borderId="0" fillId="5" fontId="17" numFmtId="2002" xfId="0">
      <alignment horizontal="right" vertical="center"/>
    </xf>
    <xf applyFill="1" applyNumberFormat="1" borderId="0" fillId="5" fontId="0" numFmtId="2003" xfId="0"/>
    <xf applyFill="1" applyFont="1" applyNumberFormat="1" borderId="0" fillId="5" fontId="17" numFmtId="2003" xfId="0"/>
    <xf applyFill="1" applyFont="1" applyNumberFormat="1" borderId="0" fillId="5" fontId="17" numFmtId="2003" xfId="0">
      <alignment horizontal="right" vertical="center"/>
    </xf>
    <xf applyFill="1" applyNumberFormat="1" borderId="0" fillId="7" fontId="0" numFmtId="2004" xfId="0"/>
    <xf applyFill="1" applyFont="1" applyNumberFormat="1" borderId="0" fillId="7" fontId="17" numFmtId="2004" xfId="0"/>
    <xf applyFill="1" applyFont="1" applyNumberFormat="1" borderId="0" fillId="7" fontId="17" numFmtId="2004" xfId="0">
      <alignment horizontal="right" vertical="center"/>
    </xf>
    <xf applyFill="1" applyNumberFormat="1" borderId="0" fillId="5" fontId="0" numFmtId="2005" xfId="0"/>
    <xf applyFill="1" applyFont="1" applyNumberFormat="1" borderId="0" fillId="5" fontId="17" numFmtId="2005" xfId="0"/>
    <xf applyFill="1" applyFont="1" applyNumberFormat="1" borderId="0" fillId="5" fontId="17" numFmtId="2005" xfId="0">
      <alignment horizontal="right" vertical="center"/>
    </xf>
    <xf applyFill="1" applyNumberFormat="1" borderId="0" fillId="5" fontId="0" numFmtId="2006" xfId="0"/>
    <xf applyFill="1" applyFont="1" applyNumberFormat="1" borderId="0" fillId="5" fontId="17" numFmtId="2006" xfId="0"/>
    <xf applyFill="1" applyFont="1" applyNumberFormat="1" borderId="0" fillId="5" fontId="17" numFmtId="2006" xfId="0">
      <alignment horizontal="right" vertical="center"/>
    </xf>
    <xf applyFill="1" applyNumberFormat="1" borderId="0" fillId="5" fontId="0" numFmtId="2007" xfId="0"/>
    <xf applyFill="1" applyFont="1" applyNumberFormat="1" borderId="0" fillId="5" fontId="17" numFmtId="2007" xfId="0"/>
    <xf applyFill="1" applyFont="1" applyNumberFormat="1" borderId="0" fillId="5" fontId="17" numFmtId="2007" xfId="0">
      <alignment horizontal="right" vertical="center"/>
    </xf>
    <xf applyFill="1" applyNumberFormat="1" borderId="0" fillId="7" fontId="0" numFmtId="2008" xfId="0"/>
    <xf applyFill="1" applyFont="1" applyNumberFormat="1" borderId="0" fillId="7" fontId="17" numFmtId="2008" xfId="0"/>
    <xf applyFill="1" applyFont="1" applyNumberFormat="1" borderId="0" fillId="7" fontId="17" numFmtId="2008" xfId="0">
      <alignment horizontal="right" vertical="center"/>
    </xf>
    <xf applyFill="1" applyNumberFormat="1" borderId="0" fillId="7" fontId="0" numFmtId="2009" xfId="0"/>
    <xf applyFill="1" applyFont="1" applyNumberFormat="1" borderId="0" fillId="7" fontId="17" numFmtId="2009" xfId="0"/>
    <xf applyFill="1" applyFont="1" applyNumberFormat="1" borderId="0" fillId="7" fontId="17" numFmtId="2009" xfId="0">
      <alignment horizontal="right" vertical="center"/>
    </xf>
    <xf applyFill="1" applyNumberFormat="1" borderId="0" fillId="7" fontId="0" numFmtId="2010" xfId="0"/>
    <xf applyFill="1" applyFont="1" applyNumberFormat="1" borderId="0" fillId="7" fontId="17" numFmtId="2010" xfId="0"/>
    <xf applyFill="1" applyFont="1" applyNumberFormat="1" borderId="0" fillId="7" fontId="17" numFmtId="2010" xfId="0">
      <alignment horizontal="right" vertical="center"/>
    </xf>
    <xf applyFill="1" applyNumberFormat="1" borderId="0" fillId="5" fontId="0" numFmtId="2011" xfId="0"/>
    <xf applyFill="1" applyFont="1" applyNumberFormat="1" borderId="0" fillId="5" fontId="17" numFmtId="2011" xfId="0"/>
    <xf applyFill="1" applyFont="1" applyNumberFormat="1" borderId="0" fillId="5" fontId="17" numFmtId="2011" xfId="0">
      <alignment horizontal="right" vertical="center"/>
    </xf>
    <xf applyFill="1" applyNumberFormat="1" borderId="0" fillId="5" fontId="0" numFmtId="2012" xfId="0"/>
    <xf applyFill="1" applyFont="1" applyNumberFormat="1" borderId="0" fillId="5" fontId="17" numFmtId="2012" xfId="0"/>
    <xf applyFill="1" applyFont="1" applyNumberFormat="1" borderId="0" fillId="5" fontId="17" numFmtId="2012" xfId="0">
      <alignment horizontal="right" vertical="center"/>
    </xf>
    <xf applyFill="1" applyNumberFormat="1" borderId="0" fillId="5" fontId="0" numFmtId="2013" xfId="0"/>
    <xf applyFill="1" applyFont="1" applyNumberFormat="1" borderId="0" fillId="5" fontId="17" numFmtId="2013" xfId="0"/>
    <xf applyFill="1" applyFont="1" applyNumberFormat="1" borderId="0" fillId="5" fontId="17" numFmtId="2013" xfId="0">
      <alignment horizontal="right" vertical="center"/>
    </xf>
    <xf applyFill="1" applyNumberFormat="1" borderId="0" fillId="7" fontId="0" numFmtId="2014" xfId="0"/>
    <xf applyFill="1" applyFont="1" applyNumberFormat="1" borderId="0" fillId="7" fontId="17" numFmtId="2014" xfId="0"/>
    <xf applyFill="1" applyFont="1" applyNumberFormat="1" borderId="0" fillId="7" fontId="17" numFmtId="2014" xfId="0">
      <alignment horizontal="right" vertical="center"/>
    </xf>
    <xf applyFill="1" applyNumberFormat="1" borderId="0" fillId="7" fontId="0" numFmtId="2015" xfId="0"/>
    <xf applyFill="1" applyFont="1" applyNumberFormat="1" borderId="0" fillId="7" fontId="17" numFmtId="2015" xfId="0"/>
    <xf applyFill="1" applyFont="1" applyNumberFormat="1" borderId="0" fillId="7" fontId="17" numFmtId="2015" xfId="0">
      <alignment horizontal="right" vertical="center"/>
    </xf>
    <xf applyFill="1" applyNumberFormat="1" borderId="0" fillId="7" fontId="0" numFmtId="2016" xfId="0"/>
    <xf applyFill="1" applyFont="1" applyNumberFormat="1" borderId="0" fillId="7" fontId="17" numFmtId="2016" xfId="0"/>
    <xf applyFill="1" applyFont="1" applyNumberFormat="1" borderId="0" fillId="7" fontId="17" numFmtId="2016" xfId="0">
      <alignment horizontal="right" vertical="center"/>
    </xf>
    <xf applyFill="1" applyNumberFormat="1" borderId="0" fillId="5" fontId="0" numFmtId="2017" xfId="0"/>
    <xf applyFill="1" applyFont="1" applyNumberFormat="1" borderId="0" fillId="5" fontId="17" numFmtId="2017" xfId="0"/>
    <xf applyFill="1" applyFont="1" applyNumberFormat="1" borderId="0" fillId="5" fontId="17" numFmtId="2017" xfId="0">
      <alignment horizontal="right" vertical="center"/>
    </xf>
    <xf applyFill="1" applyNumberFormat="1" borderId="0" fillId="5" fontId="0" numFmtId="2018" xfId="0"/>
    <xf applyFill="1" applyFont="1" applyNumberFormat="1" borderId="0" fillId="5" fontId="17" numFmtId="2018" xfId="0"/>
    <xf applyFill="1" applyFont="1" applyNumberFormat="1" borderId="0" fillId="5" fontId="17" numFmtId="2018" xfId="0">
      <alignment horizontal="right" vertical="center"/>
    </xf>
    <xf applyFill="1" applyNumberFormat="1" borderId="0" fillId="7" fontId="0" numFmtId="2019" xfId="0"/>
    <xf applyFill="1" applyFont="1" applyNumberFormat="1" borderId="0" fillId="7" fontId="17" numFmtId="2019" xfId="0"/>
    <xf applyFill="1" applyFont="1" applyNumberFormat="1" borderId="0" fillId="7" fontId="17" numFmtId="2019" xfId="0">
      <alignment horizontal="right" vertical="center"/>
    </xf>
    <xf applyNumberFormat="1" borderId="0" fillId="0" fontId="0" numFmtId="2020" xfId="0"/>
    <xf applyFill="1" applyNumberFormat="1" borderId="0" fillId="5" fontId="0" numFmtId="2020" xfId="0"/>
    <xf applyFill="1" applyFont="1" applyNumberFormat="1" borderId="0" fillId="5" fontId="20" numFmtId="2020" xfId="0"/>
    <xf applyFill="1" applyFont="1" applyNumberFormat="1" borderId="0" fillId="5" fontId="20" numFmtId="2020" xfId="0">
      <alignment horizontal="right" vertical="center"/>
    </xf>
    <xf applyNumberFormat="1" borderId="0" fillId="0" fontId="0" numFmtId="2021" xfId="0"/>
    <xf applyFill="1" applyNumberFormat="1" borderId="0" fillId="5" fontId="0" numFmtId="2021" xfId="0"/>
    <xf applyFill="1" applyFont="1" applyNumberFormat="1" borderId="0" fillId="5" fontId="20" numFmtId="2021" xfId="0"/>
    <xf applyFill="1" applyFont="1" applyNumberFormat="1" borderId="0" fillId="5" fontId="20" numFmtId="2021" xfId="0">
      <alignment horizontal="right" vertical="center"/>
    </xf>
    <xf applyNumberFormat="1" borderId="0" fillId="0" fontId="0" numFmtId="2022" xfId="0"/>
    <xf applyFill="1" applyNumberFormat="1" borderId="0" fillId="5" fontId="0" numFmtId="2022" xfId="0"/>
    <xf applyFill="1" applyFont="1" applyNumberFormat="1" borderId="0" fillId="5" fontId="20" numFmtId="2022" xfId="0"/>
    <xf applyFill="1" applyFont="1" applyNumberFormat="1" borderId="0" fillId="5" fontId="20" numFmtId="2022" xfId="0">
      <alignment horizontal="right" vertical="center"/>
    </xf>
    <xf applyNumberFormat="1" borderId="0" fillId="0" fontId="0" numFmtId="2023" xfId="0"/>
    <xf applyFill="1" applyNumberFormat="1" borderId="0" fillId="6" fontId="0" numFmtId="2023" xfId="0"/>
    <xf applyFill="1" applyFont="1" applyNumberFormat="1" borderId="0" fillId="6" fontId="23" numFmtId="2023" xfId="0"/>
    <xf applyFill="1" applyFont="1" applyNumberFormat="1" borderId="0" fillId="6" fontId="23" numFmtId="2023" xfId="0">
      <alignment horizontal="right" vertical="center"/>
    </xf>
    <xf applyNumberFormat="1" borderId="0" fillId="0" fontId="0" numFmtId="2024" xfId="0"/>
    <xf applyFill="1" applyNumberFormat="1" borderId="0" fillId="5" fontId="0" numFmtId="2025" xfId="0"/>
    <xf applyFill="1" applyFont="1" applyNumberFormat="1" borderId="0" fillId="5" fontId="17" numFmtId="2025" xfId="0"/>
    <xf applyFill="1" applyFont="1" applyNumberFormat="1" borderId="0" fillId="5" fontId="17" numFmtId="2025" xfId="0">
      <alignment horizontal="right" vertical="center"/>
    </xf>
    <xf applyFill="1" applyNumberFormat="1" borderId="0" fillId="5" fontId="0" numFmtId="2026" xfId="0"/>
    <xf applyFill="1" applyFont="1" applyNumberFormat="1" borderId="0" fillId="5" fontId="17" numFmtId="2026" xfId="0"/>
    <xf applyFill="1" applyFont="1" applyNumberFormat="1" borderId="0" fillId="5" fontId="17" numFmtId="2026" xfId="0">
      <alignment horizontal="right" vertical="center"/>
    </xf>
    <xf applyFill="1" applyNumberFormat="1" borderId="0" fillId="5" fontId="0" numFmtId="2027" xfId="0"/>
    <xf applyFill="1" applyFont="1" applyNumberFormat="1" borderId="0" fillId="5" fontId="17" numFmtId="2027" xfId="0"/>
    <xf applyFill="1" applyFont="1" applyNumberFormat="1" borderId="0" fillId="5" fontId="17" numFmtId="2027" xfId="0">
      <alignment horizontal="right" vertical="center"/>
    </xf>
    <xf applyFill="1" applyNumberFormat="1" borderId="0" fillId="7" fontId="0" numFmtId="2028" xfId="0"/>
    <xf applyFill="1" applyFont="1" applyNumberFormat="1" borderId="0" fillId="7" fontId="17" numFmtId="2028" xfId="0"/>
    <xf applyFill="1" applyFont="1" applyNumberFormat="1" borderId="0" fillId="7" fontId="17" numFmtId="2028" xfId="0">
      <alignment horizontal="right" vertical="center"/>
    </xf>
    <xf applyFill="1" applyNumberFormat="1" borderId="0" fillId="7" fontId="0" numFmtId="2029" xfId="0"/>
    <xf applyFill="1" applyFont="1" applyNumberFormat="1" borderId="0" fillId="7" fontId="17" numFmtId="2029" xfId="0"/>
    <xf applyFill="1" applyFont="1" applyNumberFormat="1" borderId="0" fillId="7" fontId="17" numFmtId="2029" xfId="0">
      <alignment horizontal="right" vertical="center"/>
    </xf>
    <xf applyFill="1" applyNumberFormat="1" borderId="0" fillId="7" fontId="0" numFmtId="2030" xfId="0"/>
    <xf applyFill="1" applyFont="1" applyNumberFormat="1" borderId="0" fillId="7" fontId="17" numFmtId="2030" xfId="0"/>
    <xf applyFill="1" applyFont="1" applyNumberFormat="1" borderId="0" fillId="7" fontId="17" numFmtId="2030" xfId="0">
      <alignment horizontal="right" vertical="center"/>
    </xf>
    <xf applyFill="1" applyNumberFormat="1" borderId="0" fillId="5" fontId="0" numFmtId="2031" xfId="0"/>
    <xf applyFill="1" applyFont="1" applyNumberFormat="1" borderId="0" fillId="5" fontId="17" numFmtId="2031" xfId="0"/>
    <xf applyFill="1" applyFont="1" applyNumberFormat="1" borderId="0" fillId="5" fontId="17" numFmtId="2031" xfId="0">
      <alignment horizontal="right" vertical="center"/>
    </xf>
    <xf applyFill="1" applyNumberFormat="1" borderId="0" fillId="5" fontId="0" numFmtId="2032" xfId="0"/>
    <xf applyFill="1" applyFont="1" applyNumberFormat="1" borderId="0" fillId="5" fontId="17" numFmtId="2032" xfId="0"/>
    <xf applyFill="1" applyFont="1" applyNumberFormat="1" borderId="0" fillId="5" fontId="17" numFmtId="2032" xfId="0">
      <alignment horizontal="right" vertical="center"/>
    </xf>
    <xf applyFill="1" applyNumberFormat="1" borderId="0" fillId="5" fontId="0" numFmtId="2033" xfId="0"/>
    <xf applyFill="1" applyFont="1" applyNumberFormat="1" borderId="0" fillId="5" fontId="17" numFmtId="2033" xfId="0"/>
    <xf applyFill="1" applyFont="1" applyNumberFormat="1" borderId="0" fillId="5" fontId="17" numFmtId="2033" xfId="0">
      <alignment horizontal="right" vertical="center"/>
    </xf>
    <xf applyFill="1" applyNumberFormat="1" borderId="0" fillId="7" fontId="0" numFmtId="2034" xfId="0"/>
    <xf applyFill="1" applyFont="1" applyNumberFormat="1" borderId="0" fillId="7" fontId="17" numFmtId="2034" xfId="0"/>
    <xf applyFill="1" applyFont="1" applyNumberFormat="1" borderId="0" fillId="7" fontId="17" numFmtId="2034" xfId="0">
      <alignment horizontal="right" vertical="center"/>
    </xf>
    <xf applyFill="1" applyNumberFormat="1" borderId="0" fillId="7" fontId="0" numFmtId="2035" xfId="0"/>
    <xf applyFill="1" applyFont="1" applyNumberFormat="1" borderId="0" fillId="7" fontId="17" numFmtId="2035" xfId="0"/>
    <xf applyFill="1" applyFont="1" applyNumberFormat="1" borderId="0" fillId="7" fontId="17" numFmtId="2035" xfId="0">
      <alignment horizontal="right" vertical="center"/>
    </xf>
    <xf applyFill="1" applyNumberFormat="1" borderId="0" fillId="7" fontId="0" numFmtId="2036" xfId="0"/>
    <xf applyFill="1" applyFont="1" applyNumberFormat="1" borderId="0" fillId="7" fontId="17" numFmtId="2036" xfId="0"/>
    <xf applyFill="1" applyFont="1" applyNumberFormat="1" borderId="0" fillId="7" fontId="17" numFmtId="2036" xfId="0">
      <alignment horizontal="right" vertical="center"/>
    </xf>
    <xf applyFill="1" applyNumberFormat="1" borderId="0" fillId="5" fontId="0" numFmtId="2037" xfId="0"/>
    <xf applyFill="1" applyFont="1" applyNumberFormat="1" borderId="0" fillId="5" fontId="17" numFmtId="2037" xfId="0"/>
    <xf applyFill="1" applyFont="1" applyNumberFormat="1" borderId="0" fillId="5" fontId="17" numFmtId="2037" xfId="0">
      <alignment horizontal="right" vertical="center"/>
    </xf>
    <xf applyFill="1" applyNumberFormat="1" borderId="0" fillId="5" fontId="0" numFmtId="2038" xfId="0"/>
    <xf applyFill="1" applyFont="1" applyNumberFormat="1" borderId="0" fillId="5" fontId="17" numFmtId="2038" xfId="0"/>
    <xf applyFill="1" applyFont="1" applyNumberFormat="1" borderId="0" fillId="5" fontId="17" numFmtId="2038" xfId="0">
      <alignment horizontal="right" vertical="center"/>
    </xf>
    <xf applyFill="1" applyNumberFormat="1" borderId="0" fillId="5" fontId="0" numFmtId="2039" xfId="0"/>
    <xf applyFill="1" applyFont="1" applyNumberFormat="1" borderId="0" fillId="5" fontId="17" numFmtId="2039" xfId="0"/>
    <xf applyFill="1" applyFont="1" applyNumberFormat="1" borderId="0" fillId="5" fontId="17" numFmtId="2039" xfId="0">
      <alignment horizontal="right" vertical="center"/>
    </xf>
    <xf applyFill="1" applyNumberFormat="1" borderId="0" fillId="7" fontId="0" numFmtId="2040" xfId="0"/>
    <xf applyFill="1" applyFont="1" applyNumberFormat="1" borderId="0" fillId="7" fontId="17" numFmtId="2040" xfId="0"/>
    <xf applyFill="1" applyFont="1" applyNumberFormat="1" borderId="0" fillId="7" fontId="17" numFmtId="2040" xfId="0">
      <alignment horizontal="right" vertical="center"/>
    </xf>
    <xf applyFill="1" applyNumberFormat="1" borderId="0" fillId="7" fontId="0" numFmtId="2041" xfId="0"/>
    <xf applyFill="1" applyFont="1" applyNumberFormat="1" borderId="0" fillId="7" fontId="17" numFmtId="2041" xfId="0"/>
    <xf applyFill="1" applyFont="1" applyNumberFormat="1" borderId="0" fillId="7" fontId="17" numFmtId="2041" xfId="0">
      <alignment horizontal="right" vertical="center"/>
    </xf>
    <xf applyFill="1" applyNumberFormat="1" borderId="0" fillId="7" fontId="0" numFmtId="2042" xfId="0"/>
    <xf applyFill="1" applyFont="1" applyNumberFormat="1" borderId="0" fillId="7" fontId="17" numFmtId="2042" xfId="0"/>
    <xf applyFill="1" applyFont="1" applyNumberFormat="1" borderId="0" fillId="7" fontId="17" numFmtId="2042" xfId="0">
      <alignment horizontal="right" vertical="center"/>
    </xf>
    <xf applyFill="1" applyNumberFormat="1" borderId="0" fillId="5" fontId="0" numFmtId="2043" xfId="0"/>
    <xf applyFill="1" applyFont="1" applyNumberFormat="1" borderId="0" fillId="5" fontId="17" numFmtId="2043" xfId="0"/>
    <xf applyFill="1" applyFont="1" applyNumberFormat="1" borderId="0" fillId="5" fontId="17" numFmtId="2043" xfId="0">
      <alignment horizontal="right" vertical="center"/>
    </xf>
    <xf applyFill="1" applyNumberFormat="1" borderId="0" fillId="5" fontId="0" numFmtId="2044" xfId="0"/>
    <xf applyFill="1" applyFont="1" applyNumberFormat="1" borderId="0" fillId="5" fontId="17" numFmtId="2044" xfId="0"/>
    <xf applyFill="1" applyFont="1" applyNumberFormat="1" borderId="0" fillId="5" fontId="17" numFmtId="2044" xfId="0">
      <alignment horizontal="right" vertical="center"/>
    </xf>
    <xf applyFill="1" applyNumberFormat="1" borderId="0" fillId="7" fontId="0" numFmtId="2045" xfId="0"/>
    <xf applyFill="1" applyFont="1" applyNumberFormat="1" borderId="0" fillId="7" fontId="17" numFmtId="2045" xfId="0"/>
    <xf applyFill="1" applyFont="1" applyNumberFormat="1" borderId="0" fillId="7" fontId="17" numFmtId="2045" xfId="0">
      <alignment horizontal="right" vertical="center"/>
    </xf>
    <xf applyFill="1" applyNumberFormat="1" borderId="0" fillId="5" fontId="0" numFmtId="2046" xfId="0"/>
    <xf applyFill="1" applyFont="1" applyNumberFormat="1" borderId="0" fillId="5" fontId="17" numFmtId="2046" xfId="0"/>
    <xf applyFill="1" applyFont="1" applyNumberFormat="1" borderId="0" fillId="5" fontId="17" numFmtId="2046" xfId="0">
      <alignment horizontal="right" vertical="center"/>
    </xf>
    <xf applyFill="1" applyNumberFormat="1" borderId="0" fillId="5" fontId="0" numFmtId="2047" xfId="0"/>
    <xf applyFill="1" applyFont="1" applyNumberFormat="1" borderId="0" fillId="5" fontId="17" numFmtId="2047" xfId="0"/>
    <xf applyFill="1" applyFont="1" applyNumberFormat="1" borderId="0" fillId="5" fontId="17" numFmtId="2047" xfId="0">
      <alignment horizontal="right" vertical="center"/>
    </xf>
    <xf applyFill="1" applyNumberFormat="1" borderId="0" fillId="5" fontId="0" numFmtId="2048" xfId="0"/>
    <xf applyFill="1" applyFont="1" applyNumberFormat="1" borderId="0" fillId="5" fontId="17" numFmtId="2048" xfId="0"/>
    <xf applyFill="1" applyFont="1" applyNumberFormat="1" borderId="0" fillId="5" fontId="17" numFmtId="2048" xfId="0">
      <alignment horizontal="right" vertical="center"/>
    </xf>
    <xf applyFill="1" applyNumberFormat="1" borderId="0" fillId="7" fontId="0" numFmtId="2049" xfId="0"/>
    <xf applyFill="1" applyFont="1" applyNumberFormat="1" borderId="0" fillId="7" fontId="17" numFmtId="2049" xfId="0"/>
    <xf applyFill="1" applyFont="1" applyNumberFormat="1" borderId="0" fillId="7" fontId="17" numFmtId="2049" xfId="0">
      <alignment horizontal="right" vertical="center"/>
    </xf>
    <xf applyFill="1" applyNumberFormat="1" borderId="0" fillId="7" fontId="0" numFmtId="2050" xfId="0"/>
    <xf applyFill="1" applyFont="1" applyNumberFormat="1" borderId="0" fillId="7" fontId="17" numFmtId="2050" xfId="0"/>
    <xf applyFill="1" applyFont="1" applyNumberFormat="1" borderId="0" fillId="7" fontId="17" numFmtId="2050" xfId="0">
      <alignment horizontal="right" vertical="center"/>
    </xf>
    <xf applyFill="1" applyNumberFormat="1" borderId="0" fillId="7" fontId="0" numFmtId="2051" xfId="0"/>
    <xf applyFill="1" applyFont="1" applyNumberFormat="1" borderId="0" fillId="7" fontId="17" numFmtId="2051" xfId="0"/>
    <xf applyFill="1" applyFont="1" applyNumberFormat="1" borderId="0" fillId="7" fontId="17" numFmtId="2051" xfId="0">
      <alignment horizontal="right" vertical="center"/>
    </xf>
    <xf applyFill="1" applyNumberFormat="1" borderId="0" fillId="5" fontId="0" numFmtId="2052" xfId="0"/>
    <xf applyFill="1" applyFont="1" applyNumberFormat="1" borderId="0" fillId="5" fontId="17" numFmtId="2052" xfId="0"/>
    <xf applyFill="1" applyFont="1" applyNumberFormat="1" borderId="0" fillId="5" fontId="17" numFmtId="2052" xfId="0">
      <alignment horizontal="right" vertical="center"/>
    </xf>
    <xf applyFill="1" applyNumberFormat="1" borderId="0" fillId="5" fontId="0" numFmtId="2053" xfId="0"/>
    <xf applyFill="1" applyFont="1" applyNumberFormat="1" borderId="0" fillId="5" fontId="17" numFmtId="2053" xfId="0"/>
    <xf applyFill="1" applyFont="1" applyNumberFormat="1" borderId="0" fillId="5" fontId="17" numFmtId="2053" xfId="0">
      <alignment horizontal="right" vertical="center"/>
    </xf>
    <xf applyFill="1" applyNumberFormat="1" borderId="0" fillId="5" fontId="0" numFmtId="2054" xfId="0"/>
    <xf applyFill="1" applyFont="1" applyNumberFormat="1" borderId="0" fillId="5" fontId="17" numFmtId="2054" xfId="0"/>
    <xf applyFill="1" applyFont="1" applyNumberFormat="1" borderId="0" fillId="5" fontId="17" numFmtId="2054" xfId="0">
      <alignment horizontal="right" vertical="center"/>
    </xf>
    <xf applyFill="1" applyNumberFormat="1" borderId="0" fillId="7" fontId="0" numFmtId="2055" xfId="0"/>
    <xf applyFill="1" applyFont="1" applyNumberFormat="1" borderId="0" fillId="7" fontId="17" numFmtId="2055" xfId="0"/>
    <xf applyFill="1" applyFont="1" applyNumberFormat="1" borderId="0" fillId="7" fontId="17" numFmtId="2055" xfId="0">
      <alignment horizontal="right" vertical="center"/>
    </xf>
    <xf applyFill="1" applyNumberFormat="1" borderId="0" fillId="7" fontId="0" numFmtId="2056" xfId="0"/>
    <xf applyFill="1" applyFont="1" applyNumberFormat="1" borderId="0" fillId="7" fontId="17" numFmtId="2056" xfId="0"/>
    <xf applyFill="1" applyFont="1" applyNumberFormat="1" borderId="0" fillId="7" fontId="17" numFmtId="2056" xfId="0">
      <alignment horizontal="right" vertical="center"/>
    </xf>
    <xf applyFill="1" applyNumberFormat="1" borderId="0" fillId="7" fontId="0" numFmtId="2057" xfId="0"/>
    <xf applyFill="1" applyFont="1" applyNumberFormat="1" borderId="0" fillId="7" fontId="17" numFmtId="2057" xfId="0"/>
    <xf applyFill="1" applyFont="1" applyNumberFormat="1" borderId="0" fillId="7" fontId="17" numFmtId="2057" xfId="0">
      <alignment horizontal="right" vertical="center"/>
    </xf>
    <xf applyFill="1" applyNumberFormat="1" borderId="0" fillId="5" fontId="0" numFmtId="2058" xfId="0"/>
    <xf applyFill="1" applyFont="1" applyNumberFormat="1" borderId="0" fillId="5" fontId="17" numFmtId="2058" xfId="0"/>
    <xf applyFill="1" applyFont="1" applyNumberFormat="1" borderId="0" fillId="5" fontId="17" numFmtId="2058" xfId="0">
      <alignment horizontal="right" vertical="center"/>
    </xf>
    <xf applyFill="1" applyNumberFormat="1" borderId="0" fillId="5" fontId="0" numFmtId="2059" xfId="0"/>
    <xf applyFill="1" applyFont="1" applyNumberFormat="1" borderId="0" fillId="5" fontId="17" numFmtId="2059" xfId="0"/>
    <xf applyFill="1" applyFont="1" applyNumberFormat="1" borderId="0" fillId="5" fontId="17" numFmtId="2059" xfId="0">
      <alignment horizontal="right" vertical="center"/>
    </xf>
    <xf applyFill="1" applyNumberFormat="1" borderId="0" fillId="7" fontId="0" numFmtId="2060" xfId="0"/>
    <xf applyFill="1" applyFont="1" applyNumberFormat="1" borderId="0" fillId="7" fontId="17" numFmtId="2060" xfId="0"/>
    <xf applyFill="1" applyFont="1" applyNumberFormat="1" borderId="0" fillId="7" fontId="17" numFmtId="2060" xfId="0">
      <alignment horizontal="right" vertical="center"/>
    </xf>
    <xf applyNumberFormat="1" borderId="0" fillId="0" fontId="0" numFmtId="2061" xfId="0"/>
    <xf applyFill="1" applyNumberFormat="1" borderId="0" fillId="5" fontId="0" numFmtId="2061" xfId="0"/>
    <xf applyFill="1" applyFont="1" applyNumberFormat="1" borderId="0" fillId="5" fontId="20" numFmtId="2061" xfId="0"/>
    <xf applyFill="1" applyFont="1" applyNumberFormat="1" borderId="0" fillId="5" fontId="20" numFmtId="2061" xfId="0">
      <alignment horizontal="right" vertical="center"/>
    </xf>
    <xf applyNumberFormat="1" borderId="0" fillId="0" fontId="0" numFmtId="2062" xfId="0"/>
    <xf applyFill="1" applyNumberFormat="1" borderId="0" fillId="5" fontId="0" numFmtId="2062" xfId="0"/>
    <xf applyFill="1" applyFont="1" applyNumberFormat="1" borderId="0" fillId="5" fontId="20" numFmtId="2062" xfId="0"/>
    <xf applyFill="1" applyFont="1" applyNumberFormat="1" borderId="0" fillId="5" fontId="20" numFmtId="2062" xfId="0">
      <alignment horizontal="right" vertical="center"/>
    </xf>
    <xf applyNumberFormat="1" borderId="0" fillId="0" fontId="0" numFmtId="2063" xfId="0"/>
    <xf applyFill="1" applyNumberFormat="1" borderId="0" fillId="5" fontId="0" numFmtId="2063" xfId="0"/>
    <xf applyFill="1" applyFont="1" applyNumberFormat="1" borderId="0" fillId="5" fontId="20" numFmtId="2063" xfId="0"/>
    <xf applyFill="1" applyFont="1" applyNumberFormat="1" borderId="0" fillId="5" fontId="20" numFmtId="2063" xfId="0">
      <alignment horizontal="right" vertical="center"/>
    </xf>
    <xf applyNumberFormat="1" borderId="0" fillId="0" fontId="0" numFmtId="2064" xfId="0"/>
    <xf applyFill="1" applyNumberFormat="1" borderId="0" fillId="6" fontId="0" numFmtId="2064" xfId="0"/>
    <xf applyFill="1" applyFont="1" applyNumberFormat="1" borderId="0" fillId="6" fontId="23" numFmtId="2064" xfId="0"/>
    <xf applyFill="1" applyFont="1" applyNumberFormat="1" borderId="0" fillId="6" fontId="23" numFmtId="2064" xfId="0">
      <alignment horizontal="right" vertical="center"/>
    </xf>
    <xf applyNumberFormat="1" borderId="0" fillId="0" fontId="0" numFmtId="2065" xfId="0"/>
    <xf applyFill="1" applyNumberFormat="1" borderId="0" fillId="5" fontId="0" numFmtId="2066" xfId="0"/>
    <xf applyFill="1" applyFont="1" applyNumberFormat="1" borderId="0" fillId="5" fontId="17" numFmtId="2066" xfId="0"/>
    <xf applyFill="1" applyFont="1" applyNumberFormat="1" borderId="0" fillId="5" fontId="17" numFmtId="2066" xfId="0">
      <alignment horizontal="right" vertical="center"/>
    </xf>
    <xf applyFill="1" applyNumberFormat="1" borderId="0" fillId="5" fontId="0" numFmtId="2067" xfId="0"/>
    <xf applyFill="1" applyFont="1" applyNumberFormat="1" borderId="0" fillId="5" fontId="17" numFmtId="2067" xfId="0"/>
    <xf applyFill="1" applyFont="1" applyNumberFormat="1" borderId="0" fillId="5" fontId="17" numFmtId="2067" xfId="0">
      <alignment horizontal="right" vertical="center"/>
    </xf>
    <xf applyFill="1" applyNumberFormat="1" borderId="0" fillId="5" fontId="0" numFmtId="2068" xfId="0"/>
    <xf applyFill="1" applyFont="1" applyNumberFormat="1" borderId="0" fillId="5" fontId="17" numFmtId="2068" xfId="0"/>
    <xf applyFill="1" applyFont="1" applyNumberFormat="1" borderId="0" fillId="5" fontId="17" numFmtId="2068" xfId="0">
      <alignment horizontal="right" vertical="center"/>
    </xf>
    <xf applyFill="1" applyNumberFormat="1" borderId="0" fillId="7" fontId="0" numFmtId="2069" xfId="0"/>
    <xf applyFill="1" applyFont="1" applyNumberFormat="1" borderId="0" fillId="7" fontId="17" numFmtId="2069" xfId="0"/>
    <xf applyFill="1" applyFont="1" applyNumberFormat="1" borderId="0" fillId="7" fontId="17" numFmtId="2069" xfId="0">
      <alignment horizontal="right" vertical="center"/>
    </xf>
    <xf applyFill="1" applyNumberFormat="1" borderId="0" fillId="7" fontId="0" numFmtId="2070" xfId="0"/>
    <xf applyFill="1" applyFont="1" applyNumberFormat="1" borderId="0" fillId="7" fontId="17" numFmtId="2070" xfId="0"/>
    <xf applyFill="1" applyFont="1" applyNumberFormat="1" borderId="0" fillId="7" fontId="17" numFmtId="2070" xfId="0">
      <alignment horizontal="right" vertical="center"/>
    </xf>
    <xf applyFill="1" applyNumberFormat="1" borderId="0" fillId="7" fontId="0" numFmtId="2071" xfId="0"/>
    <xf applyFill="1" applyFont="1" applyNumberFormat="1" borderId="0" fillId="7" fontId="17" numFmtId="2071" xfId="0"/>
    <xf applyFill="1" applyFont="1" applyNumberFormat="1" borderId="0" fillId="7" fontId="17" numFmtId="2071" xfId="0">
      <alignment horizontal="right" vertical="center"/>
    </xf>
    <xf applyFill="1" applyNumberFormat="1" borderId="0" fillId="5" fontId="0" numFmtId="2072" xfId="0"/>
    <xf applyFill="1" applyFont="1" applyNumberFormat="1" borderId="0" fillId="5" fontId="17" numFmtId="2072" xfId="0"/>
    <xf applyFill="1" applyFont="1" applyNumberFormat="1" borderId="0" fillId="5" fontId="17" numFmtId="2072" xfId="0">
      <alignment horizontal="right" vertical="center"/>
    </xf>
    <xf applyFill="1" applyNumberFormat="1" borderId="0" fillId="5" fontId="0" numFmtId="2073" xfId="0"/>
    <xf applyFill="1" applyFont="1" applyNumberFormat="1" borderId="0" fillId="5" fontId="17" numFmtId="2073" xfId="0"/>
    <xf applyFill="1" applyFont="1" applyNumberFormat="1" borderId="0" fillId="5" fontId="17" numFmtId="2073" xfId="0">
      <alignment horizontal="right" vertical="center"/>
    </xf>
    <xf applyFill="1" applyNumberFormat="1" borderId="0" fillId="5" fontId="0" numFmtId="2074" xfId="0"/>
    <xf applyFill="1" applyFont="1" applyNumberFormat="1" borderId="0" fillId="5" fontId="17" numFmtId="2074" xfId="0"/>
    <xf applyFill="1" applyFont="1" applyNumberFormat="1" borderId="0" fillId="5" fontId="17" numFmtId="2074" xfId="0">
      <alignment horizontal="right" vertical="center"/>
    </xf>
    <xf applyFill="1" applyNumberFormat="1" borderId="0" fillId="7" fontId="0" numFmtId="2075" xfId="0"/>
    <xf applyFill="1" applyFont="1" applyNumberFormat="1" borderId="0" fillId="7" fontId="17" numFmtId="2075" xfId="0"/>
    <xf applyFill="1" applyFont="1" applyNumberFormat="1" borderId="0" fillId="7" fontId="17" numFmtId="2075" xfId="0">
      <alignment horizontal="right" vertical="center"/>
    </xf>
    <xf applyFill="1" applyNumberFormat="1" borderId="0" fillId="7" fontId="0" numFmtId="2076" xfId="0"/>
    <xf applyFill="1" applyFont="1" applyNumberFormat="1" borderId="0" fillId="7" fontId="17" numFmtId="2076" xfId="0"/>
    <xf applyFill="1" applyFont="1" applyNumberFormat="1" borderId="0" fillId="7" fontId="17" numFmtId="2076" xfId="0">
      <alignment horizontal="right" vertical="center"/>
    </xf>
    <xf applyFill="1" applyNumberFormat="1" borderId="0" fillId="7" fontId="0" numFmtId="2077" xfId="0"/>
    <xf applyFill="1" applyFont="1" applyNumberFormat="1" borderId="0" fillId="7" fontId="17" numFmtId="2077" xfId="0"/>
    <xf applyFill="1" applyFont="1" applyNumberFormat="1" borderId="0" fillId="7" fontId="17" numFmtId="2077" xfId="0">
      <alignment horizontal="right" vertical="center"/>
    </xf>
    <xf applyFill="1" applyNumberFormat="1" borderId="0" fillId="5" fontId="0" numFmtId="2078" xfId="0"/>
    <xf applyFill="1" applyFont="1" applyNumberFormat="1" borderId="0" fillId="5" fontId="17" numFmtId="2078" xfId="0"/>
    <xf applyFill="1" applyFont="1" applyNumberFormat="1" borderId="0" fillId="5" fontId="17" numFmtId="2078" xfId="0">
      <alignment horizontal="right" vertical="center"/>
    </xf>
    <xf applyFill="1" applyNumberFormat="1" borderId="0" fillId="5" fontId="0" numFmtId="2079" xfId="0"/>
    <xf applyFill="1" applyFont="1" applyNumberFormat="1" borderId="0" fillId="5" fontId="17" numFmtId="2079" xfId="0"/>
    <xf applyFill="1" applyFont="1" applyNumberFormat="1" borderId="0" fillId="5" fontId="17" numFmtId="2079" xfId="0">
      <alignment horizontal="right" vertical="center"/>
    </xf>
    <xf applyFill="1" applyNumberFormat="1" borderId="0" fillId="5" fontId="0" numFmtId="2080" xfId="0"/>
    <xf applyFill="1" applyFont="1" applyNumberFormat="1" borderId="0" fillId="5" fontId="17" numFmtId="2080" xfId="0"/>
    <xf applyFill="1" applyFont="1" applyNumberFormat="1" borderId="0" fillId="5" fontId="17" numFmtId="2080" xfId="0">
      <alignment horizontal="right" vertical="center"/>
    </xf>
    <xf applyFill="1" applyNumberFormat="1" borderId="0" fillId="7" fontId="0" numFmtId="2081" xfId="0"/>
    <xf applyFill="1" applyFont="1" applyNumberFormat="1" borderId="0" fillId="7" fontId="17" numFmtId="2081" xfId="0"/>
    <xf applyFill="1" applyFont="1" applyNumberFormat="1" borderId="0" fillId="7" fontId="17" numFmtId="2081" xfId="0">
      <alignment horizontal="right" vertical="center"/>
    </xf>
    <xf applyFill="1" applyNumberFormat="1" borderId="0" fillId="7" fontId="0" numFmtId="2082" xfId="0"/>
    <xf applyFill="1" applyFont="1" applyNumberFormat="1" borderId="0" fillId="7" fontId="17" numFmtId="2082" xfId="0"/>
    <xf applyFill="1" applyFont="1" applyNumberFormat="1" borderId="0" fillId="7" fontId="17" numFmtId="2082" xfId="0">
      <alignment horizontal="right" vertical="center"/>
    </xf>
    <xf applyFill="1" applyNumberFormat="1" borderId="0" fillId="7" fontId="0" numFmtId="2083" xfId="0"/>
    <xf applyFill="1" applyFont="1" applyNumberFormat="1" borderId="0" fillId="7" fontId="17" numFmtId="2083" xfId="0"/>
    <xf applyFill="1" applyFont="1" applyNumberFormat="1" borderId="0" fillId="7" fontId="17" numFmtId="2083" xfId="0">
      <alignment horizontal="right" vertical="center"/>
    </xf>
    <xf applyFill="1" applyNumberFormat="1" borderId="0" fillId="5" fontId="0" numFmtId="2084" xfId="0"/>
    <xf applyFill="1" applyFont="1" applyNumberFormat="1" borderId="0" fillId="5" fontId="17" numFmtId="2084" xfId="0"/>
    <xf applyFill="1" applyFont="1" applyNumberFormat="1" borderId="0" fillId="5" fontId="17" numFmtId="2084" xfId="0">
      <alignment horizontal="right" vertical="center"/>
    </xf>
    <xf applyFill="1" applyNumberFormat="1" borderId="0" fillId="5" fontId="0" numFmtId="2085" xfId="0"/>
    <xf applyFill="1" applyFont="1" applyNumberFormat="1" borderId="0" fillId="5" fontId="17" numFmtId="2085" xfId="0"/>
    <xf applyFill="1" applyFont="1" applyNumberFormat="1" borderId="0" fillId="5" fontId="17" numFmtId="2085" xfId="0">
      <alignment horizontal="right" vertical="center"/>
    </xf>
    <xf applyFill="1" applyNumberFormat="1" borderId="0" fillId="7" fontId="0" numFmtId="2086" xfId="0"/>
    <xf applyFill="1" applyFont="1" applyNumberFormat="1" borderId="0" fillId="7" fontId="17" numFmtId="2086" xfId="0"/>
    <xf applyFill="1" applyFont="1" applyNumberFormat="1" borderId="0" fillId="7" fontId="17" numFmtId="2086" xfId="0">
      <alignment horizontal="right" vertical="center"/>
    </xf>
    <xf applyFill="1" applyNumberFormat="1" borderId="0" fillId="5" fontId="0" numFmtId="2087" xfId="0"/>
    <xf applyFill="1" applyFont="1" applyNumberFormat="1" borderId="0" fillId="5" fontId="17" numFmtId="2087" xfId="0"/>
    <xf applyFill="1" applyFont="1" applyNumberFormat="1" borderId="0" fillId="5" fontId="17" numFmtId="2087" xfId="0">
      <alignment horizontal="right" vertical="center"/>
    </xf>
    <xf applyFill="1" applyNumberFormat="1" borderId="0" fillId="5" fontId="0" numFmtId="2088" xfId="0"/>
    <xf applyFill="1" applyFont="1" applyNumberFormat="1" borderId="0" fillId="5" fontId="17" numFmtId="2088" xfId="0"/>
    <xf applyFill="1" applyFont="1" applyNumberFormat="1" borderId="0" fillId="5" fontId="17" numFmtId="2088" xfId="0">
      <alignment horizontal="right" vertical="center"/>
    </xf>
    <xf applyFill="1" applyNumberFormat="1" borderId="0" fillId="5" fontId="0" numFmtId="2089" xfId="0"/>
    <xf applyFill="1" applyFont="1" applyNumberFormat="1" borderId="0" fillId="5" fontId="17" numFmtId="2089" xfId="0"/>
    <xf applyFill="1" applyFont="1" applyNumberFormat="1" borderId="0" fillId="5" fontId="17" numFmtId="2089" xfId="0">
      <alignment horizontal="right" vertical="center"/>
    </xf>
    <xf applyFill="1" applyNumberFormat="1" borderId="0" fillId="7" fontId="0" numFmtId="2090" xfId="0"/>
    <xf applyFill="1" applyFont="1" applyNumberFormat="1" borderId="0" fillId="7" fontId="17" numFmtId="2090" xfId="0"/>
    <xf applyFill="1" applyFont="1" applyNumberFormat="1" borderId="0" fillId="7" fontId="17" numFmtId="2090" xfId="0">
      <alignment horizontal="right" vertical="center"/>
    </xf>
    <xf applyFill="1" applyNumberFormat="1" borderId="0" fillId="7" fontId="0" numFmtId="2091" xfId="0"/>
    <xf applyFill="1" applyFont="1" applyNumberFormat="1" borderId="0" fillId="7" fontId="17" numFmtId="2091" xfId="0"/>
    <xf applyFill="1" applyFont="1" applyNumberFormat="1" borderId="0" fillId="7" fontId="17" numFmtId="2091" xfId="0">
      <alignment horizontal="right" vertical="center"/>
    </xf>
    <xf applyFill="1" applyNumberFormat="1" borderId="0" fillId="7" fontId="0" numFmtId="2092" xfId="0"/>
    <xf applyFill="1" applyFont="1" applyNumberFormat="1" borderId="0" fillId="7" fontId="17" numFmtId="2092" xfId="0"/>
    <xf applyFill="1" applyFont="1" applyNumberFormat="1" borderId="0" fillId="7" fontId="17" numFmtId="2092" xfId="0">
      <alignment horizontal="right" vertical="center"/>
    </xf>
    <xf applyFill="1" applyNumberFormat="1" borderId="0" fillId="5" fontId="0" numFmtId="2093" xfId="0"/>
    <xf applyFill="1" applyFont="1" applyNumberFormat="1" borderId="0" fillId="5" fontId="17" numFmtId="2093" xfId="0"/>
    <xf applyFill="1" applyFont="1" applyNumberFormat="1" borderId="0" fillId="5" fontId="17" numFmtId="2093" xfId="0">
      <alignment horizontal="right" vertical="center"/>
    </xf>
    <xf applyFill="1" applyNumberFormat="1" borderId="0" fillId="5" fontId="0" numFmtId="2094" xfId="0"/>
    <xf applyFill="1" applyFont="1" applyNumberFormat="1" borderId="0" fillId="5" fontId="17" numFmtId="2094" xfId="0"/>
    <xf applyFill="1" applyFont="1" applyNumberFormat="1" borderId="0" fillId="5" fontId="17" numFmtId="2094" xfId="0">
      <alignment horizontal="right" vertical="center"/>
    </xf>
    <xf applyFill="1" applyNumberFormat="1" borderId="0" fillId="5" fontId="0" numFmtId="2095" xfId="0"/>
    <xf applyFill="1" applyFont="1" applyNumberFormat="1" borderId="0" fillId="5" fontId="17" numFmtId="2095" xfId="0"/>
    <xf applyFill="1" applyFont="1" applyNumberFormat="1" borderId="0" fillId="5" fontId="17" numFmtId="2095" xfId="0">
      <alignment horizontal="right" vertical="center"/>
    </xf>
    <xf applyFill="1" applyNumberFormat="1" borderId="0" fillId="7" fontId="0" numFmtId="2096" xfId="0"/>
    <xf applyFill="1" applyFont="1" applyNumberFormat="1" borderId="0" fillId="7" fontId="17" numFmtId="2096" xfId="0"/>
    <xf applyFill="1" applyFont="1" applyNumberFormat="1" borderId="0" fillId="7" fontId="17" numFmtId="2096" xfId="0">
      <alignment horizontal="right" vertical="center"/>
    </xf>
    <xf applyFill="1" applyNumberFormat="1" borderId="0" fillId="7" fontId="0" numFmtId="2097" xfId="0"/>
    <xf applyFill="1" applyFont="1" applyNumberFormat="1" borderId="0" fillId="7" fontId="17" numFmtId="2097" xfId="0"/>
    <xf applyFill="1" applyFont="1" applyNumberFormat="1" borderId="0" fillId="7" fontId="17" numFmtId="2097" xfId="0">
      <alignment horizontal="right" vertical="center"/>
    </xf>
    <xf applyFill="1" applyNumberFormat="1" borderId="0" fillId="7" fontId="0" numFmtId="2098" xfId="0"/>
    <xf applyFill="1" applyFont="1" applyNumberFormat="1" borderId="0" fillId="7" fontId="17" numFmtId="2098" xfId="0"/>
    <xf applyFill="1" applyFont="1" applyNumberFormat="1" borderId="0" fillId="7" fontId="17" numFmtId="2098" xfId="0">
      <alignment horizontal="right" vertical="center"/>
    </xf>
    <xf applyFill="1" applyNumberFormat="1" borderId="0" fillId="5" fontId="0" numFmtId="2099" xfId="0"/>
    <xf applyFill="1" applyFont="1" applyNumberFormat="1" borderId="0" fillId="5" fontId="17" numFmtId="2099" xfId="0"/>
    <xf applyFill="1" applyFont="1" applyNumberFormat="1" borderId="0" fillId="5" fontId="17" numFmtId="2099" xfId="0">
      <alignment horizontal="right" vertical="center"/>
    </xf>
    <xf applyFill="1" applyNumberFormat="1" borderId="0" fillId="5" fontId="0" numFmtId="2100" xfId="0"/>
    <xf applyFill="1" applyFont="1" applyNumberFormat="1" borderId="0" fillId="5" fontId="17" numFmtId="2100" xfId="0"/>
    <xf applyFill="1" applyFont="1" applyNumberFormat="1" borderId="0" fillId="5" fontId="17" numFmtId="2100" xfId="0">
      <alignment horizontal="right" vertical="center"/>
    </xf>
    <xf applyFill="1" applyNumberFormat="1" borderId="0" fillId="7" fontId="0" numFmtId="2101" xfId="0"/>
    <xf applyFill="1" applyFont="1" applyNumberFormat="1" borderId="0" fillId="7" fontId="17" numFmtId="2101" xfId="0"/>
    <xf applyFill="1" applyFont="1" applyNumberFormat="1" borderId="0" fillId="7" fontId="17" numFmtId="2101" xfId="0">
      <alignment horizontal="right" vertical="center"/>
    </xf>
    <xf applyNumberFormat="1" borderId="0" fillId="0" fontId="0" numFmtId="2102" xfId="0"/>
    <xf applyFill="1" applyNumberFormat="1" borderId="0" fillId="5" fontId="0" numFmtId="2102" xfId="0"/>
    <xf applyFill="1" applyFont="1" applyNumberFormat="1" borderId="0" fillId="5" fontId="20" numFmtId="2102" xfId="0"/>
    <xf applyFill="1" applyFont="1" applyNumberFormat="1" borderId="0" fillId="5" fontId="20" numFmtId="2102" xfId="0">
      <alignment horizontal="right" vertical="center"/>
    </xf>
    <xf applyNumberFormat="1" borderId="0" fillId="0" fontId="0" numFmtId="2103" xfId="0"/>
    <xf applyFill="1" applyNumberFormat="1" borderId="0" fillId="5" fontId="0" numFmtId="2103" xfId="0"/>
    <xf applyFill="1" applyFont="1" applyNumberFormat="1" borderId="0" fillId="5" fontId="20" numFmtId="2103" xfId="0"/>
    <xf applyFill="1" applyFont="1" applyNumberFormat="1" borderId="0" fillId="5" fontId="20" numFmtId="2103" xfId="0">
      <alignment horizontal="right" vertical="center"/>
    </xf>
    <xf applyNumberFormat="1" borderId="0" fillId="0" fontId="0" numFmtId="2104" xfId="0"/>
    <xf applyFill="1" applyNumberFormat="1" borderId="0" fillId="5" fontId="0" numFmtId="2104" xfId="0"/>
    <xf applyFill="1" applyFont="1" applyNumberFormat="1" borderId="0" fillId="5" fontId="20" numFmtId="2104" xfId="0"/>
    <xf applyFill="1" applyFont="1" applyNumberFormat="1" borderId="0" fillId="5" fontId="20" numFmtId="2104" xfId="0">
      <alignment horizontal="right" vertical="center"/>
    </xf>
    <xf applyNumberFormat="1" borderId="0" fillId="0" fontId="0" numFmtId="2105" xfId="0"/>
    <xf applyFill="1" applyNumberFormat="1" borderId="0" fillId="6" fontId="0" numFmtId="2105" xfId="0"/>
    <xf applyFill="1" applyFont="1" applyNumberFormat="1" borderId="0" fillId="6" fontId="23" numFmtId="2105" xfId="0"/>
    <xf applyFill="1" applyFont="1" applyNumberFormat="1" borderId="0" fillId="6" fontId="23" numFmtId="2105" xfId="0">
      <alignment horizontal="right" vertical="center"/>
    </xf>
    <xf applyNumberFormat="1" borderId="0" fillId="0" fontId="0" numFmtId="2106" xfId="0"/>
    <xf applyFill="1" applyNumberFormat="1" borderId="0" fillId="5" fontId="0" numFmtId="2107" xfId="0"/>
    <xf applyFill="1" applyFont="1" applyNumberFormat="1" borderId="0" fillId="5" fontId="17" numFmtId="2107" xfId="0"/>
    <xf applyFill="1" applyFont="1" applyNumberFormat="1" borderId="0" fillId="5" fontId="17" numFmtId="2107" xfId="0">
      <alignment horizontal="right" vertical="center"/>
    </xf>
    <xf applyFill="1" applyNumberFormat="1" borderId="0" fillId="5" fontId="0" numFmtId="2108" xfId="0"/>
    <xf applyFill="1" applyFont="1" applyNumberFormat="1" borderId="0" fillId="5" fontId="17" numFmtId="2108" xfId="0"/>
    <xf applyFill="1" applyFont="1" applyNumberFormat="1" borderId="0" fillId="5" fontId="17" numFmtId="2108" xfId="0">
      <alignment horizontal="right" vertical="center"/>
    </xf>
    <xf applyFill="1" applyNumberFormat="1" borderId="0" fillId="5" fontId="0" numFmtId="2109" xfId="0"/>
    <xf applyFill="1" applyFont="1" applyNumberFormat="1" borderId="0" fillId="5" fontId="17" numFmtId="2109" xfId="0"/>
    <xf applyFill="1" applyFont="1" applyNumberFormat="1" borderId="0" fillId="5" fontId="17" numFmtId="2109" xfId="0">
      <alignment horizontal="right" vertical="center"/>
    </xf>
    <xf applyFill="1" applyNumberFormat="1" borderId="0" fillId="7" fontId="0" numFmtId="2110" xfId="0"/>
    <xf applyFill="1" applyFont="1" applyNumberFormat="1" borderId="0" fillId="7" fontId="17" numFmtId="2110" xfId="0"/>
    <xf applyFill="1" applyFont="1" applyNumberFormat="1" borderId="0" fillId="7" fontId="17" numFmtId="2110" xfId="0">
      <alignment horizontal="right" vertical="center"/>
    </xf>
    <xf applyFill="1" applyNumberFormat="1" borderId="0" fillId="7" fontId="0" numFmtId="2111" xfId="0"/>
    <xf applyFill="1" applyFont="1" applyNumberFormat="1" borderId="0" fillId="7" fontId="17" numFmtId="2111" xfId="0"/>
    <xf applyFill="1" applyFont="1" applyNumberFormat="1" borderId="0" fillId="7" fontId="17" numFmtId="2111" xfId="0">
      <alignment horizontal="right" vertical="center"/>
    </xf>
    <xf applyFill="1" applyNumberFormat="1" borderId="0" fillId="7" fontId="0" numFmtId="2112" xfId="0"/>
    <xf applyFill="1" applyFont="1" applyNumberFormat="1" borderId="0" fillId="7" fontId="17" numFmtId="2112" xfId="0"/>
    <xf applyFill="1" applyFont="1" applyNumberFormat="1" borderId="0" fillId="7" fontId="17" numFmtId="2112" xfId="0">
      <alignment horizontal="right" vertical="center"/>
    </xf>
    <xf applyFill="1" applyNumberFormat="1" borderId="0" fillId="5" fontId="0" numFmtId="2113" xfId="0"/>
    <xf applyFill="1" applyFont="1" applyNumberFormat="1" borderId="0" fillId="5" fontId="17" numFmtId="2113" xfId="0"/>
    <xf applyFill="1" applyFont="1" applyNumberFormat="1" borderId="0" fillId="5" fontId="17" numFmtId="2113" xfId="0">
      <alignment horizontal="right" vertical="center"/>
    </xf>
    <xf applyFill="1" applyNumberFormat="1" borderId="0" fillId="5" fontId="0" numFmtId="2114" xfId="0"/>
    <xf applyFill="1" applyFont="1" applyNumberFormat="1" borderId="0" fillId="5" fontId="17" numFmtId="2114" xfId="0"/>
    <xf applyFill="1" applyFont="1" applyNumberFormat="1" borderId="0" fillId="5" fontId="17" numFmtId="2114" xfId="0">
      <alignment horizontal="right" vertical="center"/>
    </xf>
    <xf applyFill="1" applyNumberFormat="1" borderId="0" fillId="5" fontId="0" numFmtId="2115" xfId="0"/>
    <xf applyFill="1" applyFont="1" applyNumberFormat="1" borderId="0" fillId="5" fontId="17" numFmtId="2115" xfId="0"/>
    <xf applyFill="1" applyFont="1" applyNumberFormat="1" borderId="0" fillId="5" fontId="17" numFmtId="2115" xfId="0">
      <alignment horizontal="right" vertical="center"/>
    </xf>
    <xf applyFill="1" applyNumberFormat="1" borderId="0" fillId="7" fontId="0" numFmtId="2116" xfId="0"/>
    <xf applyFill="1" applyFont="1" applyNumberFormat="1" borderId="0" fillId="7" fontId="17" numFmtId="2116" xfId="0"/>
    <xf applyFill="1" applyFont="1" applyNumberFormat="1" borderId="0" fillId="7" fontId="17" numFmtId="2116" xfId="0">
      <alignment horizontal="right" vertical="center"/>
    </xf>
    <xf applyFill="1" applyNumberFormat="1" borderId="0" fillId="7" fontId="0" numFmtId="2117" xfId="0"/>
    <xf applyFill="1" applyFont="1" applyNumberFormat="1" borderId="0" fillId="7" fontId="17" numFmtId="2117" xfId="0"/>
    <xf applyFill="1" applyFont="1" applyNumberFormat="1" borderId="0" fillId="7" fontId="17" numFmtId="2117" xfId="0">
      <alignment horizontal="right" vertical="center"/>
    </xf>
    <xf applyFill="1" applyNumberFormat="1" borderId="0" fillId="7" fontId="0" numFmtId="2118" xfId="0"/>
    <xf applyFill="1" applyFont="1" applyNumberFormat="1" borderId="0" fillId="7" fontId="17" numFmtId="2118" xfId="0"/>
    <xf applyFill="1" applyFont="1" applyNumberFormat="1" borderId="0" fillId="7" fontId="17" numFmtId="2118" xfId="0">
      <alignment horizontal="right" vertical="center"/>
    </xf>
    <xf applyFill="1" applyNumberFormat="1" borderId="0" fillId="5" fontId="0" numFmtId="2119" xfId="0"/>
    <xf applyFill="1" applyFont="1" applyNumberFormat="1" borderId="0" fillId="5" fontId="17" numFmtId="2119" xfId="0"/>
    <xf applyFill="1" applyFont="1" applyNumberFormat="1" borderId="0" fillId="5" fontId="17" numFmtId="2119" xfId="0">
      <alignment horizontal="right" vertical="center"/>
    </xf>
    <xf applyFill="1" applyNumberFormat="1" borderId="0" fillId="5" fontId="0" numFmtId="2120" xfId="0"/>
    <xf applyFill="1" applyFont="1" applyNumberFormat="1" borderId="0" fillId="5" fontId="17" numFmtId="2120" xfId="0"/>
    <xf applyFill="1" applyFont="1" applyNumberFormat="1" borderId="0" fillId="5" fontId="17" numFmtId="2120" xfId="0">
      <alignment horizontal="right" vertical="center"/>
    </xf>
    <xf applyFill="1" applyNumberFormat="1" borderId="0" fillId="5" fontId="0" numFmtId="2121" xfId="0"/>
    <xf applyFill="1" applyFont="1" applyNumberFormat="1" borderId="0" fillId="5" fontId="17" numFmtId="2121" xfId="0"/>
    <xf applyFill="1" applyFont="1" applyNumberFormat="1" borderId="0" fillId="5" fontId="17" numFmtId="2121" xfId="0">
      <alignment horizontal="right" vertical="center"/>
    </xf>
    <xf applyFill="1" applyNumberFormat="1" borderId="0" fillId="7" fontId="0" numFmtId="2122" xfId="0"/>
    <xf applyFill="1" applyFont="1" applyNumberFormat="1" borderId="0" fillId="7" fontId="17" numFmtId="2122" xfId="0"/>
    <xf applyFill="1" applyFont="1" applyNumberFormat="1" borderId="0" fillId="7" fontId="17" numFmtId="2122" xfId="0">
      <alignment horizontal="right" vertical="center"/>
    </xf>
    <xf applyFill="1" applyNumberFormat="1" borderId="0" fillId="7" fontId="0" numFmtId="2123" xfId="0"/>
    <xf applyFill="1" applyFont="1" applyNumberFormat="1" borderId="0" fillId="7" fontId="17" numFmtId="2123" xfId="0"/>
    <xf applyFill="1" applyFont="1" applyNumberFormat="1" borderId="0" fillId="7" fontId="17" numFmtId="2123" xfId="0">
      <alignment horizontal="right" vertical="center"/>
    </xf>
    <xf applyFill="1" applyNumberFormat="1" borderId="0" fillId="7" fontId="0" numFmtId="2124" xfId="0"/>
    <xf applyFill="1" applyFont="1" applyNumberFormat="1" borderId="0" fillId="7" fontId="17" numFmtId="2124" xfId="0"/>
    <xf applyFill="1" applyFont="1" applyNumberFormat="1" borderId="0" fillId="7" fontId="17" numFmtId="2124" xfId="0">
      <alignment horizontal="right" vertical="center"/>
    </xf>
    <xf applyFill="1" applyNumberFormat="1" borderId="0" fillId="5" fontId="0" numFmtId="2125" xfId="0"/>
    <xf applyFill="1" applyFont="1" applyNumberFormat="1" borderId="0" fillId="5" fontId="17" numFmtId="2125" xfId="0"/>
    <xf applyFill="1" applyFont="1" applyNumberFormat="1" borderId="0" fillId="5" fontId="17" numFmtId="2125" xfId="0">
      <alignment horizontal="right" vertical="center"/>
    </xf>
    <xf applyFill="1" applyNumberFormat="1" borderId="0" fillId="5" fontId="0" numFmtId="2126" xfId="0"/>
    <xf applyFill="1" applyFont="1" applyNumberFormat="1" borderId="0" fillId="5" fontId="17" numFmtId="2126" xfId="0"/>
    <xf applyFill="1" applyFont="1" applyNumberFormat="1" borderId="0" fillId="5" fontId="17" numFmtId="2126" xfId="0">
      <alignment horizontal="right" vertical="center"/>
    </xf>
    <xf applyFill="1" applyNumberFormat="1" borderId="0" fillId="7" fontId="0" numFmtId="2127" xfId="0"/>
    <xf applyFill="1" applyFont="1" applyNumberFormat="1" borderId="0" fillId="7" fontId="17" numFmtId="2127" xfId="0"/>
    <xf applyFill="1" applyFont="1" applyNumberFormat="1" borderId="0" fillId="7" fontId="17" numFmtId="2127" xfId="0">
      <alignment horizontal="right" vertical="center"/>
    </xf>
    <xf applyFill="1" applyNumberFormat="1" borderId="0" fillId="5" fontId="0" numFmtId="2128" xfId="0"/>
    <xf applyFill="1" applyFont="1" applyNumberFormat="1" borderId="0" fillId="5" fontId="17" numFmtId="2128" xfId="0"/>
    <xf applyFill="1" applyFont="1" applyNumberFormat="1" borderId="0" fillId="5" fontId="17" numFmtId="2128" xfId="0">
      <alignment horizontal="right" vertical="center"/>
    </xf>
    <xf applyFill="1" applyNumberFormat="1" borderId="0" fillId="5" fontId="0" numFmtId="2129" xfId="0"/>
    <xf applyFill="1" applyFont="1" applyNumberFormat="1" borderId="0" fillId="5" fontId="17" numFmtId="2129" xfId="0"/>
    <xf applyFill="1" applyFont="1" applyNumberFormat="1" borderId="0" fillId="5" fontId="17" numFmtId="2129" xfId="0">
      <alignment horizontal="right" vertical="center"/>
    </xf>
    <xf applyFill="1" applyNumberFormat="1" borderId="0" fillId="5" fontId="0" numFmtId="2130" xfId="0"/>
    <xf applyFill="1" applyFont="1" applyNumberFormat="1" borderId="0" fillId="5" fontId="17" numFmtId="2130" xfId="0"/>
    <xf applyFill="1" applyFont="1" applyNumberFormat="1" borderId="0" fillId="5" fontId="17" numFmtId="2130" xfId="0">
      <alignment horizontal="right" vertical="center"/>
    </xf>
    <xf applyFill="1" applyNumberFormat="1" borderId="0" fillId="7" fontId="0" numFmtId="2131" xfId="0"/>
    <xf applyFill="1" applyFont="1" applyNumberFormat="1" borderId="0" fillId="7" fontId="17" numFmtId="2131" xfId="0"/>
    <xf applyFill="1" applyFont="1" applyNumberFormat="1" borderId="0" fillId="7" fontId="17" numFmtId="2131" xfId="0">
      <alignment horizontal="right" vertical="center"/>
    </xf>
    <xf applyFill="1" applyNumberFormat="1" borderId="0" fillId="7" fontId="0" numFmtId="2132" xfId="0"/>
    <xf applyFill="1" applyFont="1" applyNumberFormat="1" borderId="0" fillId="7" fontId="17" numFmtId="2132" xfId="0"/>
    <xf applyFill="1" applyFont="1" applyNumberFormat="1" borderId="0" fillId="7" fontId="17" numFmtId="2132" xfId="0">
      <alignment horizontal="right" vertical="center"/>
    </xf>
    <xf applyFill="1" applyNumberFormat="1" borderId="0" fillId="7" fontId="0" numFmtId="2133" xfId="0"/>
    <xf applyFill="1" applyFont="1" applyNumberFormat="1" borderId="0" fillId="7" fontId="17" numFmtId="2133" xfId="0"/>
    <xf applyFill="1" applyFont="1" applyNumberFormat="1" borderId="0" fillId="7" fontId="17" numFmtId="2133" xfId="0">
      <alignment horizontal="right" vertical="center"/>
    </xf>
    <xf applyFill="1" applyNumberFormat="1" borderId="0" fillId="5" fontId="0" numFmtId="2134" xfId="0"/>
    <xf applyFill="1" applyFont="1" applyNumberFormat="1" borderId="0" fillId="5" fontId="17" numFmtId="2134" xfId="0"/>
    <xf applyFill="1" applyFont="1" applyNumberFormat="1" borderId="0" fillId="5" fontId="17" numFmtId="2134" xfId="0">
      <alignment horizontal="right" vertical="center"/>
    </xf>
    <xf applyFill="1" applyNumberFormat="1" borderId="0" fillId="5" fontId="0" numFmtId="2135" xfId="0"/>
    <xf applyFill="1" applyFont="1" applyNumberFormat="1" borderId="0" fillId="5" fontId="17" numFmtId="2135" xfId="0"/>
    <xf applyFill="1" applyFont="1" applyNumberFormat="1" borderId="0" fillId="5" fontId="17" numFmtId="2135" xfId="0">
      <alignment horizontal="right" vertical="center"/>
    </xf>
    <xf applyFill="1" applyNumberFormat="1" borderId="0" fillId="5" fontId="0" numFmtId="2136" xfId="0"/>
    <xf applyFill="1" applyFont="1" applyNumberFormat="1" borderId="0" fillId="5" fontId="17" numFmtId="2136" xfId="0"/>
    <xf applyFill="1" applyFont="1" applyNumberFormat="1" borderId="0" fillId="5" fontId="17" numFmtId="2136" xfId="0">
      <alignment horizontal="right" vertical="center"/>
    </xf>
    <xf applyFill="1" applyNumberFormat="1" borderId="0" fillId="7" fontId="0" numFmtId="2137" xfId="0"/>
    <xf applyFill="1" applyFont="1" applyNumberFormat="1" borderId="0" fillId="7" fontId="17" numFmtId="2137" xfId="0"/>
    <xf applyFill="1" applyFont="1" applyNumberFormat="1" borderId="0" fillId="7" fontId="17" numFmtId="2137" xfId="0">
      <alignment horizontal="right" vertical="center"/>
    </xf>
    <xf applyFill="1" applyNumberFormat="1" borderId="0" fillId="7" fontId="0" numFmtId="2138" xfId="0"/>
    <xf applyFill="1" applyFont="1" applyNumberFormat="1" borderId="0" fillId="7" fontId="17" numFmtId="2138" xfId="0"/>
    <xf applyFill="1" applyFont="1" applyNumberFormat="1" borderId="0" fillId="7" fontId="17" numFmtId="2138" xfId="0">
      <alignment horizontal="right" vertical="center"/>
    </xf>
    <xf applyFill="1" applyNumberFormat="1" borderId="0" fillId="7" fontId="0" numFmtId="2139" xfId="0"/>
    <xf applyFill="1" applyFont="1" applyNumberFormat="1" borderId="0" fillId="7" fontId="17" numFmtId="2139" xfId="0"/>
    <xf applyFill="1" applyFont="1" applyNumberFormat="1" borderId="0" fillId="7" fontId="17" numFmtId="2139" xfId="0">
      <alignment horizontal="right" vertical="center"/>
    </xf>
    <xf applyFill="1" applyNumberFormat="1" borderId="0" fillId="5" fontId="0" numFmtId="2140" xfId="0"/>
    <xf applyFill="1" applyFont="1" applyNumberFormat="1" borderId="0" fillId="5" fontId="17" numFmtId="2140" xfId="0"/>
    <xf applyFill="1" applyFont="1" applyNumberFormat="1" borderId="0" fillId="5" fontId="17" numFmtId="2140" xfId="0">
      <alignment horizontal="right" vertical="center"/>
    </xf>
    <xf applyFill="1" applyNumberFormat="1" borderId="0" fillId="5" fontId="0" numFmtId="2141" xfId="0"/>
    <xf applyFill="1" applyFont="1" applyNumberFormat="1" borderId="0" fillId="5" fontId="17" numFmtId="2141" xfId="0"/>
    <xf applyFill="1" applyFont="1" applyNumberFormat="1" borderId="0" fillId="5" fontId="17" numFmtId="2141" xfId="0">
      <alignment horizontal="right" vertical="center"/>
    </xf>
    <xf applyFill="1" applyNumberFormat="1" borderId="0" fillId="7" fontId="0" numFmtId="2142" xfId="0"/>
    <xf applyFill="1" applyFont="1" applyNumberFormat="1" borderId="0" fillId="7" fontId="17" numFmtId="2142" xfId="0"/>
    <xf applyFill="1" applyFont="1" applyNumberFormat="1" borderId="0" fillId="7" fontId="17" numFmtId="2142" xfId="0">
      <alignment horizontal="right" vertical="center"/>
    </xf>
    <xf applyNumberFormat="1" borderId="0" fillId="0" fontId="0" numFmtId="2143" xfId="0"/>
    <xf applyFill="1" applyNumberFormat="1" borderId="0" fillId="5" fontId="0" numFmtId="2143" xfId="0"/>
    <xf applyFill="1" applyFont="1" applyNumberFormat="1" borderId="0" fillId="5" fontId="20" numFmtId="2143" xfId="0"/>
    <xf applyFill="1" applyFont="1" applyNumberFormat="1" borderId="0" fillId="5" fontId="20" numFmtId="2143" xfId="0">
      <alignment horizontal="right" vertical="center"/>
    </xf>
    <xf applyNumberFormat="1" borderId="0" fillId="0" fontId="0" numFmtId="2144" xfId="0"/>
    <xf applyFill="1" applyNumberFormat="1" borderId="0" fillId="5" fontId="0" numFmtId="2144" xfId="0"/>
    <xf applyFill="1" applyFont="1" applyNumberFormat="1" borderId="0" fillId="5" fontId="20" numFmtId="2144" xfId="0"/>
    <xf applyFill="1" applyFont="1" applyNumberFormat="1" borderId="0" fillId="5" fontId="20" numFmtId="2144" xfId="0">
      <alignment horizontal="right" vertical="center"/>
    </xf>
    <xf applyNumberFormat="1" borderId="0" fillId="0" fontId="0" numFmtId="2145" xfId="0"/>
    <xf applyFill="1" applyNumberFormat="1" borderId="0" fillId="5" fontId="0" numFmtId="2145" xfId="0"/>
    <xf applyFill="1" applyFont="1" applyNumberFormat="1" borderId="0" fillId="5" fontId="20" numFmtId="2145" xfId="0"/>
    <xf applyFill="1" applyFont="1" applyNumberFormat="1" borderId="0" fillId="5" fontId="20" numFmtId="2145" xfId="0">
      <alignment horizontal="right" vertical="center"/>
    </xf>
    <xf applyNumberFormat="1" borderId="0" fillId="0" fontId="0" numFmtId="2146" xfId="0"/>
    <xf applyFill="1" applyNumberFormat="1" borderId="0" fillId="6" fontId="0" numFmtId="2146" xfId="0"/>
    <xf applyFill="1" applyFont="1" applyNumberFormat="1" borderId="0" fillId="6" fontId="23" numFmtId="2146" xfId="0"/>
    <xf applyFill="1" applyFont="1" applyNumberFormat="1" borderId="0" fillId="6" fontId="23" numFmtId="2146" xfId="0">
      <alignment horizontal="right" vertical="center"/>
    </xf>
    <xf applyNumberFormat="1" borderId="0" fillId="0" fontId="0" numFmtId="2147" xfId="0"/>
    <xf applyFill="1" applyNumberFormat="1" borderId="0" fillId="5" fontId="0" numFmtId="2148" xfId="0"/>
    <xf applyFill="1" applyFont="1" applyNumberFormat="1" borderId="0" fillId="5" fontId="17" numFmtId="2148" xfId="0"/>
    <xf applyFill="1" applyFont="1" applyNumberFormat="1" borderId="0" fillId="5" fontId="17" numFmtId="2148" xfId="0">
      <alignment horizontal="right" vertical="center"/>
    </xf>
    <xf applyFill="1" applyNumberFormat="1" borderId="0" fillId="5" fontId="0" numFmtId="2149" xfId="0"/>
    <xf applyFill="1" applyFont="1" applyNumberFormat="1" borderId="0" fillId="5" fontId="17" numFmtId="2149" xfId="0"/>
    <xf applyFill="1" applyFont="1" applyNumberFormat="1" borderId="0" fillId="5" fontId="17" numFmtId="2149" xfId="0">
      <alignment horizontal="right" vertical="center"/>
    </xf>
    <xf applyFill="1" applyNumberFormat="1" borderId="0" fillId="5" fontId="0" numFmtId="2150" xfId="0"/>
    <xf applyFill="1" applyFont="1" applyNumberFormat="1" borderId="0" fillId="5" fontId="17" numFmtId="2150" xfId="0"/>
    <xf applyFill="1" applyFont="1" applyNumberFormat="1" borderId="0" fillId="5" fontId="17" numFmtId="2150" xfId="0">
      <alignment horizontal="right" vertical="center"/>
    </xf>
    <xf applyFill="1" applyNumberFormat="1" borderId="0" fillId="7" fontId="0" numFmtId="2151" xfId="0"/>
    <xf applyFill="1" applyFont="1" applyNumberFormat="1" borderId="0" fillId="7" fontId="17" numFmtId="2151" xfId="0"/>
    <xf applyFill="1" applyFont="1" applyNumberFormat="1" borderId="0" fillId="7" fontId="17" numFmtId="2151" xfId="0">
      <alignment horizontal="right" vertical="center"/>
    </xf>
    <xf applyFill="1" applyNumberFormat="1" borderId="0" fillId="7" fontId="0" numFmtId="2152" xfId="0"/>
    <xf applyFill="1" applyFont="1" applyNumberFormat="1" borderId="0" fillId="7" fontId="17" numFmtId="2152" xfId="0"/>
    <xf applyFill="1" applyFont="1" applyNumberFormat="1" borderId="0" fillId="7" fontId="17" numFmtId="2152" xfId="0">
      <alignment horizontal="right" vertical="center"/>
    </xf>
    <xf applyFill="1" applyNumberFormat="1" borderId="0" fillId="7" fontId="0" numFmtId="2153" xfId="0"/>
    <xf applyFill="1" applyFont="1" applyNumberFormat="1" borderId="0" fillId="7" fontId="17" numFmtId="2153" xfId="0"/>
    <xf applyFill="1" applyFont="1" applyNumberFormat="1" borderId="0" fillId="7" fontId="17" numFmtId="2153" xfId="0">
      <alignment horizontal="right" vertical="center"/>
    </xf>
    <xf applyFill="1" applyNumberFormat="1" borderId="0" fillId="5" fontId="0" numFmtId="2154" xfId="0"/>
    <xf applyFill="1" applyFont="1" applyNumberFormat="1" borderId="0" fillId="5" fontId="17" numFmtId="2154" xfId="0"/>
    <xf applyFill="1" applyFont="1" applyNumberFormat="1" borderId="0" fillId="5" fontId="17" numFmtId="2154" xfId="0">
      <alignment horizontal="right" vertical="center"/>
    </xf>
    <xf applyFill="1" applyNumberFormat="1" borderId="0" fillId="5" fontId="0" numFmtId="2155" xfId="0"/>
    <xf applyFill="1" applyFont="1" applyNumberFormat="1" borderId="0" fillId="5" fontId="17" numFmtId="2155" xfId="0"/>
    <xf applyFill="1" applyFont="1" applyNumberFormat="1" borderId="0" fillId="5" fontId="17" numFmtId="2155" xfId="0">
      <alignment horizontal="right" vertical="center"/>
    </xf>
    <xf applyFill="1" applyNumberFormat="1" borderId="0" fillId="5" fontId="0" numFmtId="2156" xfId="0"/>
    <xf applyFill="1" applyFont="1" applyNumberFormat="1" borderId="0" fillId="5" fontId="17" numFmtId="2156" xfId="0"/>
    <xf applyFill="1" applyFont="1" applyNumberFormat="1" borderId="0" fillId="5" fontId="17" numFmtId="2156" xfId="0">
      <alignment horizontal="right" vertical="center"/>
    </xf>
    <xf applyFill="1" applyNumberFormat="1" borderId="0" fillId="7" fontId="0" numFmtId="2157" xfId="0"/>
    <xf applyFill="1" applyFont="1" applyNumberFormat="1" borderId="0" fillId="7" fontId="17" numFmtId="2157" xfId="0"/>
    <xf applyFill="1" applyFont="1" applyNumberFormat="1" borderId="0" fillId="7" fontId="17" numFmtId="2157" xfId="0">
      <alignment horizontal="right" vertical="center"/>
    </xf>
    <xf applyFill="1" applyNumberFormat="1" borderId="0" fillId="7" fontId="0" numFmtId="2158" xfId="0"/>
    <xf applyFill="1" applyFont="1" applyNumberFormat="1" borderId="0" fillId="7" fontId="17" numFmtId="2158" xfId="0"/>
    <xf applyFill="1" applyFont="1" applyNumberFormat="1" borderId="0" fillId="7" fontId="17" numFmtId="2158" xfId="0">
      <alignment horizontal="right" vertical="center"/>
    </xf>
    <xf applyFill="1" applyNumberFormat="1" borderId="0" fillId="7" fontId="0" numFmtId="2159" xfId="0"/>
    <xf applyFill="1" applyFont="1" applyNumberFormat="1" borderId="0" fillId="7" fontId="17" numFmtId="2159" xfId="0"/>
    <xf applyFill="1" applyFont="1" applyNumberFormat="1" borderId="0" fillId="7" fontId="17" numFmtId="2159" xfId="0">
      <alignment horizontal="right" vertical="center"/>
    </xf>
    <xf applyFill="1" applyNumberFormat="1" borderId="0" fillId="5" fontId="0" numFmtId="2160" xfId="0"/>
    <xf applyFill="1" applyFont="1" applyNumberFormat="1" borderId="0" fillId="5" fontId="17" numFmtId="2160" xfId="0"/>
    <xf applyFill="1" applyFont="1" applyNumberFormat="1" borderId="0" fillId="5" fontId="17" numFmtId="2160" xfId="0">
      <alignment horizontal="right" vertical="center"/>
    </xf>
    <xf applyFill="1" applyNumberFormat="1" borderId="0" fillId="5" fontId="0" numFmtId="2161" xfId="0"/>
    <xf applyFill="1" applyFont="1" applyNumberFormat="1" borderId="0" fillId="5" fontId="17" numFmtId="2161" xfId="0"/>
    <xf applyFill="1" applyFont="1" applyNumberFormat="1" borderId="0" fillId="5" fontId="17" numFmtId="2161" xfId="0">
      <alignment horizontal="right" vertical="center"/>
    </xf>
    <xf applyFill="1" applyNumberFormat="1" borderId="0" fillId="5" fontId="0" numFmtId="2162" xfId="0"/>
    <xf applyFill="1" applyFont="1" applyNumberFormat="1" borderId="0" fillId="5" fontId="17" numFmtId="2162" xfId="0"/>
    <xf applyFill="1" applyFont="1" applyNumberFormat="1" borderId="0" fillId="5" fontId="17" numFmtId="2162" xfId="0">
      <alignment horizontal="right" vertical="center"/>
    </xf>
    <xf applyFill="1" applyNumberFormat="1" borderId="0" fillId="7" fontId="0" numFmtId="2163" xfId="0"/>
    <xf applyFill="1" applyFont="1" applyNumberFormat="1" borderId="0" fillId="7" fontId="17" numFmtId="2163" xfId="0"/>
    <xf applyFill="1" applyFont="1" applyNumberFormat="1" borderId="0" fillId="7" fontId="17" numFmtId="2163" xfId="0">
      <alignment horizontal="right" vertical="center"/>
    </xf>
    <xf applyFill="1" applyNumberFormat="1" borderId="0" fillId="7" fontId="0" numFmtId="2164" xfId="0"/>
    <xf applyFill="1" applyFont="1" applyNumberFormat="1" borderId="0" fillId="7" fontId="17" numFmtId="2164" xfId="0"/>
    <xf applyFill="1" applyFont="1" applyNumberFormat="1" borderId="0" fillId="7" fontId="17" numFmtId="2164" xfId="0">
      <alignment horizontal="right" vertical="center"/>
    </xf>
    <xf applyFill="1" applyNumberFormat="1" borderId="0" fillId="7" fontId="0" numFmtId="2165" xfId="0"/>
    <xf applyFill="1" applyFont="1" applyNumberFormat="1" borderId="0" fillId="7" fontId="17" numFmtId="2165" xfId="0"/>
    <xf applyFill="1" applyFont="1" applyNumberFormat="1" borderId="0" fillId="7" fontId="17" numFmtId="2165" xfId="0">
      <alignment horizontal="right" vertical="center"/>
    </xf>
    <xf applyFill="1" applyNumberFormat="1" borderId="0" fillId="5" fontId="0" numFmtId="2166" xfId="0"/>
    <xf applyFill="1" applyFont="1" applyNumberFormat="1" borderId="0" fillId="5" fontId="17" numFmtId="2166" xfId="0"/>
    <xf applyFill="1" applyFont="1" applyNumberFormat="1" borderId="0" fillId="5" fontId="17" numFmtId="2166" xfId="0">
      <alignment horizontal="right" vertical="center"/>
    </xf>
    <xf applyFill="1" applyNumberFormat="1" borderId="0" fillId="5" fontId="0" numFmtId="2167" xfId="0"/>
    <xf applyFill="1" applyFont="1" applyNumberFormat="1" borderId="0" fillId="5" fontId="17" numFmtId="2167" xfId="0"/>
    <xf applyFill="1" applyFont="1" applyNumberFormat="1" borderId="0" fillId="5" fontId="17" numFmtId="2167" xfId="0">
      <alignment horizontal="right" vertical="center"/>
    </xf>
    <xf applyFill="1" applyNumberFormat="1" borderId="0" fillId="7" fontId="0" numFmtId="2168" xfId="0"/>
    <xf applyFill="1" applyFont="1" applyNumberFormat="1" borderId="0" fillId="7" fontId="17" numFmtId="2168" xfId="0"/>
    <xf applyFill="1" applyFont="1" applyNumberFormat="1" borderId="0" fillId="7" fontId="17" numFmtId="2168" xfId="0">
      <alignment horizontal="right" vertical="center"/>
    </xf>
    <xf applyFill="1" applyNumberFormat="1" borderId="0" fillId="5" fontId="0" numFmtId="2169" xfId="0"/>
    <xf applyFill="1" applyFont="1" applyNumberFormat="1" borderId="0" fillId="5" fontId="17" numFmtId="2169" xfId="0"/>
    <xf applyFill="1" applyFont="1" applyNumberFormat="1" borderId="0" fillId="5" fontId="17" numFmtId="2169" xfId="0">
      <alignment horizontal="right" vertical="center"/>
    </xf>
    <xf applyFill="1" applyNumberFormat="1" borderId="0" fillId="5" fontId="0" numFmtId="2170" xfId="0"/>
    <xf applyFill="1" applyFont="1" applyNumberFormat="1" borderId="0" fillId="5" fontId="17" numFmtId="2170" xfId="0"/>
    <xf applyFill="1" applyFont="1" applyNumberFormat="1" borderId="0" fillId="5" fontId="17" numFmtId="2170" xfId="0">
      <alignment horizontal="right" vertical="center"/>
    </xf>
    <xf applyFill="1" applyNumberFormat="1" borderId="0" fillId="5" fontId="0" numFmtId="2171" xfId="0"/>
    <xf applyFill="1" applyFont="1" applyNumberFormat="1" borderId="0" fillId="5" fontId="17" numFmtId="2171" xfId="0"/>
    <xf applyFill="1" applyFont="1" applyNumberFormat="1" borderId="0" fillId="5" fontId="17" numFmtId="2171" xfId="0">
      <alignment horizontal="right" vertical="center"/>
    </xf>
    <xf applyFill="1" applyNumberFormat="1" borderId="0" fillId="7" fontId="0" numFmtId="2172" xfId="0"/>
    <xf applyFill="1" applyFont="1" applyNumberFormat="1" borderId="0" fillId="7" fontId="17" numFmtId="2172" xfId="0"/>
    <xf applyFill="1" applyFont="1" applyNumberFormat="1" borderId="0" fillId="7" fontId="17" numFmtId="2172" xfId="0">
      <alignment horizontal="right" vertical="center"/>
    </xf>
    <xf applyFill="1" applyNumberFormat="1" borderId="0" fillId="7" fontId="0" numFmtId="2173" xfId="0"/>
    <xf applyFill="1" applyFont="1" applyNumberFormat="1" borderId="0" fillId="7" fontId="17" numFmtId="2173" xfId="0"/>
    <xf applyFill="1" applyFont="1" applyNumberFormat="1" borderId="0" fillId="7" fontId="17" numFmtId="2173" xfId="0">
      <alignment horizontal="right" vertical="center"/>
    </xf>
    <xf applyFill="1" applyNumberFormat="1" borderId="0" fillId="7" fontId="0" numFmtId="2174" xfId="0"/>
    <xf applyFill="1" applyFont="1" applyNumberFormat="1" borderId="0" fillId="7" fontId="17" numFmtId="2174" xfId="0"/>
    <xf applyFill="1" applyFont="1" applyNumberFormat="1" borderId="0" fillId="7" fontId="17" numFmtId="2174" xfId="0">
      <alignment horizontal="right" vertical="center"/>
    </xf>
    <xf applyFill="1" applyNumberFormat="1" borderId="0" fillId="5" fontId="0" numFmtId="2175" xfId="0"/>
    <xf applyFill="1" applyFont="1" applyNumberFormat="1" borderId="0" fillId="5" fontId="17" numFmtId="2175" xfId="0"/>
    <xf applyFill="1" applyFont="1" applyNumberFormat="1" borderId="0" fillId="5" fontId="17" numFmtId="2175" xfId="0">
      <alignment horizontal="right" vertical="center"/>
    </xf>
    <xf applyFill="1" applyNumberFormat="1" borderId="0" fillId="5" fontId="0" numFmtId="2176" xfId="0"/>
    <xf applyFill="1" applyFont="1" applyNumberFormat="1" borderId="0" fillId="5" fontId="17" numFmtId="2176" xfId="0"/>
    <xf applyFill="1" applyFont="1" applyNumberFormat="1" borderId="0" fillId="5" fontId="17" numFmtId="2176" xfId="0">
      <alignment horizontal="right" vertical="center"/>
    </xf>
    <xf applyFill="1" applyNumberFormat="1" borderId="0" fillId="5" fontId="0" numFmtId="2177" xfId="0"/>
    <xf applyFill="1" applyFont="1" applyNumberFormat="1" borderId="0" fillId="5" fontId="17" numFmtId="2177" xfId="0"/>
    <xf applyFill="1" applyFont="1" applyNumberFormat="1" borderId="0" fillId="5" fontId="17" numFmtId="2177" xfId="0">
      <alignment horizontal="right" vertical="center"/>
    </xf>
    <xf applyFill="1" applyNumberFormat="1" borderId="0" fillId="7" fontId="0" numFmtId="2178" xfId="0"/>
    <xf applyFill="1" applyFont="1" applyNumberFormat="1" borderId="0" fillId="7" fontId="17" numFmtId="2178" xfId="0"/>
    <xf applyFill="1" applyFont="1" applyNumberFormat="1" borderId="0" fillId="7" fontId="17" numFmtId="2178" xfId="0">
      <alignment horizontal="right" vertical="center"/>
    </xf>
    <xf applyFill="1" applyNumberFormat="1" borderId="0" fillId="7" fontId="0" numFmtId="2179" xfId="0"/>
    <xf applyFill="1" applyFont="1" applyNumberFormat="1" borderId="0" fillId="7" fontId="17" numFmtId="2179" xfId="0"/>
    <xf applyFill="1" applyFont="1" applyNumberFormat="1" borderId="0" fillId="7" fontId="17" numFmtId="2179" xfId="0">
      <alignment horizontal="right" vertical="center"/>
    </xf>
    <xf applyFill="1" applyNumberFormat="1" borderId="0" fillId="7" fontId="0" numFmtId="2180" xfId="0"/>
    <xf applyFill="1" applyFont="1" applyNumberFormat="1" borderId="0" fillId="7" fontId="17" numFmtId="2180" xfId="0"/>
    <xf applyFill="1" applyFont="1" applyNumberFormat="1" borderId="0" fillId="7" fontId="17" numFmtId="2180" xfId="0">
      <alignment horizontal="right" vertical="center"/>
    </xf>
    <xf applyFill="1" applyNumberFormat="1" borderId="0" fillId="5" fontId="0" numFmtId="2181" xfId="0"/>
    <xf applyFill="1" applyFont="1" applyNumberFormat="1" borderId="0" fillId="5" fontId="17" numFmtId="2181" xfId="0"/>
    <xf applyFill="1" applyFont="1" applyNumberFormat="1" borderId="0" fillId="5" fontId="17" numFmtId="2181" xfId="0">
      <alignment horizontal="right" vertical="center"/>
    </xf>
    <xf applyFill="1" applyNumberFormat="1" borderId="0" fillId="5" fontId="0" numFmtId="2182" xfId="0"/>
    <xf applyFill="1" applyFont="1" applyNumberFormat="1" borderId="0" fillId="5" fontId="17" numFmtId="2182" xfId="0"/>
    <xf applyFill="1" applyFont="1" applyNumberFormat="1" borderId="0" fillId="5" fontId="17" numFmtId="2182" xfId="0">
      <alignment horizontal="right" vertical="center"/>
    </xf>
    <xf applyFill="1" applyNumberFormat="1" borderId="0" fillId="7" fontId="0" numFmtId="2183" xfId="0"/>
    <xf applyFill="1" applyFont="1" applyNumberFormat="1" borderId="0" fillId="7" fontId="17" numFmtId="2183" xfId="0"/>
    <xf applyFill="1" applyFont="1" applyNumberFormat="1" borderId="0" fillId="7" fontId="17" numFmtId="2183" xfId="0">
      <alignment horizontal="right" vertical="center"/>
    </xf>
    <xf applyNumberFormat="1" borderId="0" fillId="0" fontId="0" numFmtId="2184" xfId="0"/>
    <xf applyFill="1" applyNumberFormat="1" borderId="0" fillId="5" fontId="0" numFmtId="2184" xfId="0"/>
    <xf applyFill="1" applyFont="1" applyNumberFormat="1" borderId="0" fillId="5" fontId="20" numFmtId="2184" xfId="0"/>
    <xf applyFill="1" applyFont="1" applyNumberFormat="1" borderId="0" fillId="5" fontId="20" numFmtId="2184" xfId="0">
      <alignment horizontal="right" vertical="center"/>
    </xf>
    <xf applyNumberFormat="1" borderId="0" fillId="0" fontId="0" numFmtId="2185" xfId="0"/>
    <xf applyFill="1" applyNumberFormat="1" borderId="0" fillId="5" fontId="0" numFmtId="2185" xfId="0"/>
    <xf applyFill="1" applyFont="1" applyNumberFormat="1" borderId="0" fillId="5" fontId="20" numFmtId="2185" xfId="0"/>
    <xf applyFill="1" applyFont="1" applyNumberFormat="1" borderId="0" fillId="5" fontId="20" numFmtId="2185" xfId="0">
      <alignment horizontal="right" vertical="center"/>
    </xf>
    <xf applyNumberFormat="1" borderId="0" fillId="0" fontId="0" numFmtId="2186" xfId="0"/>
    <xf applyFill="1" applyNumberFormat="1" borderId="0" fillId="5" fontId="0" numFmtId="2186" xfId="0"/>
    <xf applyFill="1" applyFont="1" applyNumberFormat="1" borderId="0" fillId="5" fontId="20" numFmtId="2186" xfId="0"/>
    <xf applyFill="1" applyFont="1" applyNumberFormat="1" borderId="0" fillId="5" fontId="20" numFmtId="2186" xfId="0">
      <alignment horizontal="right" vertical="center"/>
    </xf>
    <xf applyNumberFormat="1" borderId="0" fillId="0" fontId="0" numFmtId="2187" xfId="0"/>
    <xf applyFill="1" applyNumberFormat="1" borderId="0" fillId="6" fontId="0" numFmtId="2187" xfId="0"/>
    <xf applyFill="1" applyFont="1" applyNumberFormat="1" borderId="0" fillId="6" fontId="23" numFmtId="2187" xfId="0"/>
    <xf applyFill="1" applyFont="1" applyNumberFormat="1" borderId="0" fillId="6" fontId="23" numFmtId="2187" xfId="0">
      <alignment horizontal="right" vertical="center"/>
    </xf>
    <xf applyNumberFormat="1" borderId="0" fillId="0" fontId="0" numFmtId="2188" xfId="0"/>
    <xf applyFill="1" applyNumberFormat="1" borderId="0" fillId="5" fontId="0" numFmtId="2189" xfId="0"/>
    <xf applyFill="1" applyFont="1" applyNumberFormat="1" borderId="0" fillId="5" fontId="17" numFmtId="2189" xfId="0"/>
    <xf applyFill="1" applyFont="1" applyNumberFormat="1" borderId="0" fillId="5" fontId="17" numFmtId="2189" xfId="0">
      <alignment horizontal="right" vertical="center"/>
    </xf>
    <xf applyFill="1" applyNumberFormat="1" borderId="0" fillId="5" fontId="0" numFmtId="2190" xfId="0"/>
    <xf applyFill="1" applyFont="1" applyNumberFormat="1" borderId="0" fillId="5" fontId="17" numFmtId="2190" xfId="0"/>
    <xf applyFill="1" applyFont="1" applyNumberFormat="1" borderId="0" fillId="5" fontId="17" numFmtId="2190" xfId="0">
      <alignment horizontal="right" vertical="center"/>
    </xf>
    <xf applyFill="1" applyNumberFormat="1" borderId="0" fillId="5" fontId="0" numFmtId="2191" xfId="0"/>
    <xf applyFill="1" applyFont="1" applyNumberFormat="1" borderId="0" fillId="5" fontId="17" numFmtId="2191" xfId="0"/>
    <xf applyFill="1" applyFont="1" applyNumberFormat="1" borderId="0" fillId="5" fontId="17" numFmtId="2191" xfId="0">
      <alignment horizontal="right" vertical="center"/>
    </xf>
    <xf applyFill="1" applyNumberFormat="1" borderId="0" fillId="7" fontId="0" numFmtId="2192" xfId="0"/>
    <xf applyFill="1" applyFont="1" applyNumberFormat="1" borderId="0" fillId="7" fontId="17" numFmtId="2192" xfId="0"/>
    <xf applyFill="1" applyFont="1" applyNumberFormat="1" borderId="0" fillId="7" fontId="17" numFmtId="2192" xfId="0">
      <alignment horizontal="right" vertical="center"/>
    </xf>
    <xf applyFill="1" applyNumberFormat="1" borderId="0" fillId="7" fontId="0" numFmtId="2193" xfId="0"/>
    <xf applyFill="1" applyFont="1" applyNumberFormat="1" borderId="0" fillId="7" fontId="17" numFmtId="2193" xfId="0"/>
    <xf applyFill="1" applyFont="1" applyNumberFormat="1" borderId="0" fillId="7" fontId="17" numFmtId="2193" xfId="0">
      <alignment horizontal="right" vertical="center"/>
    </xf>
    <xf applyFill="1" applyNumberFormat="1" borderId="0" fillId="7" fontId="0" numFmtId="2194" xfId="0"/>
    <xf applyFill="1" applyFont="1" applyNumberFormat="1" borderId="0" fillId="7" fontId="17" numFmtId="2194" xfId="0"/>
    <xf applyFill="1" applyFont="1" applyNumberFormat="1" borderId="0" fillId="7" fontId="17" numFmtId="2194" xfId="0">
      <alignment horizontal="right" vertical="center"/>
    </xf>
    <xf applyFill="1" applyNumberFormat="1" borderId="0" fillId="5" fontId="0" numFmtId="2195" xfId="0"/>
    <xf applyFill="1" applyFont="1" applyNumberFormat="1" borderId="0" fillId="5" fontId="17" numFmtId="2195" xfId="0"/>
    <xf applyFill="1" applyFont="1" applyNumberFormat="1" borderId="0" fillId="5" fontId="17" numFmtId="2195" xfId="0">
      <alignment horizontal="right" vertical="center"/>
    </xf>
    <xf applyFill="1" applyNumberFormat="1" borderId="0" fillId="5" fontId="0" numFmtId="2196" xfId="0"/>
    <xf applyFill="1" applyFont="1" applyNumberFormat="1" borderId="0" fillId="5" fontId="17" numFmtId="2196" xfId="0"/>
    <xf applyFill="1" applyFont="1" applyNumberFormat="1" borderId="0" fillId="5" fontId="17" numFmtId="2196" xfId="0">
      <alignment horizontal="right" vertical="center"/>
    </xf>
    <xf applyFill="1" applyNumberFormat="1" borderId="0" fillId="5" fontId="0" numFmtId="2197" xfId="0"/>
    <xf applyFill="1" applyFont="1" applyNumberFormat="1" borderId="0" fillId="5" fontId="17" numFmtId="2197" xfId="0"/>
    <xf applyFill="1" applyFont="1" applyNumberFormat="1" borderId="0" fillId="5" fontId="17" numFmtId="2197" xfId="0">
      <alignment horizontal="right" vertical="center"/>
    </xf>
    <xf applyFill="1" applyNumberFormat="1" borderId="0" fillId="7" fontId="0" numFmtId="2198" xfId="0"/>
    <xf applyFill="1" applyFont="1" applyNumberFormat="1" borderId="0" fillId="7" fontId="17" numFmtId="2198" xfId="0"/>
    <xf applyFill="1" applyFont="1" applyNumberFormat="1" borderId="0" fillId="7" fontId="17" numFmtId="2198" xfId="0">
      <alignment horizontal="right" vertical="center"/>
    </xf>
    <xf applyFill="1" applyNumberFormat="1" borderId="0" fillId="7" fontId="0" numFmtId="2199" xfId="0"/>
    <xf applyFill="1" applyFont="1" applyNumberFormat="1" borderId="0" fillId="7" fontId="17" numFmtId="2199" xfId="0"/>
    <xf applyFill="1" applyFont="1" applyNumberFormat="1" borderId="0" fillId="7" fontId="17" numFmtId="2199" xfId="0">
      <alignment horizontal="right" vertical="center"/>
    </xf>
    <xf applyFill="1" applyNumberFormat="1" borderId="0" fillId="7" fontId="0" numFmtId="2200" xfId="0"/>
    <xf applyFill="1" applyFont="1" applyNumberFormat="1" borderId="0" fillId="7" fontId="17" numFmtId="2200" xfId="0"/>
    <xf applyFill="1" applyFont="1" applyNumberFormat="1" borderId="0" fillId="7" fontId="17" numFmtId="2200" xfId="0">
      <alignment horizontal="right" vertical="center"/>
    </xf>
    <xf applyFill="1" applyNumberFormat="1" borderId="0" fillId="5" fontId="0" numFmtId="2201" xfId="0"/>
    <xf applyFill="1" applyFont="1" applyNumberFormat="1" borderId="0" fillId="5" fontId="17" numFmtId="2201" xfId="0"/>
    <xf applyFill="1" applyFont="1" applyNumberFormat="1" borderId="0" fillId="5" fontId="17" numFmtId="2201" xfId="0">
      <alignment horizontal="right" vertical="center"/>
    </xf>
    <xf applyFill="1" applyNumberFormat="1" borderId="0" fillId="5" fontId="0" numFmtId="2202" xfId="0"/>
    <xf applyFill="1" applyFont="1" applyNumberFormat="1" borderId="0" fillId="5" fontId="17" numFmtId="2202" xfId="0"/>
    <xf applyFill="1" applyFont="1" applyNumberFormat="1" borderId="0" fillId="5" fontId="17" numFmtId="2202" xfId="0">
      <alignment horizontal="right" vertical="center"/>
    </xf>
    <xf applyFill="1" applyNumberFormat="1" borderId="0" fillId="5" fontId="0" numFmtId="2203" xfId="0"/>
    <xf applyFill="1" applyFont="1" applyNumberFormat="1" borderId="0" fillId="5" fontId="17" numFmtId="2203" xfId="0"/>
    <xf applyFill="1" applyFont="1" applyNumberFormat="1" borderId="0" fillId="5" fontId="17" numFmtId="2203" xfId="0">
      <alignment horizontal="right" vertical="center"/>
    </xf>
    <xf applyFill="1" applyNumberFormat="1" borderId="0" fillId="7" fontId="0" numFmtId="2204" xfId="0"/>
    <xf applyFill="1" applyFont="1" applyNumberFormat="1" borderId="0" fillId="7" fontId="17" numFmtId="2204" xfId="0"/>
    <xf applyFill="1" applyFont="1" applyNumberFormat="1" borderId="0" fillId="7" fontId="17" numFmtId="2204" xfId="0">
      <alignment horizontal="right" vertical="center"/>
    </xf>
    <xf applyFill="1" applyNumberFormat="1" borderId="0" fillId="7" fontId="0" numFmtId="2205" xfId="0"/>
    <xf applyFill="1" applyFont="1" applyNumberFormat="1" borderId="0" fillId="7" fontId="17" numFmtId="2205" xfId="0"/>
    <xf applyFill="1" applyFont="1" applyNumberFormat="1" borderId="0" fillId="7" fontId="17" numFmtId="2205" xfId="0">
      <alignment horizontal="right" vertical="center"/>
    </xf>
    <xf applyFill="1" applyNumberFormat="1" borderId="0" fillId="7" fontId="0" numFmtId="2206" xfId="0"/>
    <xf applyFill="1" applyFont="1" applyNumberFormat="1" borderId="0" fillId="7" fontId="17" numFmtId="2206" xfId="0"/>
    <xf applyFill="1" applyFont="1" applyNumberFormat="1" borderId="0" fillId="7" fontId="17" numFmtId="2206" xfId="0">
      <alignment horizontal="right" vertical="center"/>
    </xf>
    <xf applyFill="1" applyNumberFormat="1" borderId="0" fillId="5" fontId="0" numFmtId="2207" xfId="0"/>
    <xf applyFill="1" applyFont="1" applyNumberFormat="1" borderId="0" fillId="5" fontId="17" numFmtId="2207" xfId="0"/>
    <xf applyFill="1" applyFont="1" applyNumberFormat="1" borderId="0" fillId="5" fontId="17" numFmtId="2207" xfId="0">
      <alignment horizontal="right" vertical="center"/>
    </xf>
    <xf applyFill="1" applyNumberFormat="1" borderId="0" fillId="5" fontId="0" numFmtId="2208" xfId="0"/>
    <xf applyFill="1" applyFont="1" applyNumberFormat="1" borderId="0" fillId="5" fontId="17" numFmtId="2208" xfId="0"/>
    <xf applyFill="1" applyFont="1" applyNumberFormat="1" borderId="0" fillId="5" fontId="17" numFmtId="2208" xfId="0">
      <alignment horizontal="right" vertical="center"/>
    </xf>
    <xf applyFill="1" applyNumberFormat="1" borderId="0" fillId="7" fontId="0" numFmtId="2209" xfId="0"/>
    <xf applyFill="1" applyFont="1" applyNumberFormat="1" borderId="0" fillId="7" fontId="17" numFmtId="2209" xfId="0"/>
    <xf applyFill="1" applyFont="1" applyNumberFormat="1" borderId="0" fillId="7" fontId="17" numFmtId="2209" xfId="0">
      <alignment horizontal="right" vertical="center"/>
    </xf>
    <xf applyFill="1" applyNumberFormat="1" borderId="0" fillId="5" fontId="0" numFmtId="2210" xfId="0"/>
    <xf applyFill="1" applyFont="1" applyNumberFormat="1" borderId="0" fillId="5" fontId="17" numFmtId="2210" xfId="0"/>
    <xf applyFill="1" applyFont="1" applyNumberFormat="1" borderId="0" fillId="5" fontId="17" numFmtId="2210" xfId="0">
      <alignment horizontal="right" vertical="center"/>
    </xf>
    <xf applyFill="1" applyNumberFormat="1" borderId="0" fillId="5" fontId="0" numFmtId="2211" xfId="0"/>
    <xf applyFill="1" applyFont="1" applyNumberFormat="1" borderId="0" fillId="5" fontId="17" numFmtId="2211" xfId="0"/>
    <xf applyFill="1" applyFont="1" applyNumberFormat="1" borderId="0" fillId="5" fontId="17" numFmtId="2211" xfId="0">
      <alignment horizontal="right" vertical="center"/>
    </xf>
    <xf applyFill="1" applyNumberFormat="1" borderId="0" fillId="5" fontId="0" numFmtId="2212" xfId="0"/>
    <xf applyFill="1" applyFont="1" applyNumberFormat="1" borderId="0" fillId="5" fontId="17" numFmtId="2212" xfId="0"/>
    <xf applyFill="1" applyFont="1" applyNumberFormat="1" borderId="0" fillId="5" fontId="17" numFmtId="2212" xfId="0">
      <alignment horizontal="right" vertical="center"/>
    </xf>
    <xf applyFill="1" applyNumberFormat="1" borderId="0" fillId="7" fontId="0" numFmtId="2213" xfId="0"/>
    <xf applyFill="1" applyFont="1" applyNumberFormat="1" borderId="0" fillId="7" fontId="17" numFmtId="2213" xfId="0"/>
    <xf applyFill="1" applyFont="1" applyNumberFormat="1" borderId="0" fillId="7" fontId="17" numFmtId="2213" xfId="0">
      <alignment horizontal="right" vertical="center"/>
    </xf>
    <xf applyFill="1" applyNumberFormat="1" borderId="0" fillId="7" fontId="0" numFmtId="2214" xfId="0"/>
    <xf applyFill="1" applyFont="1" applyNumberFormat="1" borderId="0" fillId="7" fontId="17" numFmtId="2214" xfId="0"/>
    <xf applyFill="1" applyFont="1" applyNumberFormat="1" borderId="0" fillId="7" fontId="17" numFmtId="2214" xfId="0">
      <alignment horizontal="right" vertical="center"/>
    </xf>
    <xf applyFill="1" applyNumberFormat="1" borderId="0" fillId="7" fontId="0" numFmtId="2215" xfId="0"/>
    <xf applyFill="1" applyFont="1" applyNumberFormat="1" borderId="0" fillId="7" fontId="17" numFmtId="2215" xfId="0"/>
    <xf applyFill="1" applyFont="1" applyNumberFormat="1" borderId="0" fillId="7" fontId="17" numFmtId="2215" xfId="0">
      <alignment horizontal="right" vertical="center"/>
    </xf>
    <xf applyFill="1" applyNumberFormat="1" borderId="0" fillId="5" fontId="0" numFmtId="2216" xfId="0"/>
    <xf applyFill="1" applyFont="1" applyNumberFormat="1" borderId="0" fillId="5" fontId="17" numFmtId="2216" xfId="0"/>
    <xf applyFill="1" applyFont="1" applyNumberFormat="1" borderId="0" fillId="5" fontId="17" numFmtId="2216" xfId="0">
      <alignment horizontal="right" vertical="center"/>
    </xf>
    <xf applyFill="1" applyNumberFormat="1" borderId="0" fillId="5" fontId="0" numFmtId="2217" xfId="0"/>
    <xf applyFill="1" applyFont="1" applyNumberFormat="1" borderId="0" fillId="5" fontId="17" numFmtId="2217" xfId="0"/>
    <xf applyFill="1" applyFont="1" applyNumberFormat="1" borderId="0" fillId="5" fontId="17" numFmtId="2217" xfId="0">
      <alignment horizontal="right" vertical="center"/>
    </xf>
    <xf applyFill="1" applyNumberFormat="1" borderId="0" fillId="5" fontId="0" numFmtId="2218" xfId="0"/>
    <xf applyFill="1" applyFont="1" applyNumberFormat="1" borderId="0" fillId="5" fontId="17" numFmtId="2218" xfId="0"/>
    <xf applyFill="1" applyFont="1" applyNumberFormat="1" borderId="0" fillId="5" fontId="17" numFmtId="2218" xfId="0">
      <alignment horizontal="right" vertical="center"/>
    </xf>
    <xf applyFill="1" applyNumberFormat="1" borderId="0" fillId="7" fontId="0" numFmtId="2219" xfId="0"/>
    <xf applyFill="1" applyFont="1" applyNumberFormat="1" borderId="0" fillId="7" fontId="17" numFmtId="2219" xfId="0"/>
    <xf applyFill="1" applyFont="1" applyNumberFormat="1" borderId="0" fillId="7" fontId="17" numFmtId="2219" xfId="0">
      <alignment horizontal="right" vertical="center"/>
    </xf>
    <xf applyFill="1" applyNumberFormat="1" borderId="0" fillId="7" fontId="0" numFmtId="2220" xfId="0"/>
    <xf applyFill="1" applyFont="1" applyNumberFormat="1" borderId="0" fillId="7" fontId="17" numFmtId="2220" xfId="0"/>
    <xf applyFill="1" applyFont="1" applyNumberFormat="1" borderId="0" fillId="7" fontId="17" numFmtId="2220" xfId="0">
      <alignment horizontal="right" vertical="center"/>
    </xf>
    <xf applyFill="1" applyNumberFormat="1" borderId="0" fillId="7" fontId="0" numFmtId="2221" xfId="0"/>
    <xf applyFill="1" applyFont="1" applyNumberFormat="1" borderId="0" fillId="7" fontId="17" numFmtId="2221" xfId="0"/>
    <xf applyFill="1" applyFont="1" applyNumberFormat="1" borderId="0" fillId="7" fontId="17" numFmtId="2221" xfId="0">
      <alignment horizontal="right" vertical="center"/>
    </xf>
    <xf applyFill="1" applyNumberFormat="1" borderId="0" fillId="5" fontId="0" numFmtId="2222" xfId="0"/>
    <xf applyFill="1" applyFont="1" applyNumberFormat="1" borderId="0" fillId="5" fontId="17" numFmtId="2222" xfId="0"/>
    <xf applyFill="1" applyFont="1" applyNumberFormat="1" borderId="0" fillId="5" fontId="17" numFmtId="2222" xfId="0">
      <alignment horizontal="right" vertical="center"/>
    </xf>
    <xf applyFill="1" applyNumberFormat="1" borderId="0" fillId="5" fontId="0" numFmtId="2223" xfId="0"/>
    <xf applyFill="1" applyFont="1" applyNumberFormat="1" borderId="0" fillId="5" fontId="17" numFmtId="2223" xfId="0"/>
    <xf applyFill="1" applyFont="1" applyNumberFormat="1" borderId="0" fillId="5" fontId="17" numFmtId="2223" xfId="0">
      <alignment horizontal="right" vertical="center"/>
    </xf>
    <xf applyFill="1" applyNumberFormat="1" borderId="0" fillId="7" fontId="0" numFmtId="2224" xfId="0"/>
    <xf applyFill="1" applyFont="1" applyNumberFormat="1" borderId="0" fillId="7" fontId="17" numFmtId="2224" xfId="0"/>
    <xf applyFill="1" applyFont="1" applyNumberFormat="1" borderId="0" fillId="7" fontId="17" numFmtId="2224" xfId="0">
      <alignment horizontal="right" vertical="center"/>
    </xf>
    <xf applyNumberFormat="1" borderId="0" fillId="0" fontId="0" numFmtId="2225" xfId="0"/>
    <xf applyFill="1" applyNumberFormat="1" borderId="0" fillId="5" fontId="0" numFmtId="2225" xfId="0"/>
    <xf applyFill="1" applyFont="1" applyNumberFormat="1" borderId="0" fillId="5" fontId="20" numFmtId="2225" xfId="0"/>
    <xf applyFill="1" applyFont="1" applyNumberFormat="1" borderId="0" fillId="5" fontId="20" numFmtId="2225" xfId="0">
      <alignment horizontal="right" vertical="center"/>
    </xf>
    <xf applyNumberFormat="1" borderId="0" fillId="0" fontId="0" numFmtId="2226" xfId="0"/>
    <xf applyFill="1" applyNumberFormat="1" borderId="0" fillId="5" fontId="0" numFmtId="2226" xfId="0"/>
    <xf applyFill="1" applyFont="1" applyNumberFormat="1" borderId="0" fillId="5" fontId="20" numFmtId="2226" xfId="0"/>
    <xf applyFill="1" applyFont="1" applyNumberFormat="1" borderId="0" fillId="5" fontId="20" numFmtId="2226" xfId="0">
      <alignment horizontal="right" vertical="center"/>
    </xf>
    <xf applyNumberFormat="1" borderId="0" fillId="0" fontId="0" numFmtId="2227" xfId="0"/>
    <xf applyFill="1" applyNumberFormat="1" borderId="0" fillId="5" fontId="0" numFmtId="2227" xfId="0"/>
    <xf applyFill="1" applyFont="1" applyNumberFormat="1" borderId="0" fillId="5" fontId="20" numFmtId="2227" xfId="0"/>
    <xf applyFill="1" applyFont="1" applyNumberFormat="1" borderId="0" fillId="5" fontId="20" numFmtId="2227" xfId="0">
      <alignment horizontal="right" vertical="center"/>
    </xf>
    <xf applyNumberFormat="1" borderId="0" fillId="0" fontId="0" numFmtId="2228" xfId="0"/>
    <xf applyFill="1" applyNumberFormat="1" borderId="0" fillId="6" fontId="0" numFmtId="2228" xfId="0"/>
    <xf applyFill="1" applyFont="1" applyNumberFormat="1" borderId="0" fillId="6" fontId="23" numFmtId="2228" xfId="0"/>
    <xf applyFill="1" applyFont="1" applyNumberFormat="1" borderId="0" fillId="6" fontId="23" numFmtId="2228" xfId="0">
      <alignment horizontal="right" vertical="center"/>
    </xf>
    <xf applyNumberFormat="1" borderId="0" fillId="0" fontId="0" numFmtId="2229" xfId="0"/>
    <xf applyFill="1" applyNumberFormat="1" borderId="0" fillId="5" fontId="0" numFmtId="2230" xfId="0"/>
    <xf applyFill="1" applyFont="1" applyNumberFormat="1" borderId="0" fillId="5" fontId="17" numFmtId="2230" xfId="0"/>
    <xf applyFill="1" applyFont="1" applyNumberFormat="1" borderId="0" fillId="5" fontId="17" numFmtId="2230" xfId="0">
      <alignment horizontal="right" vertical="center"/>
    </xf>
    <xf applyFill="1" applyNumberFormat="1" borderId="0" fillId="5" fontId="0" numFmtId="2231" xfId="0"/>
    <xf applyFill="1" applyFont="1" applyNumberFormat="1" borderId="0" fillId="5" fontId="17" numFmtId="2231" xfId="0"/>
    <xf applyFill="1" applyFont="1" applyNumberFormat="1" borderId="0" fillId="5" fontId="17" numFmtId="2231" xfId="0">
      <alignment horizontal="right" vertical="center"/>
    </xf>
    <xf applyFill="1" applyNumberFormat="1" borderId="0" fillId="5" fontId="0" numFmtId="2232" xfId="0"/>
    <xf applyFill="1" applyFont="1" applyNumberFormat="1" borderId="0" fillId="5" fontId="17" numFmtId="2232" xfId="0"/>
    <xf applyFill="1" applyFont="1" applyNumberFormat="1" borderId="0" fillId="5" fontId="17" numFmtId="2232" xfId="0">
      <alignment horizontal="right" vertical="center"/>
    </xf>
    <xf applyFill="1" applyNumberFormat="1" borderId="0" fillId="7" fontId="0" numFmtId="2233" xfId="0"/>
    <xf applyFill="1" applyFont="1" applyNumberFormat="1" borderId="0" fillId="7" fontId="17" numFmtId="2233" xfId="0"/>
    <xf applyFill="1" applyFont="1" applyNumberFormat="1" borderId="0" fillId="7" fontId="17" numFmtId="2233" xfId="0">
      <alignment horizontal="right" vertical="center"/>
    </xf>
    <xf applyFill="1" applyNumberFormat="1" borderId="0" fillId="7" fontId="0" numFmtId="2234" xfId="0"/>
    <xf applyFill="1" applyFont="1" applyNumberFormat="1" borderId="0" fillId="7" fontId="17" numFmtId="2234" xfId="0"/>
    <xf applyFill="1" applyFont="1" applyNumberFormat="1" borderId="0" fillId="7" fontId="17" numFmtId="2234" xfId="0">
      <alignment horizontal="right" vertical="center"/>
    </xf>
    <xf applyFill="1" applyNumberFormat="1" borderId="0" fillId="7" fontId="0" numFmtId="2235" xfId="0"/>
    <xf applyFill="1" applyFont="1" applyNumberFormat="1" borderId="0" fillId="7" fontId="17" numFmtId="2235" xfId="0"/>
    <xf applyFill="1" applyFont="1" applyNumberFormat="1" borderId="0" fillId="7" fontId="17" numFmtId="2235" xfId="0">
      <alignment horizontal="right" vertical="center"/>
    </xf>
    <xf applyFill="1" applyNumberFormat="1" borderId="0" fillId="5" fontId="0" numFmtId="2236" xfId="0"/>
    <xf applyFill="1" applyFont="1" applyNumberFormat="1" borderId="0" fillId="5" fontId="17" numFmtId="2236" xfId="0"/>
    <xf applyFill="1" applyFont="1" applyNumberFormat="1" borderId="0" fillId="5" fontId="17" numFmtId="2236" xfId="0">
      <alignment horizontal="right" vertical="center"/>
    </xf>
    <xf applyFill="1" applyNumberFormat="1" borderId="0" fillId="5" fontId="0" numFmtId="2237" xfId="0"/>
    <xf applyFill="1" applyFont="1" applyNumberFormat="1" borderId="0" fillId="5" fontId="17" numFmtId="2237" xfId="0"/>
    <xf applyFill="1" applyFont="1" applyNumberFormat="1" borderId="0" fillId="5" fontId="17" numFmtId="2237" xfId="0">
      <alignment horizontal="right" vertical="center"/>
    </xf>
    <xf applyFill="1" applyNumberFormat="1" borderId="0" fillId="5" fontId="0" numFmtId="2238" xfId="0"/>
    <xf applyFill="1" applyFont="1" applyNumberFormat="1" borderId="0" fillId="5" fontId="17" numFmtId="2238" xfId="0"/>
    <xf applyFill="1" applyFont="1" applyNumberFormat="1" borderId="0" fillId="5" fontId="17" numFmtId="2238" xfId="0">
      <alignment horizontal="right" vertical="center"/>
    </xf>
    <xf applyFill="1" applyNumberFormat="1" borderId="0" fillId="7" fontId="0" numFmtId="2239" xfId="0"/>
    <xf applyFill="1" applyFont="1" applyNumberFormat="1" borderId="0" fillId="7" fontId="17" numFmtId="2239" xfId="0"/>
    <xf applyFill="1" applyFont="1" applyNumberFormat="1" borderId="0" fillId="7" fontId="17" numFmtId="2239" xfId="0">
      <alignment horizontal="right" vertical="center"/>
    </xf>
    <xf applyFill="1" applyNumberFormat="1" borderId="0" fillId="7" fontId="0" numFmtId="2240" xfId="0"/>
    <xf applyFill="1" applyFont="1" applyNumberFormat="1" borderId="0" fillId="7" fontId="17" numFmtId="2240" xfId="0"/>
    <xf applyFill="1" applyFont="1" applyNumberFormat="1" borderId="0" fillId="7" fontId="17" numFmtId="2240" xfId="0">
      <alignment horizontal="right" vertical="center"/>
    </xf>
    <xf applyFill="1" applyNumberFormat="1" borderId="0" fillId="7" fontId="0" numFmtId="2241" xfId="0"/>
    <xf applyFill="1" applyFont="1" applyNumberFormat="1" borderId="0" fillId="7" fontId="17" numFmtId="2241" xfId="0"/>
    <xf applyFill="1" applyFont="1" applyNumberFormat="1" borderId="0" fillId="7" fontId="17" numFmtId="2241" xfId="0">
      <alignment horizontal="right" vertical="center"/>
    </xf>
    <xf applyFill="1" applyNumberFormat="1" borderId="0" fillId="5" fontId="0" numFmtId="2242" xfId="0"/>
    <xf applyFill="1" applyFont="1" applyNumberFormat="1" borderId="0" fillId="5" fontId="17" numFmtId="2242" xfId="0"/>
    <xf applyFill="1" applyFont="1" applyNumberFormat="1" borderId="0" fillId="5" fontId="17" numFmtId="2242" xfId="0">
      <alignment horizontal="right" vertical="center"/>
    </xf>
    <xf applyFill="1" applyNumberFormat="1" borderId="0" fillId="5" fontId="0" numFmtId="2243" xfId="0"/>
    <xf applyFill="1" applyFont="1" applyNumberFormat="1" borderId="0" fillId="5" fontId="17" numFmtId="2243" xfId="0"/>
    <xf applyFill="1" applyFont="1" applyNumberFormat="1" borderId="0" fillId="5" fontId="17" numFmtId="2243" xfId="0">
      <alignment horizontal="right" vertical="center"/>
    </xf>
    <xf applyFill="1" applyNumberFormat="1" borderId="0" fillId="5" fontId="0" numFmtId="2244" xfId="0"/>
    <xf applyFill="1" applyFont="1" applyNumberFormat="1" borderId="0" fillId="5" fontId="17" numFmtId="2244" xfId="0"/>
    <xf applyFill="1" applyFont="1" applyNumberFormat="1" borderId="0" fillId="5" fontId="17" numFmtId="2244" xfId="0">
      <alignment horizontal="right" vertical="center"/>
    </xf>
    <xf applyFill="1" applyNumberFormat="1" borderId="0" fillId="7" fontId="0" numFmtId="2245" xfId="0"/>
    <xf applyFill="1" applyFont="1" applyNumberFormat="1" borderId="0" fillId="7" fontId="17" numFmtId="2245" xfId="0"/>
    <xf applyFill="1" applyFont="1" applyNumberFormat="1" borderId="0" fillId="7" fontId="17" numFmtId="2245" xfId="0">
      <alignment horizontal="right" vertical="center"/>
    </xf>
    <xf applyFill="1" applyNumberFormat="1" borderId="0" fillId="7" fontId="0" numFmtId="2246" xfId="0"/>
    <xf applyFill="1" applyFont="1" applyNumberFormat="1" borderId="0" fillId="7" fontId="17" numFmtId="2246" xfId="0"/>
    <xf applyFill="1" applyFont="1" applyNumberFormat="1" borderId="0" fillId="7" fontId="17" numFmtId="2246" xfId="0">
      <alignment horizontal="right" vertical="center"/>
    </xf>
    <xf applyFill="1" applyNumberFormat="1" borderId="0" fillId="7" fontId="0" numFmtId="2247" xfId="0"/>
    <xf applyFill="1" applyFont="1" applyNumberFormat="1" borderId="0" fillId="7" fontId="17" numFmtId="2247" xfId="0"/>
    <xf applyFill="1" applyFont="1" applyNumberFormat="1" borderId="0" fillId="7" fontId="17" numFmtId="2247" xfId="0">
      <alignment horizontal="right" vertical="center"/>
    </xf>
    <xf applyFill="1" applyNumberFormat="1" borderId="0" fillId="5" fontId="0" numFmtId="2248" xfId="0"/>
    <xf applyFill="1" applyFont="1" applyNumberFormat="1" borderId="0" fillId="5" fontId="17" numFmtId="2248" xfId="0"/>
    <xf applyFill="1" applyFont="1" applyNumberFormat="1" borderId="0" fillId="5" fontId="17" numFmtId="2248" xfId="0">
      <alignment horizontal="right" vertical="center"/>
    </xf>
    <xf applyFill="1" applyNumberFormat="1" borderId="0" fillId="5" fontId="0" numFmtId="2249" xfId="0"/>
    <xf applyFill="1" applyFont="1" applyNumberFormat="1" borderId="0" fillId="5" fontId="17" numFmtId="2249" xfId="0"/>
    <xf applyFill="1" applyFont="1" applyNumberFormat="1" borderId="0" fillId="5" fontId="17" numFmtId="2249" xfId="0">
      <alignment horizontal="right" vertical="center"/>
    </xf>
    <xf applyFill="1" applyNumberFormat="1" borderId="0" fillId="7" fontId="0" numFmtId="2250" xfId="0"/>
    <xf applyFill="1" applyFont="1" applyNumberFormat="1" borderId="0" fillId="7" fontId="17" numFmtId="2250" xfId="0"/>
    <xf applyFill="1" applyFont="1" applyNumberFormat="1" borderId="0" fillId="7" fontId="17" numFmtId="2250" xfId="0">
      <alignment horizontal="right" vertical="center"/>
    </xf>
    <xf applyFill="1" applyNumberFormat="1" borderId="0" fillId="5" fontId="0" numFmtId="2251" xfId="0"/>
    <xf applyFill="1" applyFont="1" applyNumberFormat="1" borderId="0" fillId="5" fontId="17" numFmtId="2251" xfId="0"/>
    <xf applyFill="1" applyFont="1" applyNumberFormat="1" borderId="0" fillId="5" fontId="17" numFmtId="2251" xfId="0">
      <alignment horizontal="right" vertical="center"/>
    </xf>
    <xf applyFill="1" applyNumberFormat="1" borderId="0" fillId="5" fontId="0" numFmtId="2252" xfId="0"/>
    <xf applyFill="1" applyFont="1" applyNumberFormat="1" borderId="0" fillId="5" fontId="17" numFmtId="2252" xfId="0"/>
    <xf applyFill="1" applyFont="1" applyNumberFormat="1" borderId="0" fillId="5" fontId="17" numFmtId="2252" xfId="0">
      <alignment horizontal="right" vertical="center"/>
    </xf>
    <xf applyFill="1" applyNumberFormat="1" borderId="0" fillId="5" fontId="0" numFmtId="2253" xfId="0"/>
    <xf applyFill="1" applyFont="1" applyNumberFormat="1" borderId="0" fillId="5" fontId="17" numFmtId="2253" xfId="0"/>
    <xf applyFill="1" applyFont="1" applyNumberFormat="1" borderId="0" fillId="5" fontId="17" numFmtId="2253" xfId="0">
      <alignment horizontal="right" vertical="center"/>
    </xf>
    <xf applyFill="1" applyNumberFormat="1" borderId="0" fillId="7" fontId="0" numFmtId="2254" xfId="0"/>
    <xf applyFill="1" applyFont="1" applyNumberFormat="1" borderId="0" fillId="7" fontId="17" numFmtId="2254" xfId="0"/>
    <xf applyFill="1" applyFont="1" applyNumberFormat="1" borderId="0" fillId="7" fontId="17" numFmtId="2254" xfId="0">
      <alignment horizontal="right" vertical="center"/>
    </xf>
    <xf applyFill="1" applyNumberFormat="1" borderId="0" fillId="7" fontId="0" numFmtId="2255" xfId="0"/>
    <xf applyFill="1" applyFont="1" applyNumberFormat="1" borderId="0" fillId="7" fontId="17" numFmtId="2255" xfId="0"/>
    <xf applyFill="1" applyFont="1" applyNumberFormat="1" borderId="0" fillId="7" fontId="17" numFmtId="2255" xfId="0">
      <alignment horizontal="right" vertical="center"/>
    </xf>
    <xf applyFill="1" applyNumberFormat="1" borderId="0" fillId="7" fontId="0" numFmtId="2256" xfId="0"/>
    <xf applyFill="1" applyFont="1" applyNumberFormat="1" borderId="0" fillId="7" fontId="17" numFmtId="2256" xfId="0"/>
    <xf applyFill="1" applyFont="1" applyNumberFormat="1" borderId="0" fillId="7" fontId="17" numFmtId="2256" xfId="0">
      <alignment horizontal="right" vertical="center"/>
    </xf>
    <xf applyFill="1" applyNumberFormat="1" borderId="0" fillId="5" fontId="0" numFmtId="2257" xfId="0"/>
    <xf applyFill="1" applyFont="1" applyNumberFormat="1" borderId="0" fillId="5" fontId="17" numFmtId="2257" xfId="0"/>
    <xf applyFill="1" applyFont="1" applyNumberFormat="1" borderId="0" fillId="5" fontId="17" numFmtId="2257" xfId="0">
      <alignment horizontal="right" vertical="center"/>
    </xf>
    <xf applyFill="1" applyNumberFormat="1" borderId="0" fillId="5" fontId="0" numFmtId="2258" xfId="0"/>
    <xf applyFill="1" applyFont="1" applyNumberFormat="1" borderId="0" fillId="5" fontId="17" numFmtId="2258" xfId="0"/>
    <xf applyFill="1" applyFont="1" applyNumberFormat="1" borderId="0" fillId="5" fontId="17" numFmtId="2258" xfId="0">
      <alignment horizontal="right" vertical="center"/>
    </xf>
    <xf applyFill="1" applyNumberFormat="1" borderId="0" fillId="5" fontId="0" numFmtId="2259" xfId="0"/>
    <xf applyFill="1" applyFont="1" applyNumberFormat="1" borderId="0" fillId="5" fontId="17" numFmtId="2259" xfId="0"/>
    <xf applyFill="1" applyFont="1" applyNumberFormat="1" borderId="0" fillId="5" fontId="17" numFmtId="2259" xfId="0">
      <alignment horizontal="right" vertical="center"/>
    </xf>
    <xf applyFill="1" applyNumberFormat="1" borderId="0" fillId="7" fontId="0" numFmtId="2260" xfId="0"/>
    <xf applyFill="1" applyFont="1" applyNumberFormat="1" borderId="0" fillId="7" fontId="17" numFmtId="2260" xfId="0"/>
    <xf applyFill="1" applyFont="1" applyNumberFormat="1" borderId="0" fillId="7" fontId="17" numFmtId="2260" xfId="0">
      <alignment horizontal="right" vertical="center"/>
    </xf>
    <xf applyFill="1" applyNumberFormat="1" borderId="0" fillId="7" fontId="0" numFmtId="2261" xfId="0"/>
    <xf applyFill="1" applyFont="1" applyNumberFormat="1" borderId="0" fillId="7" fontId="17" numFmtId="2261" xfId="0"/>
    <xf applyFill="1" applyFont="1" applyNumberFormat="1" borderId="0" fillId="7" fontId="17" numFmtId="2261" xfId="0">
      <alignment horizontal="right" vertical="center"/>
    </xf>
    <xf applyFill="1" applyNumberFormat="1" borderId="0" fillId="7" fontId="0" numFmtId="2262" xfId="0"/>
    <xf applyFill="1" applyFont="1" applyNumberFormat="1" borderId="0" fillId="7" fontId="17" numFmtId="2262" xfId="0"/>
    <xf applyFill="1" applyFont="1" applyNumberFormat="1" borderId="0" fillId="7" fontId="17" numFmtId="2262" xfId="0">
      <alignment horizontal="right" vertical="center"/>
    </xf>
    <xf applyFill="1" applyNumberFormat="1" borderId="0" fillId="5" fontId="0" numFmtId="2263" xfId="0"/>
    <xf applyFill="1" applyFont="1" applyNumberFormat="1" borderId="0" fillId="5" fontId="17" numFmtId="2263" xfId="0"/>
    <xf applyFill="1" applyFont="1" applyNumberFormat="1" borderId="0" fillId="5" fontId="17" numFmtId="2263" xfId="0">
      <alignment horizontal="right" vertical="center"/>
    </xf>
    <xf applyFill="1" applyNumberFormat="1" borderId="0" fillId="5" fontId="0" numFmtId="2264" xfId="0"/>
    <xf applyFill="1" applyFont="1" applyNumberFormat="1" borderId="0" fillId="5" fontId="17" numFmtId="2264" xfId="0"/>
    <xf applyFill="1" applyFont="1" applyNumberFormat="1" borderId="0" fillId="5" fontId="17" numFmtId="2264" xfId="0">
      <alignment horizontal="right" vertical="center"/>
    </xf>
    <xf applyFill="1" applyNumberFormat="1" borderId="0" fillId="7" fontId="0" numFmtId="2265" xfId="0"/>
    <xf applyFill="1" applyFont="1" applyNumberFormat="1" borderId="0" fillId="7" fontId="17" numFmtId="2265" xfId="0"/>
    <xf applyFill="1" applyFont="1" applyNumberFormat="1" borderId="0" fillId="7" fontId="17" numFmtId="2265" xfId="0">
      <alignment horizontal="right" vertical="center"/>
    </xf>
    <xf applyNumberFormat="1" borderId="0" fillId="0" fontId="0" numFmtId="2266" xfId="0"/>
    <xf applyFill="1" applyNumberFormat="1" borderId="0" fillId="5" fontId="0" numFmtId="2266" xfId="0"/>
    <xf applyFill="1" applyFont="1" applyNumberFormat="1" borderId="0" fillId="5" fontId="20" numFmtId="2266" xfId="0"/>
    <xf applyFill="1" applyFont="1" applyNumberFormat="1" borderId="0" fillId="5" fontId="20" numFmtId="2266" xfId="0">
      <alignment horizontal="right" vertical="center"/>
    </xf>
    <xf applyNumberFormat="1" borderId="0" fillId="0" fontId="0" numFmtId="2267" xfId="0"/>
    <xf applyFill="1" applyNumberFormat="1" borderId="0" fillId="5" fontId="0" numFmtId="2267" xfId="0"/>
    <xf applyFill="1" applyFont="1" applyNumberFormat="1" borderId="0" fillId="5" fontId="20" numFmtId="2267" xfId="0"/>
    <xf applyFill="1" applyFont="1" applyNumberFormat="1" borderId="0" fillId="5" fontId="20" numFmtId="2267" xfId="0">
      <alignment horizontal="right" vertical="center"/>
    </xf>
    <xf applyNumberFormat="1" borderId="0" fillId="0" fontId="0" numFmtId="2268" xfId="0"/>
    <xf applyFill="1" applyNumberFormat="1" borderId="0" fillId="5" fontId="0" numFmtId="2268" xfId="0"/>
    <xf applyFill="1" applyFont="1" applyNumberFormat="1" borderId="0" fillId="5" fontId="20" numFmtId="2268" xfId="0"/>
    <xf applyFill="1" applyFont="1" applyNumberFormat="1" borderId="0" fillId="5" fontId="20" numFmtId="2268" xfId="0">
      <alignment horizontal="right" vertical="center"/>
    </xf>
    <xf applyNumberFormat="1" borderId="0" fillId="0" fontId="0" numFmtId="2269" xfId="0"/>
    <xf applyFill="1" applyNumberFormat="1" borderId="0" fillId="6" fontId="0" numFmtId="2269" xfId="0"/>
    <xf applyFill="1" applyFont="1" applyNumberFormat="1" borderId="0" fillId="6" fontId="23" numFmtId="2269" xfId="0"/>
    <xf applyFill="1" applyFont="1" applyNumberFormat="1" borderId="0" fillId="6" fontId="23" numFmtId="2269" xfId="0">
      <alignment horizontal="right" vertical="center"/>
    </xf>
    <xf applyNumberFormat="1" borderId="0" fillId="0" fontId="0" numFmtId="2270" xfId="0"/>
    <xf applyFill="1" applyNumberFormat="1" borderId="0" fillId="5" fontId="0" numFmtId="2271" xfId="0"/>
    <xf applyFill="1" applyFont="1" applyNumberFormat="1" borderId="0" fillId="5" fontId="17" numFmtId="2271" xfId="0"/>
    <xf applyFill="1" applyFont="1" applyNumberFormat="1" borderId="0" fillId="5" fontId="17" numFmtId="2271" xfId="0">
      <alignment horizontal="right" vertical="center"/>
    </xf>
    <xf applyFill="1" applyNumberFormat="1" borderId="0" fillId="5" fontId="0" numFmtId="2272" xfId="0"/>
    <xf applyFill="1" applyFont="1" applyNumberFormat="1" borderId="0" fillId="5" fontId="17" numFmtId="2272" xfId="0"/>
    <xf applyFill="1" applyFont="1" applyNumberFormat="1" borderId="0" fillId="5" fontId="17" numFmtId="2272" xfId="0">
      <alignment horizontal="right" vertical="center"/>
    </xf>
    <xf applyFill="1" applyNumberFormat="1" borderId="0" fillId="5" fontId="0" numFmtId="2273" xfId="0"/>
    <xf applyFill="1" applyFont="1" applyNumberFormat="1" borderId="0" fillId="5" fontId="17" numFmtId="2273" xfId="0"/>
    <xf applyFill="1" applyFont="1" applyNumberFormat="1" borderId="0" fillId="5" fontId="17" numFmtId="2273" xfId="0">
      <alignment horizontal="right" vertical="center"/>
    </xf>
    <xf applyFill="1" applyNumberFormat="1" borderId="0" fillId="7" fontId="0" numFmtId="2274" xfId="0"/>
    <xf applyFill="1" applyFont="1" applyNumberFormat="1" borderId="0" fillId="7" fontId="17" numFmtId="2274" xfId="0"/>
    <xf applyFill="1" applyFont="1" applyNumberFormat="1" borderId="0" fillId="7" fontId="17" numFmtId="2274" xfId="0">
      <alignment horizontal="right" vertical="center"/>
    </xf>
    <xf applyFill="1" applyNumberFormat="1" borderId="0" fillId="7" fontId="0" numFmtId="2275" xfId="0"/>
    <xf applyFill="1" applyFont="1" applyNumberFormat="1" borderId="0" fillId="7" fontId="17" numFmtId="2275" xfId="0"/>
    <xf applyFill="1" applyFont="1" applyNumberFormat="1" borderId="0" fillId="7" fontId="17" numFmtId="2275" xfId="0">
      <alignment horizontal="right" vertical="center"/>
    </xf>
    <xf applyFill="1" applyNumberFormat="1" borderId="0" fillId="7" fontId="0" numFmtId="2276" xfId="0"/>
    <xf applyFill="1" applyFont="1" applyNumberFormat="1" borderId="0" fillId="7" fontId="17" numFmtId="2276" xfId="0"/>
    <xf applyFill="1" applyFont="1" applyNumberFormat="1" borderId="0" fillId="7" fontId="17" numFmtId="2276" xfId="0">
      <alignment horizontal="right" vertical="center"/>
    </xf>
    <xf applyFill="1" applyNumberFormat="1" borderId="0" fillId="5" fontId="0" numFmtId="2277" xfId="0"/>
    <xf applyFill="1" applyFont="1" applyNumberFormat="1" borderId="0" fillId="5" fontId="17" numFmtId="2277" xfId="0"/>
    <xf applyFill="1" applyFont="1" applyNumberFormat="1" borderId="0" fillId="5" fontId="17" numFmtId="2277" xfId="0">
      <alignment horizontal="right" vertical="center"/>
    </xf>
    <xf applyFill="1" applyNumberFormat="1" borderId="0" fillId="5" fontId="0" numFmtId="2278" xfId="0"/>
    <xf applyFill="1" applyFont="1" applyNumberFormat="1" borderId="0" fillId="5" fontId="17" numFmtId="2278" xfId="0"/>
    <xf applyFill="1" applyFont="1" applyNumberFormat="1" borderId="0" fillId="5" fontId="17" numFmtId="2278" xfId="0">
      <alignment horizontal="right" vertical="center"/>
    </xf>
    <xf applyFill="1" applyNumberFormat="1" borderId="0" fillId="5" fontId="0" numFmtId="2279" xfId="0"/>
    <xf applyFill="1" applyFont="1" applyNumberFormat="1" borderId="0" fillId="5" fontId="17" numFmtId="2279" xfId="0"/>
    <xf applyFill="1" applyFont="1" applyNumberFormat="1" borderId="0" fillId="5" fontId="17" numFmtId="2279" xfId="0">
      <alignment horizontal="right" vertical="center"/>
    </xf>
    <xf applyFill="1" applyNumberFormat="1" borderId="0" fillId="7" fontId="0" numFmtId="2280" xfId="0"/>
    <xf applyFill="1" applyFont="1" applyNumberFormat="1" borderId="0" fillId="7" fontId="17" numFmtId="2280" xfId="0"/>
    <xf applyFill="1" applyFont="1" applyNumberFormat="1" borderId="0" fillId="7" fontId="17" numFmtId="2280" xfId="0">
      <alignment horizontal="right" vertical="center"/>
    </xf>
    <xf applyFill="1" applyNumberFormat="1" borderId="0" fillId="7" fontId="0" numFmtId="2281" xfId="0"/>
    <xf applyFill="1" applyFont="1" applyNumberFormat="1" borderId="0" fillId="7" fontId="17" numFmtId="2281" xfId="0"/>
    <xf applyFill="1" applyFont="1" applyNumberFormat="1" borderId="0" fillId="7" fontId="17" numFmtId="2281" xfId="0">
      <alignment horizontal="right" vertical="center"/>
    </xf>
    <xf applyFill="1" applyNumberFormat="1" borderId="0" fillId="7" fontId="0" numFmtId="2282" xfId="0"/>
    <xf applyFill="1" applyFont="1" applyNumberFormat="1" borderId="0" fillId="7" fontId="17" numFmtId="2282" xfId="0"/>
    <xf applyFill="1" applyFont="1" applyNumberFormat="1" borderId="0" fillId="7" fontId="17" numFmtId="2282" xfId="0">
      <alignment horizontal="right" vertical="center"/>
    </xf>
    <xf applyFill="1" applyNumberFormat="1" borderId="0" fillId="5" fontId="0" numFmtId="2283" xfId="0"/>
    <xf applyFill="1" applyFont="1" applyNumberFormat="1" borderId="0" fillId="5" fontId="17" numFmtId="2283" xfId="0"/>
    <xf applyFill="1" applyFont="1" applyNumberFormat="1" borderId="0" fillId="5" fontId="17" numFmtId="2283" xfId="0">
      <alignment horizontal="right" vertical="center"/>
    </xf>
    <xf applyFill="1" applyNumberFormat="1" borderId="0" fillId="5" fontId="0" numFmtId="2284" xfId="0"/>
    <xf applyFill="1" applyFont="1" applyNumberFormat="1" borderId="0" fillId="5" fontId="17" numFmtId="2284" xfId="0"/>
    <xf applyFill="1" applyFont="1" applyNumberFormat="1" borderId="0" fillId="5" fontId="17" numFmtId="2284" xfId="0">
      <alignment horizontal="right" vertical="center"/>
    </xf>
    <xf applyFill="1" applyNumberFormat="1" borderId="0" fillId="5" fontId="0" numFmtId="2285" xfId="0"/>
    <xf applyFill="1" applyFont="1" applyNumberFormat="1" borderId="0" fillId="5" fontId="17" numFmtId="2285" xfId="0"/>
    <xf applyFill="1" applyFont="1" applyNumberFormat="1" borderId="0" fillId="5" fontId="17" numFmtId="2285" xfId="0">
      <alignment horizontal="right" vertical="center"/>
    </xf>
    <xf applyFill="1" applyNumberFormat="1" borderId="0" fillId="7" fontId="0" numFmtId="2286" xfId="0"/>
    <xf applyFill="1" applyFont="1" applyNumberFormat="1" borderId="0" fillId="7" fontId="17" numFmtId="2286" xfId="0"/>
    <xf applyFill="1" applyFont="1" applyNumberFormat="1" borderId="0" fillId="7" fontId="17" numFmtId="2286" xfId="0">
      <alignment horizontal="right" vertical="center"/>
    </xf>
    <xf applyFill="1" applyNumberFormat="1" borderId="0" fillId="7" fontId="0" numFmtId="2287" xfId="0"/>
    <xf applyFill="1" applyFont="1" applyNumberFormat="1" borderId="0" fillId="7" fontId="17" numFmtId="2287" xfId="0"/>
    <xf applyFill="1" applyFont="1" applyNumberFormat="1" borderId="0" fillId="7" fontId="17" numFmtId="2287" xfId="0">
      <alignment horizontal="right" vertical="center"/>
    </xf>
    <xf applyFill="1" applyNumberFormat="1" borderId="0" fillId="7" fontId="0" numFmtId="2288" xfId="0"/>
    <xf applyFill="1" applyFont="1" applyNumberFormat="1" borderId="0" fillId="7" fontId="17" numFmtId="2288" xfId="0"/>
    <xf applyFill="1" applyFont="1" applyNumberFormat="1" borderId="0" fillId="7" fontId="17" numFmtId="2288" xfId="0">
      <alignment horizontal="right" vertical="center"/>
    </xf>
    <xf applyFill="1" applyNumberFormat="1" borderId="0" fillId="5" fontId="0" numFmtId="2289" xfId="0"/>
    <xf applyFill="1" applyFont="1" applyNumberFormat="1" borderId="0" fillId="5" fontId="17" numFmtId="2289" xfId="0"/>
    <xf applyFill="1" applyFont="1" applyNumberFormat="1" borderId="0" fillId="5" fontId="17" numFmtId="2289" xfId="0">
      <alignment horizontal="right" vertical="center"/>
    </xf>
    <xf applyFill="1" applyNumberFormat="1" borderId="0" fillId="5" fontId="0" numFmtId="2290" xfId="0"/>
    <xf applyFill="1" applyFont="1" applyNumberFormat="1" borderId="0" fillId="5" fontId="17" numFmtId="2290" xfId="0"/>
    <xf applyFill="1" applyFont="1" applyNumberFormat="1" borderId="0" fillId="5" fontId="17" numFmtId="2290" xfId="0">
      <alignment horizontal="right" vertical="center"/>
    </xf>
    <xf applyFill="1" applyNumberFormat="1" borderId="0" fillId="7" fontId="0" numFmtId="2291" xfId="0"/>
    <xf applyFill="1" applyFont="1" applyNumberFormat="1" borderId="0" fillId="7" fontId="17" numFmtId="2291" xfId="0"/>
    <xf applyFill="1" applyFont="1" applyNumberFormat="1" borderId="0" fillId="7" fontId="17" numFmtId="2291" xfId="0">
      <alignment horizontal="right" vertical="center"/>
    </xf>
    <xf applyFill="1" applyNumberFormat="1" borderId="0" fillId="5" fontId="0" numFmtId="2292" xfId="0"/>
    <xf applyFill="1" applyFont="1" applyNumberFormat="1" borderId="0" fillId="5" fontId="17" numFmtId="2292" xfId="0"/>
    <xf applyFill="1" applyFont="1" applyNumberFormat="1" borderId="0" fillId="5" fontId="17" numFmtId="2292" xfId="0">
      <alignment horizontal="right" vertical="center"/>
    </xf>
    <xf applyFill="1" applyNumberFormat="1" borderId="0" fillId="5" fontId="0" numFmtId="2293" xfId="0"/>
    <xf applyFill="1" applyFont="1" applyNumberFormat="1" borderId="0" fillId="5" fontId="17" numFmtId="2293" xfId="0"/>
    <xf applyFill="1" applyFont="1" applyNumberFormat="1" borderId="0" fillId="5" fontId="17" numFmtId="2293" xfId="0">
      <alignment horizontal="right" vertical="center"/>
    </xf>
    <xf applyFill="1" applyNumberFormat="1" borderId="0" fillId="5" fontId="0" numFmtId="2294" xfId="0"/>
    <xf applyFill="1" applyFont="1" applyNumberFormat="1" borderId="0" fillId="5" fontId="17" numFmtId="2294" xfId="0"/>
    <xf applyFill="1" applyFont="1" applyNumberFormat="1" borderId="0" fillId="5" fontId="17" numFmtId="2294" xfId="0">
      <alignment horizontal="right" vertical="center"/>
    </xf>
    <xf applyFill="1" applyNumberFormat="1" borderId="0" fillId="7" fontId="0" numFmtId="2295" xfId="0"/>
    <xf applyFill="1" applyFont="1" applyNumberFormat="1" borderId="0" fillId="7" fontId="17" numFmtId="2295" xfId="0"/>
    <xf applyFill="1" applyFont="1" applyNumberFormat="1" borderId="0" fillId="7" fontId="17" numFmtId="2295" xfId="0">
      <alignment horizontal="right" vertical="center"/>
    </xf>
    <xf applyFill="1" applyNumberFormat="1" borderId="0" fillId="7" fontId="0" numFmtId="2296" xfId="0"/>
    <xf applyFill="1" applyFont="1" applyNumberFormat="1" borderId="0" fillId="7" fontId="17" numFmtId="2296" xfId="0"/>
    <xf applyFill="1" applyFont="1" applyNumberFormat="1" borderId="0" fillId="7" fontId="17" numFmtId="2296" xfId="0">
      <alignment horizontal="right" vertical="center"/>
    </xf>
    <xf applyFill="1" applyNumberFormat="1" borderId="0" fillId="7" fontId="0" numFmtId="2297" xfId="0"/>
    <xf applyFill="1" applyFont="1" applyNumberFormat="1" borderId="0" fillId="7" fontId="17" numFmtId="2297" xfId="0"/>
    <xf applyFill="1" applyFont="1" applyNumberFormat="1" borderId="0" fillId="7" fontId="17" numFmtId="2297" xfId="0">
      <alignment horizontal="right" vertical="center"/>
    </xf>
    <xf applyFill="1" applyNumberFormat="1" borderId="0" fillId="5" fontId="0" numFmtId="2298" xfId="0"/>
    <xf applyFill="1" applyFont="1" applyNumberFormat="1" borderId="0" fillId="5" fontId="17" numFmtId="2298" xfId="0"/>
    <xf applyFill="1" applyFont="1" applyNumberFormat="1" borderId="0" fillId="5" fontId="17" numFmtId="2298" xfId="0">
      <alignment horizontal="right" vertical="center"/>
    </xf>
    <xf applyFill="1" applyNumberFormat="1" borderId="0" fillId="5" fontId="0" numFmtId="2299" xfId="0"/>
    <xf applyFill="1" applyFont="1" applyNumberFormat="1" borderId="0" fillId="5" fontId="17" numFmtId="2299" xfId="0"/>
    <xf applyFill="1" applyFont="1" applyNumberFormat="1" borderId="0" fillId="5" fontId="17" numFmtId="2299" xfId="0">
      <alignment horizontal="right" vertical="center"/>
    </xf>
    <xf applyFill="1" applyNumberFormat="1" borderId="0" fillId="5" fontId="0" numFmtId="2300" xfId="0"/>
    <xf applyFill="1" applyFont="1" applyNumberFormat="1" borderId="0" fillId="5" fontId="17" numFmtId="2300" xfId="0"/>
    <xf applyFill="1" applyFont="1" applyNumberFormat="1" borderId="0" fillId="5" fontId="17" numFmtId="2300" xfId="0">
      <alignment horizontal="right" vertical="center"/>
    </xf>
    <xf applyFill="1" applyNumberFormat="1" borderId="0" fillId="7" fontId="0" numFmtId="2301" xfId="0"/>
    <xf applyFill="1" applyFont="1" applyNumberFormat="1" borderId="0" fillId="7" fontId="17" numFmtId="2301" xfId="0"/>
    <xf applyFill="1" applyFont="1" applyNumberFormat="1" borderId="0" fillId="7" fontId="17" numFmtId="2301" xfId="0">
      <alignment horizontal="right" vertical="center"/>
    </xf>
    <xf applyFill="1" applyNumberFormat="1" borderId="0" fillId="7" fontId="0" numFmtId="2302" xfId="0"/>
    <xf applyFill="1" applyFont="1" applyNumberFormat="1" borderId="0" fillId="7" fontId="17" numFmtId="2302" xfId="0"/>
    <xf applyFill="1" applyFont="1" applyNumberFormat="1" borderId="0" fillId="7" fontId="17" numFmtId="2302" xfId="0">
      <alignment horizontal="right" vertical="center"/>
    </xf>
    <xf applyFill="1" applyNumberFormat="1" borderId="0" fillId="7" fontId="0" numFmtId="2303" xfId="0"/>
    <xf applyFill="1" applyFont="1" applyNumberFormat="1" borderId="0" fillId="7" fontId="17" numFmtId="2303" xfId="0"/>
    <xf applyFill="1" applyFont="1" applyNumberFormat="1" borderId="0" fillId="7" fontId="17" numFmtId="2303" xfId="0">
      <alignment horizontal="right" vertical="center"/>
    </xf>
    <xf applyFill="1" applyNumberFormat="1" borderId="0" fillId="5" fontId="0" numFmtId="2304" xfId="0"/>
    <xf applyFill="1" applyFont="1" applyNumberFormat="1" borderId="0" fillId="5" fontId="17" numFmtId="2304" xfId="0"/>
    <xf applyFill="1" applyFont="1" applyNumberFormat="1" borderId="0" fillId="5" fontId="17" numFmtId="2304" xfId="0">
      <alignment horizontal="right" vertical="center"/>
    </xf>
    <xf applyFill="1" applyNumberFormat="1" borderId="0" fillId="5" fontId="0" numFmtId="2305" xfId="0"/>
    <xf applyFill="1" applyFont="1" applyNumberFormat="1" borderId="0" fillId="5" fontId="17" numFmtId="2305" xfId="0"/>
    <xf applyFill="1" applyFont="1" applyNumberFormat="1" borderId="0" fillId="5" fontId="17" numFmtId="2305" xfId="0">
      <alignment horizontal="right" vertical="center"/>
    </xf>
    <xf applyFill="1" applyNumberFormat="1" borderId="0" fillId="7" fontId="0" numFmtId="2306" xfId="0"/>
    <xf applyFill="1" applyFont="1" applyNumberFormat="1" borderId="0" fillId="7" fontId="17" numFmtId="2306" xfId="0"/>
    <xf applyFill="1" applyFont="1" applyNumberFormat="1" borderId="0" fillId="7" fontId="17" numFmtId="2306" xfId="0">
      <alignment horizontal="right" vertical="center"/>
    </xf>
    <xf applyNumberFormat="1" borderId="0" fillId="0" fontId="0" numFmtId="2307" xfId="0"/>
    <xf applyFill="1" applyNumberFormat="1" borderId="0" fillId="5" fontId="0" numFmtId="2307" xfId="0"/>
    <xf applyFill="1" applyFont="1" applyNumberFormat="1" borderId="0" fillId="5" fontId="20" numFmtId="2307" xfId="0"/>
    <xf applyFill="1" applyFont="1" applyNumberFormat="1" borderId="0" fillId="5" fontId="20" numFmtId="2307" xfId="0">
      <alignment horizontal="right" vertical="center"/>
    </xf>
    <xf applyNumberFormat="1" borderId="0" fillId="0" fontId="0" numFmtId="2308" xfId="0"/>
    <xf applyFill="1" applyNumberFormat="1" borderId="0" fillId="5" fontId="0" numFmtId="2308" xfId="0"/>
    <xf applyFill="1" applyFont="1" applyNumberFormat="1" borderId="0" fillId="5" fontId="20" numFmtId="2308" xfId="0"/>
    <xf applyFill="1" applyFont="1" applyNumberFormat="1" borderId="0" fillId="5" fontId="20" numFmtId="2308" xfId="0">
      <alignment horizontal="right" vertical="center"/>
    </xf>
    <xf applyNumberFormat="1" borderId="0" fillId="0" fontId="0" numFmtId="2309" xfId="0"/>
    <xf applyFill="1" applyNumberFormat="1" borderId="0" fillId="5" fontId="0" numFmtId="2309" xfId="0"/>
    <xf applyFill="1" applyFont="1" applyNumberFormat="1" borderId="0" fillId="5" fontId="20" numFmtId="2309" xfId="0"/>
    <xf applyFill="1" applyFont="1" applyNumberFormat="1" borderId="0" fillId="5" fontId="20" numFmtId="2309" xfId="0">
      <alignment horizontal="right" vertical="center"/>
    </xf>
    <xf applyNumberFormat="1" borderId="0" fillId="0" fontId="0" numFmtId="2310" xfId="0"/>
    <xf applyFill="1" applyNumberFormat="1" borderId="0" fillId="6" fontId="0" numFmtId="2310" xfId="0"/>
    <xf applyFill="1" applyFont="1" applyNumberFormat="1" borderId="0" fillId="6" fontId="23" numFmtId="2310" xfId="0"/>
    <xf applyFill="1" applyFont="1" applyNumberFormat="1" borderId="0" fillId="6" fontId="23" numFmtId="2310" xfId="0">
      <alignment horizontal="right" vertical="center"/>
    </xf>
    <xf applyNumberFormat="1" borderId="0" fillId="0" fontId="0" numFmtId="2311" xfId="0"/>
    <xf applyFill="1" applyNumberFormat="1" borderId="0" fillId="5" fontId="0" numFmtId="2312" xfId="0"/>
    <xf applyFill="1" applyFont="1" applyNumberFormat="1" borderId="0" fillId="5" fontId="17" numFmtId="2312" xfId="0"/>
    <xf applyFill="1" applyFont="1" applyNumberFormat="1" borderId="0" fillId="5" fontId="17" numFmtId="2312" xfId="0">
      <alignment horizontal="right" vertical="center"/>
    </xf>
    <xf applyFill="1" applyNumberFormat="1" borderId="0" fillId="5" fontId="0" numFmtId="2313" xfId="0"/>
    <xf applyFill="1" applyFont="1" applyNumberFormat="1" borderId="0" fillId="5" fontId="17" numFmtId="2313" xfId="0"/>
    <xf applyFill="1" applyFont="1" applyNumberFormat="1" borderId="0" fillId="5" fontId="17" numFmtId="2313" xfId="0">
      <alignment horizontal="right" vertical="center"/>
    </xf>
    <xf applyFill="1" applyNumberFormat="1" borderId="0" fillId="5" fontId="0" numFmtId="2314" xfId="0"/>
    <xf applyFill="1" applyFont="1" applyNumberFormat="1" borderId="0" fillId="5" fontId="17" numFmtId="2314" xfId="0"/>
    <xf applyFill="1" applyFont="1" applyNumberFormat="1" borderId="0" fillId="5" fontId="17" numFmtId="2314" xfId="0">
      <alignment horizontal="right" vertical="center"/>
    </xf>
    <xf applyFill="1" applyNumberFormat="1" borderId="0" fillId="7" fontId="0" numFmtId="2315" xfId="0"/>
    <xf applyFill="1" applyFont="1" applyNumberFormat="1" borderId="0" fillId="7" fontId="17" numFmtId="2315" xfId="0"/>
    <xf applyFill="1" applyFont="1" applyNumberFormat="1" borderId="0" fillId="7" fontId="17" numFmtId="2315" xfId="0">
      <alignment horizontal="right" vertical="center"/>
    </xf>
    <xf applyFill="1" applyNumberFormat="1" borderId="0" fillId="7" fontId="0" numFmtId="2316" xfId="0"/>
    <xf applyFill="1" applyFont="1" applyNumberFormat="1" borderId="0" fillId="7" fontId="17" numFmtId="2316" xfId="0"/>
    <xf applyFill="1" applyFont="1" applyNumberFormat="1" borderId="0" fillId="7" fontId="17" numFmtId="2316" xfId="0">
      <alignment horizontal="right" vertical="center"/>
    </xf>
    <xf applyFill="1" applyNumberFormat="1" borderId="0" fillId="7" fontId="0" numFmtId="2317" xfId="0"/>
    <xf applyFill="1" applyFont="1" applyNumberFormat="1" borderId="0" fillId="7" fontId="17" numFmtId="2317" xfId="0"/>
    <xf applyFill="1" applyFont="1" applyNumberFormat="1" borderId="0" fillId="7" fontId="17" numFmtId="2317" xfId="0">
      <alignment horizontal="right" vertical="center"/>
    </xf>
    <xf applyFill="1" applyNumberFormat="1" borderId="0" fillId="5" fontId="0" numFmtId="2318" xfId="0"/>
    <xf applyFill="1" applyFont="1" applyNumberFormat="1" borderId="0" fillId="5" fontId="17" numFmtId="2318" xfId="0"/>
    <xf applyFill="1" applyFont="1" applyNumberFormat="1" borderId="0" fillId="5" fontId="17" numFmtId="2318" xfId="0">
      <alignment horizontal="right" vertical="center"/>
    </xf>
    <xf applyFill="1" applyNumberFormat="1" borderId="0" fillId="5" fontId="0" numFmtId="2319" xfId="0"/>
    <xf applyFill="1" applyFont="1" applyNumberFormat="1" borderId="0" fillId="5" fontId="17" numFmtId="2319" xfId="0"/>
    <xf applyFill="1" applyFont="1" applyNumberFormat="1" borderId="0" fillId="5" fontId="17" numFmtId="2319" xfId="0">
      <alignment horizontal="right" vertical="center"/>
    </xf>
    <xf applyFill="1" applyNumberFormat="1" borderId="0" fillId="5" fontId="0" numFmtId="2320" xfId="0"/>
    <xf applyFill="1" applyFont="1" applyNumberFormat="1" borderId="0" fillId="5" fontId="17" numFmtId="2320" xfId="0"/>
    <xf applyFill="1" applyFont="1" applyNumberFormat="1" borderId="0" fillId="5" fontId="17" numFmtId="2320" xfId="0">
      <alignment horizontal="right" vertical="center"/>
    </xf>
    <xf applyFill="1" applyNumberFormat="1" borderId="0" fillId="7" fontId="0" numFmtId="2321" xfId="0"/>
    <xf applyFill="1" applyFont="1" applyNumberFormat="1" borderId="0" fillId="7" fontId="17" numFmtId="2321" xfId="0"/>
    <xf applyFill="1" applyFont="1" applyNumberFormat="1" borderId="0" fillId="7" fontId="17" numFmtId="2321" xfId="0">
      <alignment horizontal="right" vertical="center"/>
    </xf>
    <xf applyFill="1" applyNumberFormat="1" borderId="0" fillId="7" fontId="0" numFmtId="2322" xfId="0"/>
    <xf applyFill="1" applyFont="1" applyNumberFormat="1" borderId="0" fillId="7" fontId="17" numFmtId="2322" xfId="0"/>
    <xf applyFill="1" applyFont="1" applyNumberFormat="1" borderId="0" fillId="7" fontId="17" numFmtId="2322" xfId="0">
      <alignment horizontal="right" vertical="center"/>
    </xf>
    <xf applyFill="1" applyNumberFormat="1" borderId="0" fillId="7" fontId="0" numFmtId="2323" xfId="0"/>
    <xf applyFill="1" applyFont="1" applyNumberFormat="1" borderId="0" fillId="7" fontId="17" numFmtId="2323" xfId="0"/>
    <xf applyFill="1" applyFont="1" applyNumberFormat="1" borderId="0" fillId="7" fontId="17" numFmtId="2323" xfId="0">
      <alignment horizontal="right" vertical="center"/>
    </xf>
    <xf applyFill="1" applyNumberFormat="1" borderId="0" fillId="5" fontId="0" numFmtId="2324" xfId="0"/>
    <xf applyFill="1" applyFont="1" applyNumberFormat="1" borderId="0" fillId="5" fontId="17" numFmtId="2324" xfId="0"/>
    <xf applyFill="1" applyFont="1" applyNumberFormat="1" borderId="0" fillId="5" fontId="17" numFmtId="2324" xfId="0">
      <alignment horizontal="right" vertical="center"/>
    </xf>
    <xf applyFill="1" applyNumberFormat="1" borderId="0" fillId="5" fontId="0" numFmtId="2325" xfId="0"/>
    <xf applyFill="1" applyFont="1" applyNumberFormat="1" borderId="0" fillId="5" fontId="17" numFmtId="2325" xfId="0"/>
    <xf applyFill="1" applyFont="1" applyNumberFormat="1" borderId="0" fillId="5" fontId="17" numFmtId="2325" xfId="0">
      <alignment horizontal="right" vertical="center"/>
    </xf>
    <xf applyFill="1" applyNumberFormat="1" borderId="0" fillId="5" fontId="0" numFmtId="2326" xfId="0"/>
    <xf applyFill="1" applyFont="1" applyNumberFormat="1" borderId="0" fillId="5" fontId="17" numFmtId="2326" xfId="0"/>
    <xf applyFill="1" applyFont="1" applyNumberFormat="1" borderId="0" fillId="5" fontId="17" numFmtId="2326" xfId="0">
      <alignment horizontal="right" vertical="center"/>
    </xf>
    <xf applyFill="1" applyNumberFormat="1" borderId="0" fillId="7" fontId="0" numFmtId="2327" xfId="0"/>
    <xf applyFill="1" applyFont="1" applyNumberFormat="1" borderId="0" fillId="7" fontId="17" numFmtId="2327" xfId="0"/>
    <xf applyFill="1" applyFont="1" applyNumberFormat="1" borderId="0" fillId="7" fontId="17" numFmtId="2327" xfId="0">
      <alignment horizontal="right" vertical="center"/>
    </xf>
    <xf applyFill="1" applyNumberFormat="1" borderId="0" fillId="7" fontId="0" numFmtId="2328" xfId="0"/>
    <xf applyFill="1" applyFont="1" applyNumberFormat="1" borderId="0" fillId="7" fontId="17" numFmtId="2328" xfId="0"/>
    <xf applyFill="1" applyFont="1" applyNumberFormat="1" borderId="0" fillId="7" fontId="17" numFmtId="2328" xfId="0">
      <alignment horizontal="right" vertical="center"/>
    </xf>
    <xf applyFill="1" applyNumberFormat="1" borderId="0" fillId="7" fontId="0" numFmtId="2329" xfId="0"/>
    <xf applyFill="1" applyFont="1" applyNumberFormat="1" borderId="0" fillId="7" fontId="17" numFmtId="2329" xfId="0"/>
    <xf applyFill="1" applyFont="1" applyNumberFormat="1" borderId="0" fillId="7" fontId="17" numFmtId="2329" xfId="0">
      <alignment horizontal="right" vertical="center"/>
    </xf>
    <xf applyFill="1" applyNumberFormat="1" borderId="0" fillId="5" fontId="0" numFmtId="2330" xfId="0"/>
    <xf applyFill="1" applyFont="1" applyNumberFormat="1" borderId="0" fillId="5" fontId="17" numFmtId="2330" xfId="0"/>
    <xf applyFill="1" applyFont="1" applyNumberFormat="1" borderId="0" fillId="5" fontId="17" numFmtId="2330" xfId="0">
      <alignment horizontal="right" vertical="center"/>
    </xf>
    <xf applyFill="1" applyNumberFormat="1" borderId="0" fillId="5" fontId="0" numFmtId="2331" xfId="0"/>
    <xf applyFill="1" applyFont="1" applyNumberFormat="1" borderId="0" fillId="5" fontId="17" numFmtId="2331" xfId="0"/>
    <xf applyFill="1" applyFont="1" applyNumberFormat="1" borderId="0" fillId="5" fontId="17" numFmtId="2331" xfId="0">
      <alignment horizontal="right" vertical="center"/>
    </xf>
    <xf applyFill="1" applyNumberFormat="1" borderId="0" fillId="7" fontId="0" numFmtId="2332" xfId="0"/>
    <xf applyFill="1" applyFont="1" applyNumberFormat="1" borderId="0" fillId="7" fontId="17" numFmtId="2332" xfId="0"/>
    <xf applyFill="1" applyFont="1" applyNumberFormat="1" borderId="0" fillId="7" fontId="17" numFmtId="2332" xfId="0">
      <alignment horizontal="right" vertical="center"/>
    </xf>
    <xf applyFill="1" applyNumberFormat="1" borderId="0" fillId="5" fontId="0" numFmtId="2333" xfId="0"/>
    <xf applyFill="1" applyFont="1" applyNumberFormat="1" borderId="0" fillId="5" fontId="17" numFmtId="2333" xfId="0"/>
    <xf applyFill="1" applyFont="1" applyNumberFormat="1" borderId="0" fillId="5" fontId="17" numFmtId="2333" xfId="0">
      <alignment horizontal="right" vertical="center"/>
    </xf>
    <xf applyFill="1" applyNumberFormat="1" borderId="0" fillId="5" fontId="0" numFmtId="2334" xfId="0"/>
    <xf applyFill="1" applyFont="1" applyNumberFormat="1" borderId="0" fillId="5" fontId="17" numFmtId="2334" xfId="0"/>
    <xf applyFill="1" applyFont="1" applyNumberFormat="1" borderId="0" fillId="5" fontId="17" numFmtId="2334" xfId="0">
      <alignment horizontal="right" vertical="center"/>
    </xf>
    <xf applyFill="1" applyNumberFormat="1" borderId="0" fillId="5" fontId="0" numFmtId="2335" xfId="0"/>
    <xf applyFill="1" applyFont="1" applyNumberFormat="1" borderId="0" fillId="5" fontId="17" numFmtId="2335" xfId="0"/>
    <xf applyFill="1" applyFont="1" applyNumberFormat="1" borderId="0" fillId="5" fontId="17" numFmtId="2335" xfId="0">
      <alignment horizontal="right" vertical="center"/>
    </xf>
    <xf applyFill="1" applyNumberFormat="1" borderId="0" fillId="7" fontId="0" numFmtId="2336" xfId="0"/>
    <xf applyFill="1" applyFont="1" applyNumberFormat="1" borderId="0" fillId="7" fontId="17" numFmtId="2336" xfId="0"/>
    <xf applyFill="1" applyFont="1" applyNumberFormat="1" borderId="0" fillId="7" fontId="17" numFmtId="2336" xfId="0">
      <alignment horizontal="right" vertical="center"/>
    </xf>
    <xf applyFill="1" applyNumberFormat="1" borderId="0" fillId="7" fontId="0" numFmtId="2337" xfId="0"/>
    <xf applyFill="1" applyFont="1" applyNumberFormat="1" borderId="0" fillId="7" fontId="17" numFmtId="2337" xfId="0"/>
    <xf applyFill="1" applyFont="1" applyNumberFormat="1" borderId="0" fillId="7" fontId="17" numFmtId="2337" xfId="0">
      <alignment horizontal="right" vertical="center"/>
    </xf>
    <xf applyFill="1" applyNumberFormat="1" borderId="0" fillId="7" fontId="0" numFmtId="2338" xfId="0"/>
    <xf applyFill="1" applyFont="1" applyNumberFormat="1" borderId="0" fillId="7" fontId="17" numFmtId="2338" xfId="0"/>
    <xf applyFill="1" applyFont="1" applyNumberFormat="1" borderId="0" fillId="7" fontId="17" numFmtId="2338" xfId="0">
      <alignment horizontal="right" vertical="center"/>
    </xf>
    <xf applyFill="1" applyNumberFormat="1" borderId="0" fillId="5" fontId="0" numFmtId="2339" xfId="0"/>
    <xf applyFill="1" applyFont="1" applyNumberFormat="1" borderId="0" fillId="5" fontId="17" numFmtId="2339" xfId="0"/>
    <xf applyFill="1" applyFont="1" applyNumberFormat="1" borderId="0" fillId="5" fontId="17" numFmtId="2339" xfId="0">
      <alignment horizontal="right" vertical="center"/>
    </xf>
    <xf applyFill="1" applyNumberFormat="1" borderId="0" fillId="5" fontId="0" numFmtId="2340" xfId="0"/>
    <xf applyFill="1" applyFont="1" applyNumberFormat="1" borderId="0" fillId="5" fontId="17" numFmtId="2340" xfId="0"/>
    <xf applyFill="1" applyFont="1" applyNumberFormat="1" borderId="0" fillId="5" fontId="17" numFmtId="2340" xfId="0">
      <alignment horizontal="right" vertical="center"/>
    </xf>
    <xf applyFill="1" applyNumberFormat="1" borderId="0" fillId="5" fontId="0" numFmtId="2341" xfId="0"/>
    <xf applyFill="1" applyFont="1" applyNumberFormat="1" borderId="0" fillId="5" fontId="17" numFmtId="2341" xfId="0"/>
    <xf applyFill="1" applyFont="1" applyNumberFormat="1" borderId="0" fillId="5" fontId="17" numFmtId="2341" xfId="0">
      <alignment horizontal="right" vertical="center"/>
    </xf>
    <xf applyFill="1" applyNumberFormat="1" borderId="0" fillId="7" fontId="0" numFmtId="2342" xfId="0"/>
    <xf applyFill="1" applyFont="1" applyNumberFormat="1" borderId="0" fillId="7" fontId="17" numFmtId="2342" xfId="0"/>
    <xf applyFill="1" applyFont="1" applyNumberFormat="1" borderId="0" fillId="7" fontId="17" numFmtId="2342" xfId="0">
      <alignment horizontal="right" vertical="center"/>
    </xf>
    <xf applyFill="1" applyNumberFormat="1" borderId="0" fillId="7" fontId="0" numFmtId="2343" xfId="0"/>
    <xf applyFill="1" applyFont="1" applyNumberFormat="1" borderId="0" fillId="7" fontId="17" numFmtId="2343" xfId="0"/>
    <xf applyFill="1" applyFont="1" applyNumberFormat="1" borderId="0" fillId="7" fontId="17" numFmtId="2343" xfId="0">
      <alignment horizontal="right" vertical="center"/>
    </xf>
    <xf applyFill="1" applyNumberFormat="1" borderId="0" fillId="7" fontId="0" numFmtId="2344" xfId="0"/>
    <xf applyFill="1" applyFont="1" applyNumberFormat="1" borderId="0" fillId="7" fontId="17" numFmtId="2344" xfId="0"/>
    <xf applyFill="1" applyFont="1" applyNumberFormat="1" borderId="0" fillId="7" fontId="17" numFmtId="2344" xfId="0">
      <alignment horizontal="right" vertical="center"/>
    </xf>
    <xf applyFill="1" applyNumberFormat="1" borderId="0" fillId="5" fontId="0" numFmtId="2345" xfId="0"/>
    <xf applyFill="1" applyFont="1" applyNumberFormat="1" borderId="0" fillId="5" fontId="17" numFmtId="2345" xfId="0"/>
    <xf applyFill="1" applyFont="1" applyNumberFormat="1" borderId="0" fillId="5" fontId="17" numFmtId="2345" xfId="0">
      <alignment horizontal="right" vertical="center"/>
    </xf>
    <xf applyFill="1" applyNumberFormat="1" borderId="0" fillId="5" fontId="0" numFmtId="2346" xfId="0"/>
    <xf applyFill="1" applyFont="1" applyNumberFormat="1" borderId="0" fillId="5" fontId="17" numFmtId="2346" xfId="0"/>
    <xf applyFill="1" applyFont="1" applyNumberFormat="1" borderId="0" fillId="5" fontId="17" numFmtId="2346" xfId="0">
      <alignment horizontal="right" vertical="center"/>
    </xf>
    <xf applyFill="1" applyNumberFormat="1" borderId="0" fillId="7" fontId="0" numFmtId="2347" xfId="0"/>
    <xf applyFill="1" applyFont="1" applyNumberFormat="1" borderId="0" fillId="7" fontId="17" numFmtId="2347" xfId="0"/>
    <xf applyFill="1" applyFont="1" applyNumberFormat="1" borderId="0" fillId="7" fontId="17" numFmtId="2347" xfId="0">
      <alignment horizontal="right" vertical="center"/>
    </xf>
    <xf applyNumberFormat="1" borderId="0" fillId="0" fontId="0" numFmtId="2348" xfId="0"/>
    <xf applyFill="1" applyNumberFormat="1" borderId="0" fillId="5" fontId="0" numFmtId="2348" xfId="0"/>
    <xf applyFill="1" applyFont="1" applyNumberFormat="1" borderId="0" fillId="5" fontId="20" numFmtId="2348" xfId="0"/>
    <xf applyFill="1" applyFont="1" applyNumberFormat="1" borderId="0" fillId="5" fontId="20" numFmtId="2348" xfId="0">
      <alignment horizontal="right" vertical="center"/>
    </xf>
    <xf applyNumberFormat="1" borderId="0" fillId="0" fontId="0" numFmtId="2349" xfId="0"/>
    <xf applyFill="1" applyNumberFormat="1" borderId="0" fillId="5" fontId="0" numFmtId="2349" xfId="0"/>
    <xf applyFill="1" applyFont="1" applyNumberFormat="1" borderId="0" fillId="5" fontId="20" numFmtId="2349" xfId="0"/>
    <xf applyFill="1" applyFont="1" applyNumberFormat="1" borderId="0" fillId="5" fontId="20" numFmtId="2349" xfId="0">
      <alignment horizontal="right" vertical="center"/>
    </xf>
    <xf applyNumberFormat="1" borderId="0" fillId="0" fontId="0" numFmtId="2350" xfId="0"/>
    <xf applyFill="1" applyNumberFormat="1" borderId="0" fillId="5" fontId="0" numFmtId="2350" xfId="0"/>
    <xf applyFill="1" applyFont="1" applyNumberFormat="1" borderId="0" fillId="5" fontId="20" numFmtId="2350" xfId="0"/>
    <xf applyFill="1" applyFont="1" applyNumberFormat="1" borderId="0" fillId="5" fontId="20" numFmtId="2350" xfId="0">
      <alignment horizontal="right" vertical="center"/>
    </xf>
    <xf applyNumberFormat="1" borderId="0" fillId="0" fontId="0" numFmtId="2351" xfId="0"/>
    <xf applyFill="1" applyNumberFormat="1" borderId="0" fillId="6" fontId="0" numFmtId="2351" xfId="0"/>
    <xf applyFill="1" applyFont="1" applyNumberFormat="1" borderId="0" fillId="6" fontId="23" numFmtId="2351" xfId="0"/>
    <xf applyFill="1" applyFont="1" applyNumberFormat="1" borderId="0" fillId="6" fontId="23" numFmtId="2351" xfId="0">
      <alignment horizontal="right" vertical="center"/>
    </xf>
    <xf applyNumberFormat="1" borderId="0" fillId="0" fontId="0" numFmtId="2352" xfId="0"/>
    <xf applyFill="1" applyNumberFormat="1" borderId="0" fillId="5" fontId="0" numFmtId="2353" xfId="0"/>
    <xf applyFill="1" applyFont="1" applyNumberFormat="1" borderId="0" fillId="5" fontId="17" numFmtId="2353" xfId="0"/>
    <xf applyFill="1" applyFont="1" applyNumberFormat="1" borderId="0" fillId="5" fontId="17" numFmtId="2353" xfId="0">
      <alignment horizontal="right" vertical="center"/>
    </xf>
    <xf applyFill="1" applyNumberFormat="1" borderId="0" fillId="5" fontId="0" numFmtId="2354" xfId="0"/>
    <xf applyFill="1" applyFont="1" applyNumberFormat="1" borderId="0" fillId="5" fontId="17" numFmtId="2354" xfId="0"/>
    <xf applyFill="1" applyFont="1" applyNumberFormat="1" borderId="0" fillId="5" fontId="17" numFmtId="2354" xfId="0">
      <alignment horizontal="right" vertical="center"/>
    </xf>
    <xf applyFill="1" applyNumberFormat="1" borderId="0" fillId="5" fontId="0" numFmtId="2355" xfId="0"/>
    <xf applyFill="1" applyFont="1" applyNumberFormat="1" borderId="0" fillId="5" fontId="17" numFmtId="2355" xfId="0"/>
    <xf applyFill="1" applyFont="1" applyNumberFormat="1" borderId="0" fillId="5" fontId="17" numFmtId="2355" xfId="0">
      <alignment horizontal="right" vertical="center"/>
    </xf>
    <xf applyFill="1" applyNumberFormat="1" borderId="0" fillId="7" fontId="0" numFmtId="2356" xfId="0"/>
    <xf applyFill="1" applyFont="1" applyNumberFormat="1" borderId="0" fillId="7" fontId="17" numFmtId="2356" xfId="0"/>
    <xf applyFill="1" applyFont="1" applyNumberFormat="1" borderId="0" fillId="7" fontId="17" numFmtId="2356" xfId="0">
      <alignment horizontal="right" vertical="center"/>
    </xf>
    <xf applyFill="1" applyNumberFormat="1" borderId="0" fillId="7" fontId="0" numFmtId="2357" xfId="0"/>
    <xf applyFill="1" applyFont="1" applyNumberFormat="1" borderId="0" fillId="7" fontId="17" numFmtId="2357" xfId="0"/>
    <xf applyFill="1" applyFont="1" applyNumberFormat="1" borderId="0" fillId="7" fontId="17" numFmtId="2357" xfId="0">
      <alignment horizontal="right" vertical="center"/>
    </xf>
    <xf applyFill="1" applyNumberFormat="1" borderId="0" fillId="7" fontId="0" numFmtId="2358" xfId="0"/>
    <xf applyFill="1" applyFont="1" applyNumberFormat="1" borderId="0" fillId="7" fontId="17" numFmtId="2358" xfId="0"/>
    <xf applyFill="1" applyFont="1" applyNumberFormat="1" borderId="0" fillId="7" fontId="17" numFmtId="2358" xfId="0">
      <alignment horizontal="right" vertical="center"/>
    </xf>
    <xf applyFill="1" applyNumberFormat="1" borderId="0" fillId="5" fontId="0" numFmtId="2359" xfId="0"/>
    <xf applyFill="1" applyFont="1" applyNumberFormat="1" borderId="0" fillId="5" fontId="17" numFmtId="2359" xfId="0"/>
    <xf applyFill="1" applyFont="1" applyNumberFormat="1" borderId="0" fillId="5" fontId="17" numFmtId="2359" xfId="0">
      <alignment horizontal="right" vertical="center"/>
    </xf>
    <xf applyFill="1" applyNumberFormat="1" borderId="0" fillId="5" fontId="0" numFmtId="2360" xfId="0"/>
    <xf applyFill="1" applyFont="1" applyNumberFormat="1" borderId="0" fillId="5" fontId="17" numFmtId="2360" xfId="0"/>
    <xf applyFill="1" applyFont="1" applyNumberFormat="1" borderId="0" fillId="5" fontId="17" numFmtId="2360" xfId="0">
      <alignment horizontal="right" vertical="center"/>
    </xf>
    <xf applyFill="1" applyNumberFormat="1" borderId="0" fillId="5" fontId="0" numFmtId="2361" xfId="0"/>
    <xf applyFill="1" applyFont="1" applyNumberFormat="1" borderId="0" fillId="5" fontId="17" numFmtId="2361" xfId="0"/>
    <xf applyFill="1" applyFont="1" applyNumberFormat="1" borderId="0" fillId="5" fontId="17" numFmtId="2361" xfId="0">
      <alignment horizontal="right" vertical="center"/>
    </xf>
    <xf applyFill="1" applyNumberFormat="1" borderId="0" fillId="7" fontId="0" numFmtId="2362" xfId="0"/>
    <xf applyFill="1" applyFont="1" applyNumberFormat="1" borderId="0" fillId="7" fontId="17" numFmtId="2362" xfId="0"/>
    <xf applyFill="1" applyFont="1" applyNumberFormat="1" borderId="0" fillId="7" fontId="17" numFmtId="2362" xfId="0">
      <alignment horizontal="right" vertical="center"/>
    </xf>
    <xf applyFill="1" applyNumberFormat="1" borderId="0" fillId="7" fontId="0" numFmtId="2363" xfId="0"/>
    <xf applyFill="1" applyFont="1" applyNumberFormat="1" borderId="0" fillId="7" fontId="17" numFmtId="2363" xfId="0"/>
    <xf applyFill="1" applyFont="1" applyNumberFormat="1" borderId="0" fillId="7" fontId="17" numFmtId="2363" xfId="0">
      <alignment horizontal="right" vertical="center"/>
    </xf>
    <xf applyFill="1" applyNumberFormat="1" borderId="0" fillId="7" fontId="0" numFmtId="2364" xfId="0"/>
    <xf applyFill="1" applyFont="1" applyNumberFormat="1" borderId="0" fillId="7" fontId="17" numFmtId="2364" xfId="0"/>
    <xf applyFill="1" applyFont="1" applyNumberFormat="1" borderId="0" fillId="7" fontId="17" numFmtId="2364" xfId="0">
      <alignment horizontal="right" vertical="center"/>
    </xf>
    <xf applyFill="1" applyNumberFormat="1" borderId="0" fillId="5" fontId="0" numFmtId="2365" xfId="0"/>
    <xf applyFill="1" applyFont="1" applyNumberFormat="1" borderId="0" fillId="5" fontId="17" numFmtId="2365" xfId="0"/>
    <xf applyFill="1" applyFont="1" applyNumberFormat="1" borderId="0" fillId="5" fontId="17" numFmtId="2365" xfId="0">
      <alignment horizontal="right" vertical="center"/>
    </xf>
    <xf applyFill="1" applyNumberFormat="1" borderId="0" fillId="5" fontId="0" numFmtId="2366" xfId="0"/>
    <xf applyFill="1" applyFont="1" applyNumberFormat="1" borderId="0" fillId="5" fontId="17" numFmtId="2366" xfId="0"/>
    <xf applyFill="1" applyFont="1" applyNumberFormat="1" borderId="0" fillId="5" fontId="17" numFmtId="2366" xfId="0">
      <alignment horizontal="right" vertical="center"/>
    </xf>
    <xf applyFill="1" applyNumberFormat="1" borderId="0" fillId="5" fontId="0" numFmtId="2367" xfId="0"/>
    <xf applyFill="1" applyFont="1" applyNumberFormat="1" borderId="0" fillId="5" fontId="17" numFmtId="2367" xfId="0"/>
    <xf applyFill="1" applyFont="1" applyNumberFormat="1" borderId="0" fillId="5" fontId="17" numFmtId="2367" xfId="0">
      <alignment horizontal="right" vertical="center"/>
    </xf>
    <xf applyFill="1" applyNumberFormat="1" borderId="0" fillId="7" fontId="0" numFmtId="2368" xfId="0"/>
    <xf applyFill="1" applyFont="1" applyNumberFormat="1" borderId="0" fillId="7" fontId="17" numFmtId="2368" xfId="0"/>
    <xf applyFill="1" applyFont="1" applyNumberFormat="1" borderId="0" fillId="7" fontId="17" numFmtId="2368" xfId="0">
      <alignment horizontal="right" vertical="center"/>
    </xf>
    <xf applyFill="1" applyNumberFormat="1" borderId="0" fillId="7" fontId="0" numFmtId="2369" xfId="0"/>
    <xf applyFill="1" applyFont="1" applyNumberFormat="1" borderId="0" fillId="7" fontId="17" numFmtId="2369" xfId="0"/>
    <xf applyFill="1" applyFont="1" applyNumberFormat="1" borderId="0" fillId="7" fontId="17" numFmtId="2369" xfId="0">
      <alignment horizontal="right" vertical="center"/>
    </xf>
    <xf applyFill="1" applyNumberFormat="1" borderId="0" fillId="7" fontId="0" numFmtId="2370" xfId="0"/>
    <xf applyFill="1" applyFont="1" applyNumberFormat="1" borderId="0" fillId="7" fontId="17" numFmtId="2370" xfId="0"/>
    <xf applyFill="1" applyFont="1" applyNumberFormat="1" borderId="0" fillId="7" fontId="17" numFmtId="2370" xfId="0">
      <alignment horizontal="right" vertical="center"/>
    </xf>
    <xf applyFill="1" applyNumberFormat="1" borderId="0" fillId="5" fontId="0" numFmtId="2371" xfId="0"/>
    <xf applyFill="1" applyFont="1" applyNumberFormat="1" borderId="0" fillId="5" fontId="17" numFmtId="2371" xfId="0"/>
    <xf applyFill="1" applyFont="1" applyNumberFormat="1" borderId="0" fillId="5" fontId="17" numFmtId="2371" xfId="0">
      <alignment horizontal="right" vertical="center"/>
    </xf>
    <xf applyFill="1" applyNumberFormat="1" borderId="0" fillId="5" fontId="0" numFmtId="2372" xfId="0"/>
    <xf applyFill="1" applyFont="1" applyNumberFormat="1" borderId="0" fillId="5" fontId="17" numFmtId="2372" xfId="0"/>
    <xf applyFill="1" applyFont="1" applyNumberFormat="1" borderId="0" fillId="5" fontId="17" numFmtId="2372" xfId="0">
      <alignment horizontal="right" vertical="center"/>
    </xf>
    <xf applyFill="1" applyNumberFormat="1" borderId="0" fillId="7" fontId="0" numFmtId="2373" xfId="0"/>
    <xf applyFill="1" applyFont="1" applyNumberFormat="1" borderId="0" fillId="7" fontId="17" numFmtId="2373" xfId="0"/>
    <xf applyFill="1" applyFont="1" applyNumberFormat="1" borderId="0" fillId="7" fontId="17" numFmtId="2373" xfId="0">
      <alignment horizontal="right" vertical="center"/>
    </xf>
    <xf applyFill="1" applyNumberFormat="1" borderId="0" fillId="5" fontId="0" numFmtId="2374" xfId="0"/>
    <xf applyFill="1" applyFont="1" applyNumberFormat="1" borderId="0" fillId="5" fontId="17" numFmtId="2374" xfId="0"/>
    <xf applyFill="1" applyFont="1" applyNumberFormat="1" borderId="0" fillId="5" fontId="17" numFmtId="2374" xfId="0">
      <alignment horizontal="right" vertical="center"/>
    </xf>
    <xf applyFill="1" applyNumberFormat="1" borderId="0" fillId="5" fontId="0" numFmtId="2375" xfId="0"/>
    <xf applyFill="1" applyFont="1" applyNumberFormat="1" borderId="0" fillId="5" fontId="17" numFmtId="2375" xfId="0"/>
    <xf applyFill="1" applyFont="1" applyNumberFormat="1" borderId="0" fillId="5" fontId="17" numFmtId="2375" xfId="0">
      <alignment horizontal="right" vertical="center"/>
    </xf>
    <xf applyFill="1" applyNumberFormat="1" borderId="0" fillId="5" fontId="0" numFmtId="2376" xfId="0"/>
    <xf applyFill="1" applyFont="1" applyNumberFormat="1" borderId="0" fillId="5" fontId="17" numFmtId="2376" xfId="0"/>
    <xf applyFill="1" applyFont="1" applyNumberFormat="1" borderId="0" fillId="5" fontId="17" numFmtId="2376" xfId="0">
      <alignment horizontal="right" vertical="center"/>
    </xf>
    <xf applyFill="1" applyNumberFormat="1" borderId="0" fillId="7" fontId="0" numFmtId="2377" xfId="0"/>
    <xf applyFill="1" applyFont="1" applyNumberFormat="1" borderId="0" fillId="7" fontId="17" numFmtId="2377" xfId="0"/>
    <xf applyFill="1" applyFont="1" applyNumberFormat="1" borderId="0" fillId="7" fontId="17" numFmtId="2377" xfId="0">
      <alignment horizontal="right" vertical="center"/>
    </xf>
    <xf applyFill="1" applyNumberFormat="1" borderId="0" fillId="7" fontId="0" numFmtId="2378" xfId="0"/>
    <xf applyFill="1" applyFont="1" applyNumberFormat="1" borderId="0" fillId="7" fontId="17" numFmtId="2378" xfId="0"/>
    <xf applyFill="1" applyFont="1" applyNumberFormat="1" borderId="0" fillId="7" fontId="17" numFmtId="2378" xfId="0">
      <alignment horizontal="right" vertical="center"/>
    </xf>
    <xf applyFill="1" applyNumberFormat="1" borderId="0" fillId="7" fontId="0" numFmtId="2379" xfId="0"/>
    <xf applyFill="1" applyFont="1" applyNumberFormat="1" borderId="0" fillId="7" fontId="17" numFmtId="2379" xfId="0"/>
    <xf applyFill="1" applyFont="1" applyNumberFormat="1" borderId="0" fillId="7" fontId="17" numFmtId="2379" xfId="0">
      <alignment horizontal="right" vertical="center"/>
    </xf>
    <xf applyFill="1" applyNumberFormat="1" borderId="0" fillId="5" fontId="0" numFmtId="2380" xfId="0"/>
    <xf applyFill="1" applyFont="1" applyNumberFormat="1" borderId="0" fillId="5" fontId="17" numFmtId="2380" xfId="0"/>
    <xf applyFill="1" applyFont="1" applyNumberFormat="1" borderId="0" fillId="5" fontId="17" numFmtId="2380" xfId="0">
      <alignment horizontal="right" vertical="center"/>
    </xf>
    <xf applyFill="1" applyNumberFormat="1" borderId="0" fillId="5" fontId="0" numFmtId="2381" xfId="0"/>
    <xf applyFill="1" applyFont="1" applyNumberFormat="1" borderId="0" fillId="5" fontId="17" numFmtId="2381" xfId="0"/>
    <xf applyFill="1" applyFont="1" applyNumberFormat="1" borderId="0" fillId="5" fontId="17" numFmtId="2381" xfId="0">
      <alignment horizontal="right" vertical="center"/>
    </xf>
    <xf applyFill="1" applyNumberFormat="1" borderId="0" fillId="5" fontId="0" numFmtId="2382" xfId="0"/>
    <xf applyFill="1" applyFont="1" applyNumberFormat="1" borderId="0" fillId="5" fontId="17" numFmtId="2382" xfId="0"/>
    <xf applyFill="1" applyFont="1" applyNumberFormat="1" borderId="0" fillId="5" fontId="17" numFmtId="2382" xfId="0">
      <alignment horizontal="right" vertical="center"/>
    </xf>
    <xf applyFill="1" applyNumberFormat="1" borderId="0" fillId="7" fontId="0" numFmtId="2383" xfId="0"/>
    <xf applyFill="1" applyFont="1" applyNumberFormat="1" borderId="0" fillId="7" fontId="17" numFmtId="2383" xfId="0"/>
    <xf applyFill="1" applyFont="1" applyNumberFormat="1" borderId="0" fillId="7" fontId="17" numFmtId="2383" xfId="0">
      <alignment horizontal="right" vertical="center"/>
    </xf>
    <xf applyFill="1" applyNumberFormat="1" borderId="0" fillId="7" fontId="0" numFmtId="2384" xfId="0"/>
    <xf applyFill="1" applyFont="1" applyNumberFormat="1" borderId="0" fillId="7" fontId="17" numFmtId="2384" xfId="0"/>
    <xf applyFill="1" applyFont="1" applyNumberFormat="1" borderId="0" fillId="7" fontId="17" numFmtId="2384" xfId="0">
      <alignment horizontal="right" vertical="center"/>
    </xf>
    <xf applyFill="1" applyNumberFormat="1" borderId="0" fillId="7" fontId="0" numFmtId="2385" xfId="0"/>
    <xf applyFill="1" applyFont="1" applyNumberFormat="1" borderId="0" fillId="7" fontId="17" numFmtId="2385" xfId="0"/>
    <xf applyFill="1" applyFont="1" applyNumberFormat="1" borderId="0" fillId="7" fontId="17" numFmtId="2385" xfId="0">
      <alignment horizontal="right" vertical="center"/>
    </xf>
    <xf applyFill="1" applyNumberFormat="1" borderId="0" fillId="5" fontId="0" numFmtId="2386" xfId="0"/>
    <xf applyFill="1" applyFont="1" applyNumberFormat="1" borderId="0" fillId="5" fontId="17" numFmtId="2386" xfId="0"/>
    <xf applyFill="1" applyFont="1" applyNumberFormat="1" borderId="0" fillId="5" fontId="17" numFmtId="2386" xfId="0">
      <alignment horizontal="right" vertical="center"/>
    </xf>
    <xf applyFill="1" applyNumberFormat="1" borderId="0" fillId="5" fontId="0" numFmtId="2387" xfId="0"/>
    <xf applyFill="1" applyFont="1" applyNumberFormat="1" borderId="0" fillId="5" fontId="17" numFmtId="2387" xfId="0"/>
    <xf applyFill="1" applyFont="1" applyNumberFormat="1" borderId="0" fillId="5" fontId="17" numFmtId="2387" xfId="0">
      <alignment horizontal="right" vertical="center"/>
    </xf>
    <xf applyFill="1" applyNumberFormat="1" borderId="0" fillId="7" fontId="0" numFmtId="2388" xfId="0"/>
    <xf applyFill="1" applyFont="1" applyNumberFormat="1" borderId="0" fillId="7" fontId="17" numFmtId="2388" xfId="0"/>
    <xf applyFill="1" applyFont="1" applyNumberFormat="1" borderId="0" fillId="7" fontId="17" numFmtId="2388" xfId="0">
      <alignment horizontal="right" vertical="center"/>
    </xf>
    <xf applyNumberFormat="1" borderId="0" fillId="0" fontId="0" numFmtId="2389" xfId="0"/>
    <xf applyFill="1" applyNumberFormat="1" borderId="0" fillId="5" fontId="0" numFmtId="2389" xfId="0"/>
    <xf applyFill="1" applyFont="1" applyNumberFormat="1" borderId="0" fillId="5" fontId="20" numFmtId="2389" xfId="0"/>
    <xf applyFill="1" applyFont="1" applyNumberFormat="1" borderId="0" fillId="5" fontId="20" numFmtId="2389" xfId="0">
      <alignment horizontal="right" vertical="center"/>
    </xf>
    <xf applyNumberFormat="1" borderId="0" fillId="0" fontId="0" numFmtId="2390" xfId="0"/>
    <xf applyFill="1" applyNumberFormat="1" borderId="0" fillId="5" fontId="0" numFmtId="2390" xfId="0"/>
    <xf applyFill="1" applyFont="1" applyNumberFormat="1" borderId="0" fillId="5" fontId="20" numFmtId="2390" xfId="0"/>
    <xf applyFill="1" applyFont="1" applyNumberFormat="1" borderId="0" fillId="5" fontId="20" numFmtId="2390" xfId="0">
      <alignment horizontal="right" vertical="center"/>
    </xf>
    <xf applyNumberFormat="1" borderId="0" fillId="0" fontId="0" numFmtId="2391" xfId="0"/>
    <xf applyFill="1" applyNumberFormat="1" borderId="0" fillId="5" fontId="0" numFmtId="2391" xfId="0"/>
    <xf applyFill="1" applyFont="1" applyNumberFormat="1" borderId="0" fillId="5" fontId="20" numFmtId="2391" xfId="0"/>
    <xf applyFill="1" applyFont="1" applyNumberFormat="1" borderId="0" fillId="5" fontId="20" numFmtId="2391" xfId="0">
      <alignment horizontal="right" vertical="center"/>
    </xf>
    <xf applyNumberFormat="1" borderId="0" fillId="0" fontId="0" numFmtId="2392" xfId="0"/>
    <xf applyFill="1" applyNumberFormat="1" borderId="0" fillId="6" fontId="0" numFmtId="2392" xfId="0"/>
    <xf applyFill="1" applyFont="1" applyNumberFormat="1" borderId="0" fillId="6" fontId="23" numFmtId="2392" xfId="0"/>
    <xf applyFill="1" applyFont="1" applyNumberFormat="1" borderId="0" fillId="6" fontId="23" numFmtId="2392" xfId="0">
      <alignment horizontal="right" vertical="center"/>
    </xf>
    <xf applyNumberFormat="1" borderId="0" fillId="0" fontId="0" numFmtId="2393" xfId="0"/>
    <xf applyFill="1" applyNumberFormat="1" borderId="0" fillId="5" fontId="0" numFmtId="2394" xfId="0"/>
    <xf applyFill="1" applyFont="1" applyNumberFormat="1" borderId="0" fillId="5" fontId="17" numFmtId="2394" xfId="0"/>
    <xf applyFill="1" applyFont="1" applyNumberFormat="1" borderId="0" fillId="5" fontId="17" numFmtId="2394" xfId="0">
      <alignment horizontal="right" vertical="center"/>
    </xf>
    <xf applyFill="1" applyNumberFormat="1" borderId="0" fillId="5" fontId="0" numFmtId="2395" xfId="0"/>
    <xf applyFill="1" applyFont="1" applyNumberFormat="1" borderId="0" fillId="5" fontId="17" numFmtId="2395" xfId="0"/>
    <xf applyFill="1" applyFont="1" applyNumberFormat="1" borderId="0" fillId="5" fontId="17" numFmtId="2395" xfId="0">
      <alignment horizontal="right" vertical="center"/>
    </xf>
    <xf applyFill="1" applyNumberFormat="1" borderId="0" fillId="5" fontId="0" numFmtId="2396" xfId="0"/>
    <xf applyFill="1" applyFont="1" applyNumberFormat="1" borderId="0" fillId="5" fontId="17" numFmtId="2396" xfId="0"/>
    <xf applyFill="1" applyFont="1" applyNumberFormat="1" borderId="0" fillId="5" fontId="17" numFmtId="2396" xfId="0">
      <alignment horizontal="right" vertical="center"/>
    </xf>
    <xf applyFill="1" applyNumberFormat="1" borderId="0" fillId="7" fontId="0" numFmtId="2397" xfId="0"/>
    <xf applyFill="1" applyFont="1" applyNumberFormat="1" borderId="0" fillId="7" fontId="17" numFmtId="2397" xfId="0"/>
    <xf applyFill="1" applyFont="1" applyNumberFormat="1" borderId="0" fillId="7" fontId="17" numFmtId="2397" xfId="0">
      <alignment horizontal="right" vertical="center"/>
    </xf>
    <xf applyFill="1" applyNumberFormat="1" borderId="0" fillId="7" fontId="0" numFmtId="2398" xfId="0"/>
    <xf applyFill="1" applyFont="1" applyNumberFormat="1" borderId="0" fillId="7" fontId="17" numFmtId="2398" xfId="0"/>
    <xf applyFill="1" applyFont="1" applyNumberFormat="1" borderId="0" fillId="7" fontId="17" numFmtId="2398" xfId="0">
      <alignment horizontal="right" vertical="center"/>
    </xf>
    <xf applyFill="1" applyNumberFormat="1" borderId="0" fillId="7" fontId="0" numFmtId="2399" xfId="0"/>
    <xf applyFill="1" applyFont="1" applyNumberFormat="1" borderId="0" fillId="7" fontId="17" numFmtId="2399" xfId="0"/>
    <xf applyFill="1" applyFont="1" applyNumberFormat="1" borderId="0" fillId="7" fontId="17" numFmtId="2399" xfId="0">
      <alignment horizontal="right" vertical="center"/>
    </xf>
    <xf applyFill="1" applyNumberFormat="1" borderId="0" fillId="5" fontId="0" numFmtId="2400" xfId="0"/>
    <xf applyFill="1" applyFont="1" applyNumberFormat="1" borderId="0" fillId="5" fontId="17" numFmtId="2400" xfId="0"/>
    <xf applyFill="1" applyFont="1" applyNumberFormat="1" borderId="0" fillId="5" fontId="17" numFmtId="2400" xfId="0">
      <alignment horizontal="right" vertical="center"/>
    </xf>
    <xf applyFill="1" applyNumberFormat="1" borderId="0" fillId="5" fontId="0" numFmtId="2401" xfId="0"/>
    <xf applyFill="1" applyFont="1" applyNumberFormat="1" borderId="0" fillId="5" fontId="17" numFmtId="2401" xfId="0"/>
    <xf applyFill="1" applyFont="1" applyNumberFormat="1" borderId="0" fillId="5" fontId="17" numFmtId="2401" xfId="0">
      <alignment horizontal="right" vertical="center"/>
    </xf>
    <xf applyFill="1" applyNumberFormat="1" borderId="0" fillId="5" fontId="0" numFmtId="2402" xfId="0"/>
    <xf applyFill="1" applyFont="1" applyNumberFormat="1" borderId="0" fillId="5" fontId="17" numFmtId="2402" xfId="0"/>
    <xf applyFill="1" applyFont="1" applyNumberFormat="1" borderId="0" fillId="5" fontId="17" numFmtId="2402" xfId="0">
      <alignment horizontal="right" vertical="center"/>
    </xf>
    <xf applyFill="1" applyNumberFormat="1" borderId="0" fillId="7" fontId="0" numFmtId="2403" xfId="0"/>
    <xf applyFill="1" applyFont="1" applyNumberFormat="1" borderId="0" fillId="7" fontId="17" numFmtId="2403" xfId="0"/>
    <xf applyFill="1" applyFont="1" applyNumberFormat="1" borderId="0" fillId="7" fontId="17" numFmtId="2403" xfId="0">
      <alignment horizontal="right" vertical="center"/>
    </xf>
    <xf applyFill="1" applyNumberFormat="1" borderId="0" fillId="7" fontId="0" numFmtId="2404" xfId="0"/>
    <xf applyFill="1" applyFont="1" applyNumberFormat="1" borderId="0" fillId="7" fontId="17" numFmtId="2404" xfId="0"/>
    <xf applyFill="1" applyFont="1" applyNumberFormat="1" borderId="0" fillId="7" fontId="17" numFmtId="2404" xfId="0">
      <alignment horizontal="right" vertical="center"/>
    </xf>
    <xf applyFill="1" applyNumberFormat="1" borderId="0" fillId="7" fontId="0" numFmtId="2405" xfId="0"/>
    <xf applyFill="1" applyFont="1" applyNumberFormat="1" borderId="0" fillId="7" fontId="17" numFmtId="2405" xfId="0"/>
    <xf applyFill="1" applyFont="1" applyNumberFormat="1" borderId="0" fillId="7" fontId="17" numFmtId="2405" xfId="0">
      <alignment horizontal="right" vertical="center"/>
    </xf>
    <xf applyFill="1" applyNumberFormat="1" borderId="0" fillId="5" fontId="0" numFmtId="2406" xfId="0"/>
    <xf applyFill="1" applyFont="1" applyNumberFormat="1" borderId="0" fillId="5" fontId="17" numFmtId="2406" xfId="0"/>
    <xf applyFill="1" applyFont="1" applyNumberFormat="1" borderId="0" fillId="5" fontId="17" numFmtId="2406" xfId="0">
      <alignment horizontal="right" vertical="center"/>
    </xf>
    <xf applyFill="1" applyNumberFormat="1" borderId="0" fillId="5" fontId="0" numFmtId="2407" xfId="0"/>
    <xf applyFill="1" applyFont="1" applyNumberFormat="1" borderId="0" fillId="5" fontId="17" numFmtId="2407" xfId="0"/>
    <xf applyFill="1" applyFont="1" applyNumberFormat="1" borderId="0" fillId="5" fontId="17" numFmtId="2407" xfId="0">
      <alignment horizontal="right" vertical="center"/>
    </xf>
    <xf applyFill="1" applyNumberFormat="1" borderId="0" fillId="5" fontId="0" numFmtId="2408" xfId="0"/>
    <xf applyFill="1" applyFont="1" applyNumberFormat="1" borderId="0" fillId="5" fontId="17" numFmtId="2408" xfId="0"/>
    <xf applyFill="1" applyFont="1" applyNumberFormat="1" borderId="0" fillId="5" fontId="17" numFmtId="2408" xfId="0">
      <alignment horizontal="right" vertical="center"/>
    </xf>
    <xf applyFill="1" applyNumberFormat="1" borderId="0" fillId="7" fontId="0" numFmtId="2409" xfId="0"/>
    <xf applyFill="1" applyFont="1" applyNumberFormat="1" borderId="0" fillId="7" fontId="17" numFmtId="2409" xfId="0"/>
    <xf applyFill="1" applyFont="1" applyNumberFormat="1" borderId="0" fillId="7" fontId="17" numFmtId="2409" xfId="0">
      <alignment horizontal="right" vertical="center"/>
    </xf>
    <xf applyFill="1" applyNumberFormat="1" borderId="0" fillId="7" fontId="0" numFmtId="2410" xfId="0"/>
    <xf applyFill="1" applyFont="1" applyNumberFormat="1" borderId="0" fillId="7" fontId="17" numFmtId="2410" xfId="0"/>
    <xf applyFill="1" applyFont="1" applyNumberFormat="1" borderId="0" fillId="7" fontId="17" numFmtId="2410" xfId="0">
      <alignment horizontal="right" vertical="center"/>
    </xf>
    <xf applyFill="1" applyNumberFormat="1" borderId="0" fillId="7" fontId="0" numFmtId="2411" xfId="0"/>
    <xf applyFill="1" applyFont="1" applyNumberFormat="1" borderId="0" fillId="7" fontId="17" numFmtId="2411" xfId="0"/>
    <xf applyFill="1" applyFont="1" applyNumberFormat="1" borderId="0" fillId="7" fontId="17" numFmtId="2411" xfId="0">
      <alignment horizontal="right" vertical="center"/>
    </xf>
    <xf applyFill="1" applyNumberFormat="1" borderId="0" fillId="5" fontId="0" numFmtId="2412" xfId="0"/>
    <xf applyFill="1" applyFont="1" applyNumberFormat="1" borderId="0" fillId="5" fontId="17" numFmtId="2412" xfId="0"/>
    <xf applyFill="1" applyFont="1" applyNumberFormat="1" borderId="0" fillId="5" fontId="17" numFmtId="2412" xfId="0">
      <alignment horizontal="right" vertical="center"/>
    </xf>
    <xf applyFill="1" applyNumberFormat="1" borderId="0" fillId="5" fontId="0" numFmtId="2413" xfId="0"/>
    <xf applyFill="1" applyFont="1" applyNumberFormat="1" borderId="0" fillId="5" fontId="17" numFmtId="2413" xfId="0"/>
    <xf applyFill="1" applyFont="1" applyNumberFormat="1" borderId="0" fillId="5" fontId="17" numFmtId="2413" xfId="0">
      <alignment horizontal="right" vertical="center"/>
    </xf>
    <xf applyFill="1" applyNumberFormat="1" borderId="0" fillId="7" fontId="0" numFmtId="2414" xfId="0"/>
    <xf applyFill="1" applyFont="1" applyNumberFormat="1" borderId="0" fillId="7" fontId="17" numFmtId="2414" xfId="0"/>
    <xf applyFill="1" applyFont="1" applyNumberFormat="1" borderId="0" fillId="7" fontId="17" numFmtId="2414" xfId="0">
      <alignment horizontal="right" vertical="center"/>
    </xf>
    <xf applyFill="1" applyNumberFormat="1" borderId="0" fillId="5" fontId="0" numFmtId="2415" xfId="0"/>
    <xf applyFill="1" applyFont="1" applyNumberFormat="1" borderId="0" fillId="5" fontId="17" numFmtId="2415" xfId="0"/>
    <xf applyFill="1" applyFont="1" applyNumberFormat="1" borderId="0" fillId="5" fontId="17" numFmtId="2415" xfId="0">
      <alignment horizontal="right" vertical="center"/>
    </xf>
    <xf applyFill="1" applyNumberFormat="1" borderId="0" fillId="5" fontId="0" numFmtId="2416" xfId="0"/>
    <xf applyFill="1" applyFont="1" applyNumberFormat="1" borderId="0" fillId="5" fontId="17" numFmtId="2416" xfId="0"/>
    <xf applyFill="1" applyFont="1" applyNumberFormat="1" borderId="0" fillId="5" fontId="17" numFmtId="2416" xfId="0">
      <alignment horizontal="right" vertical="center"/>
    </xf>
    <xf applyFill="1" applyNumberFormat="1" borderId="0" fillId="5" fontId="0" numFmtId="2417" xfId="0"/>
    <xf applyFill="1" applyFont="1" applyNumberFormat="1" borderId="0" fillId="5" fontId="17" numFmtId="2417" xfId="0"/>
    <xf applyFill="1" applyFont="1" applyNumberFormat="1" borderId="0" fillId="5" fontId="17" numFmtId="2417" xfId="0">
      <alignment horizontal="right" vertical="center"/>
    </xf>
    <xf applyFill="1" applyNumberFormat="1" borderId="0" fillId="7" fontId="0" numFmtId="2418" xfId="0"/>
    <xf applyFill="1" applyFont="1" applyNumberFormat="1" borderId="0" fillId="7" fontId="17" numFmtId="2418" xfId="0"/>
    <xf applyFill="1" applyFont="1" applyNumberFormat="1" borderId="0" fillId="7" fontId="17" numFmtId="2418" xfId="0">
      <alignment horizontal="right" vertical="center"/>
    </xf>
    <xf applyFill="1" applyNumberFormat="1" borderId="0" fillId="7" fontId="0" numFmtId="2419" xfId="0"/>
    <xf applyFill="1" applyFont="1" applyNumberFormat="1" borderId="0" fillId="7" fontId="17" numFmtId="2419" xfId="0"/>
    <xf applyFill="1" applyFont="1" applyNumberFormat="1" borderId="0" fillId="7" fontId="17" numFmtId="2419" xfId="0">
      <alignment horizontal="right" vertical="center"/>
    </xf>
    <xf applyFill="1" applyNumberFormat="1" borderId="0" fillId="7" fontId="0" numFmtId="2420" xfId="0"/>
    <xf applyFill="1" applyFont="1" applyNumberFormat="1" borderId="0" fillId="7" fontId="17" numFmtId="2420" xfId="0"/>
    <xf applyFill="1" applyFont="1" applyNumberFormat="1" borderId="0" fillId="7" fontId="17" numFmtId="2420" xfId="0">
      <alignment horizontal="right" vertical="center"/>
    </xf>
    <xf applyFill="1" applyNumberFormat="1" borderId="0" fillId="5" fontId="0" numFmtId="2421" xfId="0"/>
    <xf applyFill="1" applyFont="1" applyNumberFormat="1" borderId="0" fillId="5" fontId="17" numFmtId="2421" xfId="0"/>
    <xf applyFill="1" applyFont="1" applyNumberFormat="1" borderId="0" fillId="5" fontId="17" numFmtId="2421" xfId="0">
      <alignment horizontal="right" vertical="center"/>
    </xf>
    <xf applyFill="1" applyNumberFormat="1" borderId="0" fillId="5" fontId="0" numFmtId="2422" xfId="0"/>
    <xf applyFill="1" applyFont="1" applyNumberFormat="1" borderId="0" fillId="5" fontId="17" numFmtId="2422" xfId="0"/>
    <xf applyFill="1" applyFont="1" applyNumberFormat="1" borderId="0" fillId="5" fontId="17" numFmtId="2422" xfId="0">
      <alignment horizontal="right" vertical="center"/>
    </xf>
    <xf applyFill="1" applyNumberFormat="1" borderId="0" fillId="5" fontId="0" numFmtId="2423" xfId="0"/>
    <xf applyFill="1" applyFont="1" applyNumberFormat="1" borderId="0" fillId="5" fontId="17" numFmtId="2423" xfId="0"/>
    <xf applyFill="1" applyFont="1" applyNumberFormat="1" borderId="0" fillId="5" fontId="17" numFmtId="2423" xfId="0">
      <alignment horizontal="right" vertical="center"/>
    </xf>
    <xf applyFill="1" applyNumberFormat="1" borderId="0" fillId="7" fontId="0" numFmtId="2424" xfId="0"/>
    <xf applyFill="1" applyFont="1" applyNumberFormat="1" borderId="0" fillId="7" fontId="17" numFmtId="2424" xfId="0"/>
    <xf applyFill="1" applyFont="1" applyNumberFormat="1" borderId="0" fillId="7" fontId="17" numFmtId="2424" xfId="0">
      <alignment horizontal="right" vertical="center"/>
    </xf>
    <xf applyFill="1" applyNumberFormat="1" borderId="0" fillId="7" fontId="0" numFmtId="2425" xfId="0"/>
    <xf applyFill="1" applyFont="1" applyNumberFormat="1" borderId="0" fillId="7" fontId="17" numFmtId="2425" xfId="0"/>
    <xf applyFill="1" applyFont="1" applyNumberFormat="1" borderId="0" fillId="7" fontId="17" numFmtId="2425" xfId="0">
      <alignment horizontal="right" vertical="center"/>
    </xf>
    <xf applyFill="1" applyNumberFormat="1" borderId="0" fillId="7" fontId="0" numFmtId="2426" xfId="0"/>
    <xf applyFill="1" applyFont="1" applyNumberFormat="1" borderId="0" fillId="7" fontId="17" numFmtId="2426" xfId="0"/>
    <xf applyFill="1" applyFont="1" applyNumberFormat="1" borderId="0" fillId="7" fontId="17" numFmtId="2426" xfId="0">
      <alignment horizontal="right" vertical="center"/>
    </xf>
    <xf applyFill="1" applyNumberFormat="1" borderId="0" fillId="5" fontId="0" numFmtId="2427" xfId="0"/>
    <xf applyFill="1" applyFont="1" applyNumberFormat="1" borderId="0" fillId="5" fontId="17" numFmtId="2427" xfId="0"/>
    <xf applyFill="1" applyFont="1" applyNumberFormat="1" borderId="0" fillId="5" fontId="17" numFmtId="2427" xfId="0">
      <alignment horizontal="right" vertical="center"/>
    </xf>
    <xf applyFill="1" applyNumberFormat="1" borderId="0" fillId="5" fontId="0" numFmtId="2428" xfId="0"/>
    <xf applyFill="1" applyFont="1" applyNumberFormat="1" borderId="0" fillId="5" fontId="17" numFmtId="2428" xfId="0"/>
    <xf applyFill="1" applyFont="1" applyNumberFormat="1" borderId="0" fillId="5" fontId="17" numFmtId="2428" xfId="0">
      <alignment horizontal="right" vertical="center"/>
    </xf>
    <xf applyFill="1" applyNumberFormat="1" borderId="0" fillId="7" fontId="0" numFmtId="2429" xfId="0"/>
    <xf applyFill="1" applyFont="1" applyNumberFormat="1" borderId="0" fillId="7" fontId="17" numFmtId="2429" xfId="0"/>
    <xf applyFill="1" applyFont="1" applyNumberFormat="1" borderId="0" fillId="7" fontId="17" numFmtId="2429" xfId="0">
      <alignment horizontal="right" vertical="center"/>
    </xf>
    <xf applyNumberFormat="1" borderId="0" fillId="0" fontId="0" numFmtId="2430" xfId="0"/>
    <xf applyFill="1" applyNumberFormat="1" borderId="0" fillId="5" fontId="0" numFmtId="2430" xfId="0"/>
    <xf applyFill="1" applyFont="1" applyNumberFormat="1" borderId="0" fillId="5" fontId="20" numFmtId="2430" xfId="0"/>
    <xf applyFill="1" applyFont="1" applyNumberFormat="1" borderId="0" fillId="5" fontId="20" numFmtId="2430" xfId="0">
      <alignment horizontal="right" vertical="center"/>
    </xf>
    <xf applyNumberFormat="1" borderId="0" fillId="0" fontId="0" numFmtId="2431" xfId="0"/>
    <xf applyFill="1" applyNumberFormat="1" borderId="0" fillId="5" fontId="0" numFmtId="2431" xfId="0"/>
    <xf applyFill="1" applyFont="1" applyNumberFormat="1" borderId="0" fillId="5" fontId="20" numFmtId="2431" xfId="0"/>
    <xf applyFill="1" applyFont="1" applyNumberFormat="1" borderId="0" fillId="5" fontId="20" numFmtId="2431" xfId="0">
      <alignment horizontal="right" vertical="center"/>
    </xf>
    <xf applyNumberFormat="1" borderId="0" fillId="0" fontId="0" numFmtId="2432" xfId="0"/>
    <xf applyFill="1" applyNumberFormat="1" borderId="0" fillId="5" fontId="0" numFmtId="2432" xfId="0"/>
    <xf applyFill="1" applyFont="1" applyNumberFormat="1" borderId="0" fillId="5" fontId="20" numFmtId="2432" xfId="0"/>
    <xf applyFill="1" applyFont="1" applyNumberFormat="1" borderId="0" fillId="5" fontId="20" numFmtId="2432" xfId="0">
      <alignment horizontal="right" vertical="center"/>
    </xf>
    <xf applyNumberFormat="1" borderId="0" fillId="0" fontId="0" numFmtId="2433" xfId="0"/>
    <xf applyFill="1" applyNumberFormat="1" borderId="0" fillId="6" fontId="0" numFmtId="2433" xfId="0"/>
    <xf applyFill="1" applyFont="1" applyNumberFormat="1" borderId="0" fillId="6" fontId="23" numFmtId="2433" xfId="0"/>
    <xf applyFill="1" applyFont="1" applyNumberFormat="1" borderId="0" fillId="6" fontId="23" numFmtId="2433" xfId="0">
      <alignment horizontal="right" vertical="center"/>
    </xf>
    <xf applyNumberFormat="1" borderId="0" fillId="0" fontId="0" numFmtId="2434" xfId="0"/>
    <xf applyFill="1" applyNumberFormat="1" borderId="0" fillId="5" fontId="0" numFmtId="2435" xfId="0"/>
    <xf applyFill="1" applyFont="1" applyNumberFormat="1" borderId="0" fillId="5" fontId="17" numFmtId="2435" xfId="0"/>
    <xf applyFill="1" applyFont="1" applyNumberFormat="1" borderId="0" fillId="5" fontId="17" numFmtId="2435" xfId="0">
      <alignment horizontal="right" vertical="center"/>
    </xf>
    <xf applyFill="1" applyNumberFormat="1" borderId="0" fillId="5" fontId="0" numFmtId="2436" xfId="0"/>
    <xf applyFill="1" applyFont="1" applyNumberFormat="1" borderId="0" fillId="5" fontId="17" numFmtId="2436" xfId="0"/>
    <xf applyFill="1" applyFont="1" applyNumberFormat="1" borderId="0" fillId="5" fontId="17" numFmtId="2436" xfId="0">
      <alignment horizontal="right" vertical="center"/>
    </xf>
    <xf applyFill="1" applyNumberFormat="1" borderId="0" fillId="5" fontId="0" numFmtId="2437" xfId="0"/>
    <xf applyFill="1" applyFont="1" applyNumberFormat="1" borderId="0" fillId="5" fontId="17" numFmtId="2437" xfId="0"/>
    <xf applyFill="1" applyFont="1" applyNumberFormat="1" borderId="0" fillId="5" fontId="17" numFmtId="2437" xfId="0">
      <alignment horizontal="right" vertical="center"/>
    </xf>
    <xf applyFill="1" applyNumberFormat="1" borderId="0" fillId="7" fontId="0" numFmtId="2438" xfId="0"/>
    <xf applyFill="1" applyFont="1" applyNumberFormat="1" borderId="0" fillId="7" fontId="17" numFmtId="2438" xfId="0"/>
    <xf applyFill="1" applyFont="1" applyNumberFormat="1" borderId="0" fillId="7" fontId="17" numFmtId="2438" xfId="0">
      <alignment horizontal="right" vertical="center"/>
    </xf>
    <xf applyFill="1" applyNumberFormat="1" borderId="0" fillId="7" fontId="0" numFmtId="2439" xfId="0"/>
    <xf applyFill="1" applyFont="1" applyNumberFormat="1" borderId="0" fillId="7" fontId="17" numFmtId="2439" xfId="0"/>
    <xf applyFill="1" applyFont="1" applyNumberFormat="1" borderId="0" fillId="7" fontId="17" numFmtId="2439" xfId="0">
      <alignment horizontal="right" vertical="center"/>
    </xf>
    <xf applyFill="1" applyNumberFormat="1" borderId="0" fillId="7" fontId="0" numFmtId="2440" xfId="0"/>
    <xf applyFill="1" applyFont="1" applyNumberFormat="1" borderId="0" fillId="7" fontId="17" numFmtId="2440" xfId="0"/>
    <xf applyFill="1" applyFont="1" applyNumberFormat="1" borderId="0" fillId="7" fontId="17" numFmtId="2440" xfId="0">
      <alignment horizontal="right" vertical="center"/>
    </xf>
    <xf applyFill="1" applyNumberFormat="1" borderId="0" fillId="5" fontId="0" numFmtId="2441" xfId="0"/>
    <xf applyFill="1" applyFont="1" applyNumberFormat="1" borderId="0" fillId="5" fontId="17" numFmtId="2441" xfId="0"/>
    <xf applyFill="1" applyFont="1" applyNumberFormat="1" borderId="0" fillId="5" fontId="17" numFmtId="2441" xfId="0">
      <alignment horizontal="right" vertical="center"/>
    </xf>
    <xf applyFill="1" applyNumberFormat="1" borderId="0" fillId="5" fontId="0" numFmtId="2442" xfId="0"/>
    <xf applyFill="1" applyFont="1" applyNumberFormat="1" borderId="0" fillId="5" fontId="17" numFmtId="2442" xfId="0"/>
    <xf applyFill="1" applyFont="1" applyNumberFormat="1" borderId="0" fillId="5" fontId="17" numFmtId="2442" xfId="0">
      <alignment horizontal="right" vertical="center"/>
    </xf>
    <xf applyFill="1" applyNumberFormat="1" borderId="0" fillId="5" fontId="0" numFmtId="2443" xfId="0"/>
    <xf applyFill="1" applyFont="1" applyNumberFormat="1" borderId="0" fillId="5" fontId="17" numFmtId="2443" xfId="0"/>
    <xf applyFill="1" applyFont="1" applyNumberFormat="1" borderId="0" fillId="5" fontId="17" numFmtId="2443" xfId="0">
      <alignment horizontal="right" vertical="center"/>
    </xf>
    <xf applyFill="1" applyNumberFormat="1" borderId="0" fillId="7" fontId="0" numFmtId="2444" xfId="0"/>
    <xf applyFill="1" applyFont="1" applyNumberFormat="1" borderId="0" fillId="7" fontId="17" numFmtId="2444" xfId="0"/>
    <xf applyFill="1" applyFont="1" applyNumberFormat="1" borderId="0" fillId="7" fontId="17" numFmtId="2444" xfId="0">
      <alignment horizontal="right" vertical="center"/>
    </xf>
    <xf applyFill="1" applyNumberFormat="1" borderId="0" fillId="7" fontId="0" numFmtId="2445" xfId="0"/>
    <xf applyFill="1" applyFont="1" applyNumberFormat="1" borderId="0" fillId="7" fontId="17" numFmtId="2445" xfId="0"/>
    <xf applyFill="1" applyFont="1" applyNumberFormat="1" borderId="0" fillId="7" fontId="17" numFmtId="2445" xfId="0">
      <alignment horizontal="right" vertical="center"/>
    </xf>
    <xf applyFill="1" applyNumberFormat="1" borderId="0" fillId="7" fontId="0" numFmtId="2446" xfId="0"/>
    <xf applyFill="1" applyFont="1" applyNumberFormat="1" borderId="0" fillId="7" fontId="17" numFmtId="2446" xfId="0"/>
    <xf applyFill="1" applyFont="1" applyNumberFormat="1" borderId="0" fillId="7" fontId="17" numFmtId="2446" xfId="0">
      <alignment horizontal="right" vertical="center"/>
    </xf>
    <xf applyFill="1" applyNumberFormat="1" borderId="0" fillId="5" fontId="0" numFmtId="2447" xfId="0"/>
    <xf applyFill="1" applyFont="1" applyNumberFormat="1" borderId="0" fillId="5" fontId="17" numFmtId="2447" xfId="0"/>
    <xf applyFill="1" applyFont="1" applyNumberFormat="1" borderId="0" fillId="5" fontId="17" numFmtId="2447" xfId="0">
      <alignment horizontal="right" vertical="center"/>
    </xf>
    <xf applyFill="1" applyNumberFormat="1" borderId="0" fillId="5" fontId="0" numFmtId="2448" xfId="0"/>
    <xf applyFill="1" applyFont="1" applyNumberFormat="1" borderId="0" fillId="5" fontId="17" numFmtId="2448" xfId="0"/>
    <xf applyFill="1" applyFont="1" applyNumberFormat="1" borderId="0" fillId="5" fontId="17" numFmtId="2448" xfId="0">
      <alignment horizontal="right" vertical="center"/>
    </xf>
    <xf applyFill="1" applyNumberFormat="1" borderId="0" fillId="5" fontId="0" numFmtId="2449" xfId="0"/>
    <xf applyFill="1" applyFont="1" applyNumberFormat="1" borderId="0" fillId="5" fontId="17" numFmtId="2449" xfId="0"/>
    <xf applyFill="1" applyFont="1" applyNumberFormat="1" borderId="0" fillId="5" fontId="17" numFmtId="2449" xfId="0">
      <alignment horizontal="right" vertical="center"/>
    </xf>
    <xf applyFill="1" applyNumberFormat="1" borderId="0" fillId="7" fontId="0" numFmtId="2450" xfId="0"/>
    <xf applyFill="1" applyFont="1" applyNumberFormat="1" borderId="0" fillId="7" fontId="17" numFmtId="2450" xfId="0"/>
    <xf applyFill="1" applyFont="1" applyNumberFormat="1" borderId="0" fillId="7" fontId="17" numFmtId="2450" xfId="0">
      <alignment horizontal="right" vertical="center"/>
    </xf>
    <xf applyFill="1" applyNumberFormat="1" borderId="0" fillId="7" fontId="0" numFmtId="2451" xfId="0"/>
    <xf applyFill="1" applyFont="1" applyNumberFormat="1" borderId="0" fillId="7" fontId="17" numFmtId="2451" xfId="0"/>
    <xf applyFill="1" applyFont="1" applyNumberFormat="1" borderId="0" fillId="7" fontId="17" numFmtId="2451" xfId="0">
      <alignment horizontal="right" vertical="center"/>
    </xf>
    <xf applyFill="1" applyNumberFormat="1" borderId="0" fillId="7" fontId="0" numFmtId="2452" xfId="0"/>
    <xf applyFill="1" applyFont="1" applyNumberFormat="1" borderId="0" fillId="7" fontId="17" numFmtId="2452" xfId="0"/>
    <xf applyFill="1" applyFont="1" applyNumberFormat="1" borderId="0" fillId="7" fontId="17" numFmtId="2452" xfId="0">
      <alignment horizontal="right" vertical="center"/>
    </xf>
    <xf applyFill="1" applyNumberFormat="1" borderId="0" fillId="5" fontId="0" numFmtId="2453" xfId="0"/>
    <xf applyFill="1" applyFont="1" applyNumberFormat="1" borderId="0" fillId="5" fontId="17" numFmtId="2453" xfId="0"/>
    <xf applyFill="1" applyFont="1" applyNumberFormat="1" borderId="0" fillId="5" fontId="17" numFmtId="2453" xfId="0">
      <alignment horizontal="right" vertical="center"/>
    </xf>
    <xf applyFill="1" applyNumberFormat="1" borderId="0" fillId="5" fontId="0" numFmtId="2454" xfId="0"/>
    <xf applyFill="1" applyFont="1" applyNumberFormat="1" borderId="0" fillId="5" fontId="17" numFmtId="2454" xfId="0"/>
    <xf applyFill="1" applyFont="1" applyNumberFormat="1" borderId="0" fillId="5" fontId="17" numFmtId="2454" xfId="0">
      <alignment horizontal="right" vertical="center"/>
    </xf>
    <xf applyFill="1" applyNumberFormat="1" borderId="0" fillId="7" fontId="0" numFmtId="2455" xfId="0"/>
    <xf applyFill="1" applyFont="1" applyNumberFormat="1" borderId="0" fillId="7" fontId="17" numFmtId="2455" xfId="0"/>
    <xf applyFill="1" applyFont="1" applyNumberFormat="1" borderId="0" fillId="7" fontId="17" numFmtId="2455" xfId="0">
      <alignment horizontal="right" vertical="center"/>
    </xf>
    <xf applyFill="1" applyNumberFormat="1" borderId="0" fillId="5" fontId="0" numFmtId="2456" xfId="0"/>
    <xf applyFill="1" applyFont="1" applyNumberFormat="1" borderId="0" fillId="5" fontId="17" numFmtId="2456" xfId="0"/>
    <xf applyFill="1" applyFont="1" applyNumberFormat="1" borderId="0" fillId="5" fontId="17" numFmtId="2456" xfId="0">
      <alignment horizontal="right" vertical="center"/>
    </xf>
    <xf applyFill="1" applyNumberFormat="1" borderId="0" fillId="5" fontId="0" numFmtId="2457" xfId="0"/>
    <xf applyFill="1" applyFont="1" applyNumberFormat="1" borderId="0" fillId="5" fontId="17" numFmtId="2457" xfId="0"/>
    <xf applyFill="1" applyFont="1" applyNumberFormat="1" borderId="0" fillId="5" fontId="17" numFmtId="2457" xfId="0">
      <alignment horizontal="right" vertical="center"/>
    </xf>
    <xf applyFill="1" applyNumberFormat="1" borderId="0" fillId="5" fontId="0" numFmtId="2458" xfId="0"/>
    <xf applyFill="1" applyFont="1" applyNumberFormat="1" borderId="0" fillId="5" fontId="17" numFmtId="2458" xfId="0"/>
    <xf applyFill="1" applyFont="1" applyNumberFormat="1" borderId="0" fillId="5" fontId="17" numFmtId="2458" xfId="0">
      <alignment horizontal="right" vertical="center"/>
    </xf>
    <xf applyFill="1" applyNumberFormat="1" borderId="0" fillId="7" fontId="0" numFmtId="2459" xfId="0"/>
    <xf applyFill="1" applyFont="1" applyNumberFormat="1" borderId="0" fillId="7" fontId="17" numFmtId="2459" xfId="0"/>
    <xf applyFill="1" applyFont="1" applyNumberFormat="1" borderId="0" fillId="7" fontId="17" numFmtId="2459" xfId="0">
      <alignment horizontal="right" vertical="center"/>
    </xf>
    <xf applyFill="1" applyNumberFormat="1" borderId="0" fillId="7" fontId="0" numFmtId="2460" xfId="0"/>
    <xf applyFill="1" applyFont="1" applyNumberFormat="1" borderId="0" fillId="7" fontId="17" numFmtId="2460" xfId="0"/>
    <xf applyFill="1" applyFont="1" applyNumberFormat="1" borderId="0" fillId="7" fontId="17" numFmtId="2460" xfId="0">
      <alignment horizontal="right" vertical="center"/>
    </xf>
    <xf applyFill="1" applyNumberFormat="1" borderId="0" fillId="7" fontId="0" numFmtId="2461" xfId="0"/>
    <xf applyFill="1" applyFont="1" applyNumberFormat="1" borderId="0" fillId="7" fontId="17" numFmtId="2461" xfId="0"/>
    <xf applyFill="1" applyFont="1" applyNumberFormat="1" borderId="0" fillId="7" fontId="17" numFmtId="2461" xfId="0">
      <alignment horizontal="right" vertical="center"/>
    </xf>
    <xf applyFill="1" applyNumberFormat="1" borderId="0" fillId="5" fontId="0" numFmtId="2462" xfId="0"/>
    <xf applyFill="1" applyFont="1" applyNumberFormat="1" borderId="0" fillId="5" fontId="17" numFmtId="2462" xfId="0"/>
    <xf applyFill="1" applyFont="1" applyNumberFormat="1" borderId="0" fillId="5" fontId="17" numFmtId="2462" xfId="0">
      <alignment horizontal="right" vertical="center"/>
    </xf>
    <xf applyFill="1" applyNumberFormat="1" borderId="0" fillId="5" fontId="0" numFmtId="2463" xfId="0"/>
    <xf applyFill="1" applyFont="1" applyNumberFormat="1" borderId="0" fillId="5" fontId="17" numFmtId="2463" xfId="0"/>
    <xf applyFill="1" applyFont="1" applyNumberFormat="1" borderId="0" fillId="5" fontId="17" numFmtId="2463" xfId="0">
      <alignment horizontal="right" vertical="center"/>
    </xf>
    <xf applyFill="1" applyNumberFormat="1" borderId="0" fillId="5" fontId="0" numFmtId="2464" xfId="0"/>
    <xf applyFill="1" applyFont="1" applyNumberFormat="1" borderId="0" fillId="5" fontId="17" numFmtId="2464" xfId="0"/>
    <xf applyFill="1" applyFont="1" applyNumberFormat="1" borderId="0" fillId="5" fontId="17" numFmtId="2464" xfId="0">
      <alignment horizontal="right" vertical="center"/>
    </xf>
    <xf applyFill="1" applyNumberFormat="1" borderId="0" fillId="7" fontId="0" numFmtId="2465" xfId="0"/>
    <xf applyFill="1" applyFont="1" applyNumberFormat="1" borderId="0" fillId="7" fontId="17" numFmtId="2465" xfId="0"/>
    <xf applyFill="1" applyFont="1" applyNumberFormat="1" borderId="0" fillId="7" fontId="17" numFmtId="2465" xfId="0">
      <alignment horizontal="right" vertical="center"/>
    </xf>
    <xf applyFill="1" applyNumberFormat="1" borderId="0" fillId="7" fontId="0" numFmtId="2466" xfId="0"/>
    <xf applyFill="1" applyFont="1" applyNumberFormat="1" borderId="0" fillId="7" fontId="17" numFmtId="2466" xfId="0"/>
    <xf applyFill="1" applyFont="1" applyNumberFormat="1" borderId="0" fillId="7" fontId="17" numFmtId="2466" xfId="0">
      <alignment horizontal="right" vertical="center"/>
    </xf>
    <xf applyFill="1" applyNumberFormat="1" borderId="0" fillId="7" fontId="0" numFmtId="2467" xfId="0"/>
    <xf applyFill="1" applyFont="1" applyNumberFormat="1" borderId="0" fillId="7" fontId="17" numFmtId="2467" xfId="0"/>
    <xf applyFill="1" applyFont="1" applyNumberFormat="1" borderId="0" fillId="7" fontId="17" numFmtId="2467" xfId="0">
      <alignment horizontal="right" vertical="center"/>
    </xf>
    <xf applyFill="1" applyNumberFormat="1" borderId="0" fillId="5" fontId="0" numFmtId="2468" xfId="0"/>
    <xf applyFill="1" applyFont="1" applyNumberFormat="1" borderId="0" fillId="5" fontId="17" numFmtId="2468" xfId="0"/>
    <xf applyFill="1" applyFont="1" applyNumberFormat="1" borderId="0" fillId="5" fontId="17" numFmtId="2468" xfId="0">
      <alignment horizontal="right" vertical="center"/>
    </xf>
    <xf applyFill="1" applyNumberFormat="1" borderId="0" fillId="5" fontId="0" numFmtId="2469" xfId="0"/>
    <xf applyFill="1" applyFont="1" applyNumberFormat="1" borderId="0" fillId="5" fontId="17" numFmtId="2469" xfId="0"/>
    <xf applyFill="1" applyFont="1" applyNumberFormat="1" borderId="0" fillId="5" fontId="17" numFmtId="2469" xfId="0">
      <alignment horizontal="right" vertical="center"/>
    </xf>
    <xf applyFill="1" applyNumberFormat="1" borderId="0" fillId="7" fontId="0" numFmtId="2470" xfId="0"/>
    <xf applyFill="1" applyFont="1" applyNumberFormat="1" borderId="0" fillId="7" fontId="17" numFmtId="2470" xfId="0"/>
    <xf applyFill="1" applyFont="1" applyNumberFormat="1" borderId="0" fillId="7" fontId="17" numFmtId="2470" xfId="0">
      <alignment horizontal="right" vertical="center"/>
    </xf>
    <xf applyNumberFormat="1" borderId="0" fillId="0" fontId="0" numFmtId="2471" xfId="0"/>
    <xf applyFill="1" applyNumberFormat="1" borderId="0" fillId="5" fontId="0" numFmtId="2471" xfId="0"/>
    <xf applyFill="1" applyFont="1" applyNumberFormat="1" borderId="0" fillId="5" fontId="20" numFmtId="2471" xfId="0"/>
    <xf applyFill="1" applyFont="1" applyNumberFormat="1" borderId="0" fillId="5" fontId="20" numFmtId="2471" xfId="0">
      <alignment horizontal="right" vertical="center"/>
    </xf>
    <xf applyNumberFormat="1" borderId="0" fillId="0" fontId="0" numFmtId="2472" xfId="0"/>
    <xf applyFill="1" applyNumberFormat="1" borderId="0" fillId="5" fontId="0" numFmtId="2472" xfId="0"/>
    <xf applyFill="1" applyFont="1" applyNumberFormat="1" borderId="0" fillId="5" fontId="20" numFmtId="2472" xfId="0"/>
    <xf applyFill="1" applyFont="1" applyNumberFormat="1" borderId="0" fillId="5" fontId="20" numFmtId="2472" xfId="0">
      <alignment horizontal="right" vertical="center"/>
    </xf>
    <xf applyNumberFormat="1" borderId="0" fillId="0" fontId="0" numFmtId="2473" xfId="0"/>
    <xf applyFill="1" applyNumberFormat="1" borderId="0" fillId="5" fontId="0" numFmtId="2473" xfId="0"/>
    <xf applyFill="1" applyFont="1" applyNumberFormat="1" borderId="0" fillId="5" fontId="20" numFmtId="2473" xfId="0"/>
    <xf applyFill="1" applyFont="1" applyNumberFormat="1" borderId="0" fillId="5" fontId="20" numFmtId="2473" xfId="0">
      <alignment horizontal="right" vertical="center"/>
    </xf>
    <xf applyNumberFormat="1" borderId="0" fillId="0" fontId="0" numFmtId="2474" xfId="0"/>
    <xf applyFill="1" applyNumberFormat="1" borderId="0" fillId="6" fontId="0" numFmtId="2474" xfId="0"/>
    <xf applyFill="1" applyFont="1" applyNumberFormat="1" borderId="0" fillId="6" fontId="23" numFmtId="2474" xfId="0"/>
    <xf applyFill="1" applyFont="1" applyNumberFormat="1" borderId="0" fillId="6" fontId="23" numFmtId="2474" xfId="0">
      <alignment horizontal="right" vertical="center"/>
    </xf>
    <xf applyNumberFormat="1" borderId="0" fillId="0" fontId="0" numFmtId="2475" xfId="0"/>
    <xf applyFill="1" applyNumberFormat="1" borderId="0" fillId="5" fontId="0" numFmtId="2476" xfId="0"/>
    <xf applyFill="1" applyFont="1" applyNumberFormat="1" borderId="0" fillId="5" fontId="17" numFmtId="2476" xfId="0"/>
    <xf applyFill="1" applyFont="1" applyNumberFormat="1" borderId="0" fillId="5" fontId="17" numFmtId="2476" xfId="0">
      <alignment horizontal="right" vertical="center"/>
    </xf>
    <xf applyFill="1" applyNumberFormat="1" borderId="0" fillId="5" fontId="0" numFmtId="2477" xfId="0"/>
    <xf applyFill="1" applyFont="1" applyNumberFormat="1" borderId="0" fillId="5" fontId="17" numFmtId="2477" xfId="0"/>
    <xf applyFill="1" applyFont="1" applyNumberFormat="1" borderId="0" fillId="5" fontId="17" numFmtId="2477" xfId="0">
      <alignment horizontal="right" vertical="center"/>
    </xf>
    <xf applyFill="1" applyNumberFormat="1" borderId="0" fillId="5" fontId="0" numFmtId="2478" xfId="0"/>
    <xf applyFill="1" applyFont="1" applyNumberFormat="1" borderId="0" fillId="5" fontId="17" numFmtId="2478" xfId="0"/>
    <xf applyFill="1" applyFont="1" applyNumberFormat="1" borderId="0" fillId="5" fontId="17" numFmtId="2478" xfId="0">
      <alignment horizontal="right" vertical="center"/>
    </xf>
    <xf applyFill="1" applyNumberFormat="1" borderId="0" fillId="7" fontId="0" numFmtId="2479" xfId="0"/>
    <xf applyFill="1" applyFont="1" applyNumberFormat="1" borderId="0" fillId="7" fontId="17" numFmtId="2479" xfId="0"/>
    <xf applyFill="1" applyFont="1" applyNumberFormat="1" borderId="0" fillId="7" fontId="17" numFmtId="2479" xfId="0">
      <alignment horizontal="right" vertical="center"/>
    </xf>
    <xf applyFill="1" applyNumberFormat="1" borderId="0" fillId="7" fontId="0" numFmtId="2480" xfId="0"/>
    <xf applyFill="1" applyFont="1" applyNumberFormat="1" borderId="0" fillId="7" fontId="17" numFmtId="2480" xfId="0"/>
    <xf applyFill="1" applyFont="1" applyNumberFormat="1" borderId="0" fillId="7" fontId="17" numFmtId="2480" xfId="0">
      <alignment horizontal="right" vertical="center"/>
    </xf>
    <xf applyFill="1" applyNumberFormat="1" borderId="0" fillId="7" fontId="0" numFmtId="2481" xfId="0"/>
    <xf applyFill="1" applyFont="1" applyNumberFormat="1" borderId="0" fillId="7" fontId="17" numFmtId="2481" xfId="0"/>
    <xf applyFill="1" applyFont="1" applyNumberFormat="1" borderId="0" fillId="7" fontId="17" numFmtId="2481" xfId="0">
      <alignment horizontal="right" vertical="center"/>
    </xf>
    <xf applyFill="1" applyNumberFormat="1" borderId="0" fillId="5" fontId="0" numFmtId="2482" xfId="0"/>
    <xf applyFill="1" applyFont="1" applyNumberFormat="1" borderId="0" fillId="5" fontId="17" numFmtId="2482" xfId="0"/>
    <xf applyFill="1" applyFont="1" applyNumberFormat="1" borderId="0" fillId="5" fontId="17" numFmtId="2482" xfId="0">
      <alignment horizontal="right" vertical="center"/>
    </xf>
    <xf applyFill="1" applyNumberFormat="1" borderId="0" fillId="5" fontId="0" numFmtId="2483" xfId="0"/>
    <xf applyFill="1" applyFont="1" applyNumberFormat="1" borderId="0" fillId="5" fontId="17" numFmtId="2483" xfId="0"/>
    <xf applyFill="1" applyFont="1" applyNumberFormat="1" borderId="0" fillId="5" fontId="17" numFmtId="2483" xfId="0">
      <alignment horizontal="right" vertical="center"/>
    </xf>
    <xf applyFill="1" applyNumberFormat="1" borderId="0" fillId="5" fontId="0" numFmtId="2484" xfId="0"/>
    <xf applyFill="1" applyFont="1" applyNumberFormat="1" borderId="0" fillId="5" fontId="17" numFmtId="2484" xfId="0"/>
    <xf applyFill="1" applyFont="1" applyNumberFormat="1" borderId="0" fillId="5" fontId="17" numFmtId="2484" xfId="0">
      <alignment horizontal="right" vertical="center"/>
    </xf>
    <xf applyFill="1" applyNumberFormat="1" borderId="0" fillId="7" fontId="0" numFmtId="2485" xfId="0"/>
    <xf applyFill="1" applyFont="1" applyNumberFormat="1" borderId="0" fillId="7" fontId="17" numFmtId="2485" xfId="0"/>
    <xf applyFill="1" applyFont="1" applyNumberFormat="1" borderId="0" fillId="7" fontId="17" numFmtId="2485" xfId="0">
      <alignment horizontal="right" vertical="center"/>
    </xf>
    <xf applyFill="1" applyNumberFormat="1" borderId="0" fillId="7" fontId="0" numFmtId="2486" xfId="0"/>
    <xf applyFill="1" applyFont="1" applyNumberFormat="1" borderId="0" fillId="7" fontId="17" numFmtId="2486" xfId="0"/>
    <xf applyFill="1" applyFont="1" applyNumberFormat="1" borderId="0" fillId="7" fontId="17" numFmtId="2486" xfId="0">
      <alignment horizontal="right" vertical="center"/>
    </xf>
    <xf applyFill="1" applyNumberFormat="1" borderId="0" fillId="7" fontId="0" numFmtId="2487" xfId="0"/>
    <xf applyFill="1" applyFont="1" applyNumberFormat="1" borderId="0" fillId="7" fontId="17" numFmtId="2487" xfId="0"/>
    <xf applyFill="1" applyFont="1" applyNumberFormat="1" borderId="0" fillId="7" fontId="17" numFmtId="2487" xfId="0">
      <alignment horizontal="right" vertical="center"/>
    </xf>
    <xf applyFill="1" applyNumberFormat="1" borderId="0" fillId="5" fontId="0" numFmtId="2488" xfId="0"/>
    <xf applyFill="1" applyFont="1" applyNumberFormat="1" borderId="0" fillId="5" fontId="17" numFmtId="2488" xfId="0"/>
    <xf applyFill="1" applyFont="1" applyNumberFormat="1" borderId="0" fillId="5" fontId="17" numFmtId="2488" xfId="0">
      <alignment horizontal="right" vertical="center"/>
    </xf>
    <xf applyFill="1" applyNumberFormat="1" borderId="0" fillId="5" fontId="0" numFmtId="2489" xfId="0"/>
    <xf applyFill="1" applyFont="1" applyNumberFormat="1" borderId="0" fillId="5" fontId="17" numFmtId="2489" xfId="0"/>
    <xf applyFill="1" applyFont="1" applyNumberFormat="1" borderId="0" fillId="5" fontId="17" numFmtId="2489" xfId="0">
      <alignment horizontal="right" vertical="center"/>
    </xf>
    <xf applyFill="1" applyNumberFormat="1" borderId="0" fillId="5" fontId="0" numFmtId="2490" xfId="0"/>
    <xf applyFill="1" applyFont="1" applyNumberFormat="1" borderId="0" fillId="5" fontId="17" numFmtId="2490" xfId="0"/>
    <xf applyFill="1" applyFont="1" applyNumberFormat="1" borderId="0" fillId="5" fontId="17" numFmtId="2490" xfId="0">
      <alignment horizontal="right" vertical="center"/>
    </xf>
    <xf applyFill="1" applyNumberFormat="1" borderId="0" fillId="7" fontId="0" numFmtId="2491" xfId="0"/>
    <xf applyFill="1" applyFont="1" applyNumberFormat="1" borderId="0" fillId="7" fontId="17" numFmtId="2491" xfId="0"/>
    <xf applyFill="1" applyFont="1" applyNumberFormat="1" borderId="0" fillId="7" fontId="17" numFmtId="2491" xfId="0">
      <alignment horizontal="right" vertical="center"/>
    </xf>
    <xf applyFill="1" applyNumberFormat="1" borderId="0" fillId="7" fontId="0" numFmtId="2492" xfId="0"/>
    <xf applyFill="1" applyFont="1" applyNumberFormat="1" borderId="0" fillId="7" fontId="17" numFmtId="2492" xfId="0"/>
    <xf applyFill="1" applyFont="1" applyNumberFormat="1" borderId="0" fillId="7" fontId="17" numFmtId="2492" xfId="0">
      <alignment horizontal="right" vertical="center"/>
    </xf>
    <xf applyFill="1" applyNumberFormat="1" borderId="0" fillId="7" fontId="0" numFmtId="2493" xfId="0"/>
    <xf applyFill="1" applyFont="1" applyNumberFormat="1" borderId="0" fillId="7" fontId="17" numFmtId="2493" xfId="0"/>
    <xf applyFill="1" applyFont="1" applyNumberFormat="1" borderId="0" fillId="7" fontId="17" numFmtId="2493" xfId="0">
      <alignment horizontal="right" vertical="center"/>
    </xf>
    <xf applyFill="1" applyNumberFormat="1" borderId="0" fillId="5" fontId="0" numFmtId="2494" xfId="0"/>
    <xf applyFill="1" applyFont="1" applyNumberFormat="1" borderId="0" fillId="5" fontId="17" numFmtId="2494" xfId="0"/>
    <xf applyFill="1" applyFont="1" applyNumberFormat="1" borderId="0" fillId="5" fontId="17" numFmtId="2494" xfId="0">
      <alignment horizontal="right" vertical="center"/>
    </xf>
    <xf applyFill="1" applyNumberFormat="1" borderId="0" fillId="5" fontId="0" numFmtId="2495" xfId="0"/>
    <xf applyFill="1" applyFont="1" applyNumberFormat="1" borderId="0" fillId="5" fontId="17" numFmtId="2495" xfId="0"/>
    <xf applyFill="1" applyFont="1" applyNumberFormat="1" borderId="0" fillId="5" fontId="17" numFmtId="2495" xfId="0">
      <alignment horizontal="right" vertical="center"/>
    </xf>
    <xf applyFill="1" applyNumberFormat="1" borderId="0" fillId="7" fontId="0" numFmtId="2496" xfId="0"/>
    <xf applyFill="1" applyFont="1" applyNumberFormat="1" borderId="0" fillId="7" fontId="17" numFmtId="2496" xfId="0"/>
    <xf applyFill="1" applyFont="1" applyNumberFormat="1" borderId="0" fillId="7" fontId="17" numFmtId="2496" xfId="0">
      <alignment horizontal="right" vertical="center"/>
    </xf>
    <xf applyFill="1" applyNumberFormat="1" borderId="0" fillId="5" fontId="0" numFmtId="2497" xfId="0"/>
    <xf applyFill="1" applyFont="1" applyNumberFormat="1" borderId="0" fillId="5" fontId="17" numFmtId="2497" xfId="0"/>
    <xf applyFill="1" applyFont="1" applyNumberFormat="1" borderId="0" fillId="5" fontId="17" numFmtId="2497" xfId="0">
      <alignment horizontal="right" vertical="center"/>
    </xf>
    <xf applyFill="1" applyNumberFormat="1" borderId="0" fillId="5" fontId="0" numFmtId="2498" xfId="0"/>
    <xf applyFill="1" applyFont="1" applyNumberFormat="1" borderId="0" fillId="5" fontId="17" numFmtId="2498" xfId="0"/>
    <xf applyFill="1" applyFont="1" applyNumberFormat="1" borderId="0" fillId="5" fontId="17" numFmtId="2498" xfId="0">
      <alignment horizontal="right" vertical="center"/>
    </xf>
    <xf applyFill="1" applyNumberFormat="1" borderId="0" fillId="5" fontId="0" numFmtId="2499" xfId="0"/>
    <xf applyFill="1" applyFont="1" applyNumberFormat="1" borderId="0" fillId="5" fontId="17" numFmtId="2499" xfId="0"/>
    <xf applyFill="1" applyFont="1" applyNumberFormat="1" borderId="0" fillId="5" fontId="17" numFmtId="2499" xfId="0">
      <alignment horizontal="right" vertical="center"/>
    </xf>
    <xf applyFill="1" applyNumberFormat="1" borderId="0" fillId="7" fontId="0" numFmtId="2500" xfId="0"/>
    <xf applyFill="1" applyFont="1" applyNumberFormat="1" borderId="0" fillId="7" fontId="17" numFmtId="2500" xfId="0"/>
    <xf applyFill="1" applyFont="1" applyNumberFormat="1" borderId="0" fillId="7" fontId="17" numFmtId="2500" xfId="0">
      <alignment horizontal="right" vertical="center"/>
    </xf>
    <xf applyFill="1" applyNumberFormat="1" borderId="0" fillId="7" fontId="0" numFmtId="2501" xfId="0"/>
    <xf applyFill="1" applyFont="1" applyNumberFormat="1" borderId="0" fillId="7" fontId="17" numFmtId="2501" xfId="0"/>
    <xf applyFill="1" applyFont="1" applyNumberFormat="1" borderId="0" fillId="7" fontId="17" numFmtId="2501" xfId="0">
      <alignment horizontal="right" vertical="center"/>
    </xf>
    <xf applyFill="1" applyNumberFormat="1" borderId="0" fillId="7" fontId="0" numFmtId="2502" xfId="0"/>
    <xf applyFill="1" applyFont="1" applyNumberFormat="1" borderId="0" fillId="7" fontId="17" numFmtId="2502" xfId="0"/>
    <xf applyFill="1" applyFont="1" applyNumberFormat="1" borderId="0" fillId="7" fontId="17" numFmtId="2502" xfId="0">
      <alignment horizontal="right" vertical="center"/>
    </xf>
    <xf applyFill="1" applyNumberFormat="1" borderId="0" fillId="5" fontId="0" numFmtId="2503" xfId="0"/>
    <xf applyFill="1" applyFont="1" applyNumberFormat="1" borderId="0" fillId="5" fontId="17" numFmtId="2503" xfId="0"/>
    <xf applyFill="1" applyFont="1" applyNumberFormat="1" borderId="0" fillId="5" fontId="17" numFmtId="2503" xfId="0">
      <alignment horizontal="right" vertical="center"/>
    </xf>
    <xf applyFill="1" applyNumberFormat="1" borderId="0" fillId="5" fontId="0" numFmtId="2504" xfId="0"/>
    <xf applyFill="1" applyFont="1" applyNumberFormat="1" borderId="0" fillId="5" fontId="17" numFmtId="2504" xfId="0"/>
    <xf applyFill="1" applyFont="1" applyNumberFormat="1" borderId="0" fillId="5" fontId="17" numFmtId="2504" xfId="0">
      <alignment horizontal="right" vertical="center"/>
    </xf>
    <xf applyFill="1" applyNumberFormat="1" borderId="0" fillId="5" fontId="0" numFmtId="2505" xfId="0"/>
    <xf applyFill="1" applyFont="1" applyNumberFormat="1" borderId="0" fillId="5" fontId="17" numFmtId="2505" xfId="0"/>
    <xf applyFill="1" applyFont="1" applyNumberFormat="1" borderId="0" fillId="5" fontId="17" numFmtId="2505" xfId="0">
      <alignment horizontal="right" vertical="center"/>
    </xf>
    <xf applyFill="1" applyNumberFormat="1" borderId="0" fillId="7" fontId="0" numFmtId="2506" xfId="0"/>
    <xf applyFill="1" applyFont="1" applyNumberFormat="1" borderId="0" fillId="7" fontId="17" numFmtId="2506" xfId="0"/>
    <xf applyFill="1" applyFont="1" applyNumberFormat="1" borderId="0" fillId="7" fontId="17" numFmtId="2506" xfId="0">
      <alignment horizontal="right" vertical="center"/>
    </xf>
    <xf applyFill="1" applyNumberFormat="1" borderId="0" fillId="7" fontId="0" numFmtId="2507" xfId="0"/>
    <xf applyFill="1" applyFont="1" applyNumberFormat="1" borderId="0" fillId="7" fontId="17" numFmtId="2507" xfId="0"/>
    <xf applyFill="1" applyFont="1" applyNumberFormat="1" borderId="0" fillId="7" fontId="17" numFmtId="2507" xfId="0">
      <alignment horizontal="right" vertical="center"/>
    </xf>
    <xf applyFill="1" applyNumberFormat="1" borderId="0" fillId="7" fontId="0" numFmtId="2508" xfId="0"/>
    <xf applyFill="1" applyFont="1" applyNumberFormat="1" borderId="0" fillId="7" fontId="17" numFmtId="2508" xfId="0"/>
    <xf applyFill="1" applyFont="1" applyNumberFormat="1" borderId="0" fillId="7" fontId="17" numFmtId="2508" xfId="0">
      <alignment horizontal="right" vertical="center"/>
    </xf>
    <xf applyFill="1" applyNumberFormat="1" borderId="0" fillId="5" fontId="0" numFmtId="2509" xfId="0"/>
    <xf applyFill="1" applyFont="1" applyNumberFormat="1" borderId="0" fillId="5" fontId="17" numFmtId="2509" xfId="0"/>
    <xf applyFill="1" applyFont="1" applyNumberFormat="1" borderId="0" fillId="5" fontId="17" numFmtId="2509" xfId="0">
      <alignment horizontal="right" vertical="center"/>
    </xf>
    <xf applyFill="1" applyNumberFormat="1" borderId="0" fillId="5" fontId="0" numFmtId="2510" xfId="0"/>
    <xf applyFill="1" applyFont="1" applyNumberFormat="1" borderId="0" fillId="5" fontId="17" numFmtId="2510" xfId="0"/>
    <xf applyFill="1" applyFont="1" applyNumberFormat="1" borderId="0" fillId="5" fontId="17" numFmtId="2510" xfId="0">
      <alignment horizontal="right" vertical="center"/>
    </xf>
    <xf applyFill="1" applyNumberFormat="1" borderId="0" fillId="7" fontId="0" numFmtId="2511" xfId="0"/>
    <xf applyFill="1" applyFont="1" applyNumberFormat="1" borderId="0" fillId="7" fontId="17" numFmtId="2511" xfId="0"/>
    <xf applyFill="1" applyFont="1" applyNumberFormat="1" borderId="0" fillId="7" fontId="17" numFmtId="2511" xfId="0">
      <alignment horizontal="right" vertical="center"/>
    </xf>
    <xf applyNumberFormat="1" borderId="0" fillId="0" fontId="0" numFmtId="2512" xfId="0"/>
    <xf applyFill="1" applyNumberFormat="1" borderId="0" fillId="5" fontId="0" numFmtId="2512" xfId="0"/>
    <xf applyFill="1" applyFont="1" applyNumberFormat="1" borderId="0" fillId="5" fontId="20" numFmtId="2512" xfId="0"/>
    <xf applyFill="1" applyFont="1" applyNumberFormat="1" borderId="0" fillId="5" fontId="20" numFmtId="2512" xfId="0">
      <alignment horizontal="right" vertical="center"/>
    </xf>
    <xf applyNumberFormat="1" borderId="0" fillId="0" fontId="0" numFmtId="2513" xfId="0"/>
    <xf applyFill="1" applyNumberFormat="1" borderId="0" fillId="5" fontId="0" numFmtId="2513" xfId="0"/>
    <xf applyFill="1" applyFont="1" applyNumberFormat="1" borderId="0" fillId="5" fontId="20" numFmtId="2513" xfId="0"/>
    <xf applyFill="1" applyFont="1" applyNumberFormat="1" borderId="0" fillId="5" fontId="20" numFmtId="2513" xfId="0">
      <alignment horizontal="right" vertical="center"/>
    </xf>
    <xf applyNumberFormat="1" borderId="0" fillId="0" fontId="0" numFmtId="2514" xfId="0"/>
    <xf applyFill="1" applyNumberFormat="1" borderId="0" fillId="5" fontId="0" numFmtId="2514" xfId="0"/>
    <xf applyFill="1" applyFont="1" applyNumberFormat="1" borderId="0" fillId="5" fontId="20" numFmtId="2514" xfId="0"/>
    <xf applyFill="1" applyFont="1" applyNumberFormat="1" borderId="0" fillId="5" fontId="20" numFmtId="2514" xfId="0">
      <alignment horizontal="right" vertical="center"/>
    </xf>
    <xf applyNumberFormat="1" borderId="0" fillId="0" fontId="0" numFmtId="2515" xfId="0"/>
    <xf applyFill="1" applyNumberFormat="1" borderId="0" fillId="6" fontId="0" numFmtId="2515" xfId="0"/>
    <xf applyFill="1" applyFont="1" applyNumberFormat="1" borderId="0" fillId="6" fontId="23" numFmtId="2515" xfId="0"/>
    <xf applyFill="1" applyFont="1" applyNumberFormat="1" borderId="0" fillId="6" fontId="23" numFmtId="2515" xfId="0">
      <alignment horizontal="right" vertical="center"/>
    </xf>
    <xf applyNumberFormat="1" borderId="0" fillId="0" fontId="0" numFmtId="2516" xfId="0"/>
    <xf applyFill="1" applyNumberFormat="1" borderId="0" fillId="5" fontId="0" numFmtId="2517" xfId="0"/>
    <xf applyFill="1" applyFont="1" applyNumberFormat="1" borderId="0" fillId="5" fontId="17" numFmtId="2517" xfId="0"/>
    <xf applyFill="1" applyFont="1" applyNumberFormat="1" borderId="0" fillId="5" fontId="17" numFmtId="2517" xfId="0">
      <alignment horizontal="right" vertical="center"/>
    </xf>
    <xf applyFill="1" applyNumberFormat="1" borderId="0" fillId="5" fontId="0" numFmtId="2518" xfId="0"/>
    <xf applyFill="1" applyFont="1" applyNumberFormat="1" borderId="0" fillId="5" fontId="17" numFmtId="2518" xfId="0"/>
    <xf applyFill="1" applyFont="1" applyNumberFormat="1" borderId="0" fillId="5" fontId="17" numFmtId="2518" xfId="0">
      <alignment horizontal="right" vertical="center"/>
    </xf>
    <xf applyFill="1" applyNumberFormat="1" borderId="0" fillId="5" fontId="0" numFmtId="2519" xfId="0"/>
    <xf applyFill="1" applyFont="1" applyNumberFormat="1" borderId="0" fillId="5" fontId="17" numFmtId="2519" xfId="0"/>
    <xf applyFill="1" applyFont="1" applyNumberFormat="1" borderId="0" fillId="5" fontId="17" numFmtId="2519" xfId="0">
      <alignment horizontal="right" vertical="center"/>
    </xf>
    <xf applyFill="1" applyNumberFormat="1" borderId="0" fillId="7" fontId="0" numFmtId="2520" xfId="0"/>
    <xf applyFill="1" applyFont="1" applyNumberFormat="1" borderId="0" fillId="7" fontId="17" numFmtId="2520" xfId="0"/>
    <xf applyFill="1" applyFont="1" applyNumberFormat="1" borderId="0" fillId="7" fontId="17" numFmtId="2520" xfId="0">
      <alignment horizontal="right" vertical="center"/>
    </xf>
    <xf applyFill="1" applyNumberFormat="1" borderId="0" fillId="7" fontId="0" numFmtId="2521" xfId="0"/>
    <xf applyFill="1" applyFont="1" applyNumberFormat="1" borderId="0" fillId="7" fontId="17" numFmtId="2521" xfId="0"/>
    <xf applyFill="1" applyFont="1" applyNumberFormat="1" borderId="0" fillId="7" fontId="17" numFmtId="2521" xfId="0">
      <alignment horizontal="right" vertical="center"/>
    </xf>
    <xf applyFill="1" applyNumberFormat="1" borderId="0" fillId="7" fontId="0" numFmtId="2522" xfId="0"/>
    <xf applyFill="1" applyFont="1" applyNumberFormat="1" borderId="0" fillId="7" fontId="17" numFmtId="2522" xfId="0"/>
    <xf applyFill="1" applyFont="1" applyNumberFormat="1" borderId="0" fillId="7" fontId="17" numFmtId="2522" xfId="0">
      <alignment horizontal="right" vertical="center"/>
    </xf>
    <xf applyFill="1" applyNumberFormat="1" borderId="0" fillId="5" fontId="0" numFmtId="2523" xfId="0"/>
    <xf applyFill="1" applyFont="1" applyNumberFormat="1" borderId="0" fillId="5" fontId="17" numFmtId="2523" xfId="0"/>
    <xf applyFill="1" applyFont="1" applyNumberFormat="1" borderId="0" fillId="5" fontId="17" numFmtId="2523" xfId="0">
      <alignment horizontal="right" vertical="center"/>
    </xf>
    <xf applyFill="1" applyNumberFormat="1" borderId="0" fillId="5" fontId="0" numFmtId="2524" xfId="0"/>
    <xf applyFill="1" applyFont="1" applyNumberFormat="1" borderId="0" fillId="5" fontId="17" numFmtId="2524" xfId="0"/>
    <xf applyFill="1" applyFont="1" applyNumberFormat="1" borderId="0" fillId="5" fontId="17" numFmtId="2524" xfId="0">
      <alignment horizontal="right" vertical="center"/>
    </xf>
    <xf applyFill="1" applyNumberFormat="1" borderId="0" fillId="5" fontId="0" numFmtId="2525" xfId="0"/>
    <xf applyFill="1" applyFont="1" applyNumberFormat="1" borderId="0" fillId="5" fontId="17" numFmtId="2525" xfId="0"/>
    <xf applyFill="1" applyFont="1" applyNumberFormat="1" borderId="0" fillId="5" fontId="17" numFmtId="2525" xfId="0">
      <alignment horizontal="right" vertical="center"/>
    </xf>
    <xf applyFill="1" applyNumberFormat="1" borderId="0" fillId="7" fontId="0" numFmtId="2526" xfId="0"/>
    <xf applyFill="1" applyFont="1" applyNumberFormat="1" borderId="0" fillId="7" fontId="17" numFmtId="2526" xfId="0"/>
    <xf applyFill="1" applyFont="1" applyNumberFormat="1" borderId="0" fillId="7" fontId="17" numFmtId="2526" xfId="0">
      <alignment horizontal="right" vertical="center"/>
    </xf>
    <xf applyFill="1" applyNumberFormat="1" borderId="0" fillId="7" fontId="0" numFmtId="2527" xfId="0"/>
    <xf applyFill="1" applyFont="1" applyNumberFormat="1" borderId="0" fillId="7" fontId="17" numFmtId="2527" xfId="0"/>
    <xf applyFill="1" applyFont="1" applyNumberFormat="1" borderId="0" fillId="7" fontId="17" numFmtId="2527" xfId="0">
      <alignment horizontal="right" vertical="center"/>
    </xf>
    <xf applyFill="1" applyNumberFormat="1" borderId="0" fillId="7" fontId="0" numFmtId="2528" xfId="0"/>
    <xf applyFill="1" applyFont="1" applyNumberFormat="1" borderId="0" fillId="7" fontId="17" numFmtId="2528" xfId="0"/>
    <xf applyFill="1" applyFont="1" applyNumberFormat="1" borderId="0" fillId="7" fontId="17" numFmtId="2528" xfId="0">
      <alignment horizontal="right" vertical="center"/>
    </xf>
    <xf applyFill="1" applyNumberFormat="1" borderId="0" fillId="5" fontId="0" numFmtId="2529" xfId="0"/>
    <xf applyFill="1" applyFont="1" applyNumberFormat="1" borderId="0" fillId="5" fontId="17" numFmtId="2529" xfId="0"/>
    <xf applyFill="1" applyFont="1" applyNumberFormat="1" borderId="0" fillId="5" fontId="17" numFmtId="2529" xfId="0">
      <alignment horizontal="right" vertical="center"/>
    </xf>
    <xf applyFill="1" applyNumberFormat="1" borderId="0" fillId="5" fontId="0" numFmtId="2530" xfId="0"/>
    <xf applyFill="1" applyFont="1" applyNumberFormat="1" borderId="0" fillId="5" fontId="17" numFmtId="2530" xfId="0"/>
    <xf applyFill="1" applyFont="1" applyNumberFormat="1" borderId="0" fillId="5" fontId="17" numFmtId="2530" xfId="0">
      <alignment horizontal="right" vertical="center"/>
    </xf>
    <xf applyFill="1" applyNumberFormat="1" borderId="0" fillId="5" fontId="0" numFmtId="2531" xfId="0"/>
    <xf applyFill="1" applyFont="1" applyNumberFormat="1" borderId="0" fillId="5" fontId="17" numFmtId="2531" xfId="0"/>
    <xf applyFill="1" applyFont="1" applyNumberFormat="1" borderId="0" fillId="5" fontId="17" numFmtId="2531" xfId="0">
      <alignment horizontal="right" vertical="center"/>
    </xf>
    <xf applyFill="1" applyNumberFormat="1" borderId="0" fillId="7" fontId="0" numFmtId="2532" xfId="0"/>
    <xf applyFill="1" applyFont="1" applyNumberFormat="1" borderId="0" fillId="7" fontId="17" numFmtId="2532" xfId="0"/>
    <xf applyFill="1" applyFont="1" applyNumberFormat="1" borderId="0" fillId="7" fontId="17" numFmtId="2532" xfId="0">
      <alignment horizontal="right" vertical="center"/>
    </xf>
    <xf applyFill="1" applyNumberFormat="1" borderId="0" fillId="7" fontId="0" numFmtId="2533" xfId="0"/>
    <xf applyFill="1" applyFont="1" applyNumberFormat="1" borderId="0" fillId="7" fontId="17" numFmtId="2533" xfId="0"/>
    <xf applyFill="1" applyFont="1" applyNumberFormat="1" borderId="0" fillId="7" fontId="17" numFmtId="2533" xfId="0">
      <alignment horizontal="right" vertical="center"/>
    </xf>
    <xf applyFill="1" applyNumberFormat="1" borderId="0" fillId="7" fontId="0" numFmtId="2534" xfId="0"/>
    <xf applyFill="1" applyFont="1" applyNumberFormat="1" borderId="0" fillId="7" fontId="17" numFmtId="2534" xfId="0"/>
    <xf applyFill="1" applyFont="1" applyNumberFormat="1" borderId="0" fillId="7" fontId="17" numFmtId="2534" xfId="0">
      <alignment horizontal="right" vertical="center"/>
    </xf>
    <xf applyFill="1" applyNumberFormat="1" borderId="0" fillId="5" fontId="0" numFmtId="2535" xfId="0"/>
    <xf applyFill="1" applyFont="1" applyNumberFormat="1" borderId="0" fillId="5" fontId="17" numFmtId="2535" xfId="0"/>
    <xf applyFill="1" applyFont="1" applyNumberFormat="1" borderId="0" fillId="5" fontId="17" numFmtId="2535" xfId="0">
      <alignment horizontal="right" vertical="center"/>
    </xf>
    <xf applyFill="1" applyNumberFormat="1" borderId="0" fillId="5" fontId="0" numFmtId="2536" xfId="0"/>
    <xf applyFill="1" applyFont="1" applyNumberFormat="1" borderId="0" fillId="5" fontId="17" numFmtId="2536" xfId="0"/>
    <xf applyFill="1" applyFont="1" applyNumberFormat="1" borderId="0" fillId="5" fontId="17" numFmtId="2536" xfId="0">
      <alignment horizontal="right" vertical="center"/>
    </xf>
    <xf applyFill="1" applyNumberFormat="1" borderId="0" fillId="7" fontId="0" numFmtId="2537" xfId="0"/>
    <xf applyFill="1" applyFont="1" applyNumberFormat="1" borderId="0" fillId="7" fontId="17" numFmtId="2537" xfId="0"/>
    <xf applyFill="1" applyFont="1" applyNumberFormat="1" borderId="0" fillId="7" fontId="17" numFmtId="2537" xfId="0">
      <alignment horizontal="right" vertical="center"/>
    </xf>
    <xf applyFill="1" applyNumberFormat="1" borderId="0" fillId="5" fontId="0" numFmtId="2538" xfId="0"/>
    <xf applyFill="1" applyFont="1" applyNumberFormat="1" borderId="0" fillId="5" fontId="17" numFmtId="2538" xfId="0"/>
    <xf applyFill="1" applyFont="1" applyNumberFormat="1" borderId="0" fillId="5" fontId="17" numFmtId="2538" xfId="0">
      <alignment horizontal="right" vertical="center"/>
    </xf>
    <xf applyFill="1" applyNumberFormat="1" borderId="0" fillId="5" fontId="0" numFmtId="2539" xfId="0"/>
    <xf applyFill="1" applyFont="1" applyNumberFormat="1" borderId="0" fillId="5" fontId="17" numFmtId="2539" xfId="0"/>
    <xf applyFill="1" applyFont="1" applyNumberFormat="1" borderId="0" fillId="5" fontId="17" numFmtId="2539" xfId="0">
      <alignment horizontal="right" vertical="center"/>
    </xf>
    <xf applyFill="1" applyNumberFormat="1" borderId="0" fillId="5" fontId="0" numFmtId="2540" xfId="0"/>
    <xf applyFill="1" applyFont="1" applyNumberFormat="1" borderId="0" fillId="5" fontId="17" numFmtId="2540" xfId="0"/>
    <xf applyFill="1" applyFont="1" applyNumberFormat="1" borderId="0" fillId="5" fontId="17" numFmtId="2540" xfId="0">
      <alignment horizontal="right" vertical="center"/>
    </xf>
    <xf applyFill="1" applyNumberFormat="1" borderId="0" fillId="7" fontId="0" numFmtId="2541" xfId="0"/>
    <xf applyFill="1" applyFont="1" applyNumberFormat="1" borderId="0" fillId="7" fontId="17" numFmtId="2541" xfId="0"/>
    <xf applyFill="1" applyFont="1" applyNumberFormat="1" borderId="0" fillId="7" fontId="17" numFmtId="2541" xfId="0">
      <alignment horizontal="right" vertical="center"/>
    </xf>
    <xf applyFill="1" applyNumberFormat="1" borderId="0" fillId="7" fontId="0" numFmtId="2542" xfId="0"/>
    <xf applyFill="1" applyFont="1" applyNumberFormat="1" borderId="0" fillId="7" fontId="17" numFmtId="2542" xfId="0"/>
    <xf applyFill="1" applyFont="1" applyNumberFormat="1" borderId="0" fillId="7" fontId="17" numFmtId="2542" xfId="0">
      <alignment horizontal="right" vertical="center"/>
    </xf>
    <xf applyFill="1" applyNumberFormat="1" borderId="0" fillId="7" fontId="0" numFmtId="2543" xfId="0"/>
    <xf applyFill="1" applyFont="1" applyNumberFormat="1" borderId="0" fillId="7" fontId="17" numFmtId="2543" xfId="0"/>
    <xf applyFill="1" applyFont="1" applyNumberFormat="1" borderId="0" fillId="7" fontId="17" numFmtId="2543" xfId="0">
      <alignment horizontal="right" vertical="center"/>
    </xf>
    <xf applyFill="1" applyNumberFormat="1" borderId="0" fillId="5" fontId="0" numFmtId="2544" xfId="0"/>
    <xf applyFill="1" applyFont="1" applyNumberFormat="1" borderId="0" fillId="5" fontId="17" numFmtId="2544" xfId="0"/>
    <xf applyFill="1" applyFont="1" applyNumberFormat="1" borderId="0" fillId="5" fontId="17" numFmtId="2544" xfId="0">
      <alignment horizontal="right" vertical="center"/>
    </xf>
    <xf applyFill="1" applyNumberFormat="1" borderId="0" fillId="5" fontId="0" numFmtId="2545" xfId="0"/>
    <xf applyFill="1" applyFont="1" applyNumberFormat="1" borderId="0" fillId="5" fontId="17" numFmtId="2545" xfId="0"/>
    <xf applyFill="1" applyFont="1" applyNumberFormat="1" borderId="0" fillId="5" fontId="17" numFmtId="2545" xfId="0">
      <alignment horizontal="right" vertical="center"/>
    </xf>
    <xf applyFill="1" applyNumberFormat="1" borderId="0" fillId="5" fontId="0" numFmtId="2546" xfId="0"/>
    <xf applyFill="1" applyFont="1" applyNumberFormat="1" borderId="0" fillId="5" fontId="17" numFmtId="2546" xfId="0"/>
    <xf applyFill="1" applyFont="1" applyNumberFormat="1" borderId="0" fillId="5" fontId="17" numFmtId="2546" xfId="0">
      <alignment horizontal="right" vertical="center"/>
    </xf>
    <xf applyFill="1" applyNumberFormat="1" borderId="0" fillId="7" fontId="0" numFmtId="2547" xfId="0"/>
    <xf applyFill="1" applyFont="1" applyNumberFormat="1" borderId="0" fillId="7" fontId="17" numFmtId="2547" xfId="0"/>
    <xf applyFill="1" applyFont="1" applyNumberFormat="1" borderId="0" fillId="7" fontId="17" numFmtId="2547" xfId="0">
      <alignment horizontal="right" vertical="center"/>
    </xf>
    <xf applyFill="1" applyNumberFormat="1" borderId="0" fillId="7" fontId="0" numFmtId="2548" xfId="0"/>
    <xf applyFill="1" applyFont="1" applyNumberFormat="1" borderId="0" fillId="7" fontId="17" numFmtId="2548" xfId="0"/>
    <xf applyFill="1" applyFont="1" applyNumberFormat="1" borderId="0" fillId="7" fontId="17" numFmtId="2548" xfId="0">
      <alignment horizontal="right" vertical="center"/>
    </xf>
    <xf applyFill="1" applyNumberFormat="1" borderId="0" fillId="7" fontId="0" numFmtId="2549" xfId="0"/>
    <xf applyFill="1" applyFont="1" applyNumberFormat="1" borderId="0" fillId="7" fontId="17" numFmtId="2549" xfId="0"/>
    <xf applyFill="1" applyFont="1" applyNumberFormat="1" borderId="0" fillId="7" fontId="17" numFmtId="2549" xfId="0">
      <alignment horizontal="right" vertical="center"/>
    </xf>
    <xf applyFill="1" applyNumberFormat="1" borderId="0" fillId="5" fontId="0" numFmtId="2550" xfId="0"/>
    <xf applyFill="1" applyFont="1" applyNumberFormat="1" borderId="0" fillId="5" fontId="17" numFmtId="2550" xfId="0"/>
    <xf applyFill="1" applyFont="1" applyNumberFormat="1" borderId="0" fillId="5" fontId="17" numFmtId="2550" xfId="0">
      <alignment horizontal="right" vertical="center"/>
    </xf>
    <xf applyFill="1" applyNumberFormat="1" borderId="0" fillId="5" fontId="0" numFmtId="2551" xfId="0"/>
    <xf applyFill="1" applyFont="1" applyNumberFormat="1" borderId="0" fillId="5" fontId="17" numFmtId="2551" xfId="0"/>
    <xf applyFill="1" applyFont="1" applyNumberFormat="1" borderId="0" fillId="5" fontId="17" numFmtId="2551" xfId="0">
      <alignment horizontal="right" vertical="center"/>
    </xf>
    <xf applyFill="1" applyNumberFormat="1" borderId="0" fillId="7" fontId="0" numFmtId="2552" xfId="0"/>
    <xf applyFill="1" applyFont="1" applyNumberFormat="1" borderId="0" fillId="7" fontId="17" numFmtId="2552" xfId="0"/>
    <xf applyFill="1" applyFont="1" applyNumberFormat="1" borderId="0" fillId="7" fontId="17" numFmtId="2552" xfId="0">
      <alignment horizontal="right" vertical="center"/>
    </xf>
    <xf applyNumberFormat="1" borderId="0" fillId="0" fontId="0" numFmtId="2553" xfId="0"/>
    <xf applyFill="1" applyNumberFormat="1" borderId="0" fillId="5" fontId="0" numFmtId="2553" xfId="0"/>
    <xf applyFill="1" applyFont="1" applyNumberFormat="1" borderId="0" fillId="5" fontId="20" numFmtId="2553" xfId="0"/>
    <xf applyFill="1" applyFont="1" applyNumberFormat="1" borderId="0" fillId="5" fontId="20" numFmtId="2553" xfId="0">
      <alignment horizontal="right" vertical="center"/>
    </xf>
    <xf applyNumberFormat="1" borderId="0" fillId="0" fontId="0" numFmtId="2554" xfId="0"/>
    <xf applyFill="1" applyNumberFormat="1" borderId="0" fillId="5" fontId="0" numFmtId="2554" xfId="0"/>
    <xf applyFill="1" applyFont="1" applyNumberFormat="1" borderId="0" fillId="5" fontId="20" numFmtId="2554" xfId="0"/>
    <xf applyFill="1" applyFont="1" applyNumberFormat="1" borderId="0" fillId="5" fontId="20" numFmtId="2554" xfId="0">
      <alignment horizontal="right" vertical="center"/>
    </xf>
    <xf applyNumberFormat="1" borderId="0" fillId="0" fontId="0" numFmtId="2555" xfId="0"/>
    <xf applyFill="1" applyNumberFormat="1" borderId="0" fillId="5" fontId="0" numFmtId="2555" xfId="0"/>
    <xf applyFill="1" applyFont="1" applyNumberFormat="1" borderId="0" fillId="5" fontId="20" numFmtId="2555" xfId="0"/>
    <xf applyFill="1" applyFont="1" applyNumberFormat="1" borderId="0" fillId="5" fontId="20" numFmtId="2555" xfId="0">
      <alignment horizontal="right" vertical="center"/>
    </xf>
    <xf applyNumberFormat="1" borderId="0" fillId="0" fontId="0" numFmtId="2556" xfId="0"/>
    <xf applyFill="1" applyNumberFormat="1" borderId="0" fillId="6" fontId="0" numFmtId="2556" xfId="0"/>
    <xf applyFill="1" applyFont="1" applyNumberFormat="1" borderId="0" fillId="6" fontId="23" numFmtId="2556" xfId="0"/>
    <xf applyFill="1" applyFont="1" applyNumberFormat="1" borderId="0" fillId="6" fontId="23" numFmtId="2556" xfId="0">
      <alignment horizontal="right" vertical="center"/>
    </xf>
    <xf applyNumberFormat="1" borderId="0" fillId="0" fontId="0" numFmtId="2557" xfId="0"/>
    <xf applyFill="1" applyNumberFormat="1" borderId="0" fillId="5" fontId="0" numFmtId="2558" xfId="0"/>
    <xf applyFill="1" applyFont="1" applyNumberFormat="1" borderId="0" fillId="5" fontId="17" numFmtId="2558" xfId="0"/>
    <xf applyFill="1" applyFont="1" applyNumberFormat="1" borderId="0" fillId="5" fontId="17" numFmtId="2558" xfId="0">
      <alignment horizontal="right" vertical="center"/>
    </xf>
    <xf applyFill="1" applyNumberFormat="1" borderId="0" fillId="5" fontId="0" numFmtId="2559" xfId="0"/>
    <xf applyFill="1" applyFont="1" applyNumberFormat="1" borderId="0" fillId="5" fontId="17" numFmtId="2559" xfId="0"/>
    <xf applyFill="1" applyFont="1" applyNumberFormat="1" borderId="0" fillId="5" fontId="17" numFmtId="2559" xfId="0">
      <alignment horizontal="right" vertical="center"/>
    </xf>
    <xf applyFill="1" applyNumberFormat="1" borderId="0" fillId="5" fontId="0" numFmtId="2560" xfId="0"/>
    <xf applyFill="1" applyFont="1" applyNumberFormat="1" borderId="0" fillId="5" fontId="17" numFmtId="2560" xfId="0"/>
    <xf applyFill="1" applyFont="1" applyNumberFormat="1" borderId="0" fillId="5" fontId="17" numFmtId="2560" xfId="0">
      <alignment horizontal="right" vertical="center"/>
    </xf>
    <xf applyFill="1" applyNumberFormat="1" borderId="0" fillId="7" fontId="0" numFmtId="2561" xfId="0"/>
    <xf applyFill="1" applyFont="1" applyNumberFormat="1" borderId="0" fillId="7" fontId="17" numFmtId="2561" xfId="0"/>
    <xf applyFill="1" applyFont="1" applyNumberFormat="1" borderId="0" fillId="7" fontId="17" numFmtId="2561" xfId="0">
      <alignment horizontal="right" vertical="center"/>
    </xf>
    <xf applyFill="1" applyNumberFormat="1" borderId="0" fillId="7" fontId="0" numFmtId="2562" xfId="0"/>
    <xf applyFill="1" applyFont="1" applyNumberFormat="1" borderId="0" fillId="7" fontId="17" numFmtId="2562" xfId="0"/>
    <xf applyFill="1" applyFont="1" applyNumberFormat="1" borderId="0" fillId="7" fontId="17" numFmtId="2562" xfId="0">
      <alignment horizontal="right" vertical="center"/>
    </xf>
    <xf applyFill="1" applyNumberFormat="1" borderId="0" fillId="7" fontId="0" numFmtId="2563" xfId="0"/>
    <xf applyFill="1" applyFont="1" applyNumberFormat="1" borderId="0" fillId="7" fontId="17" numFmtId="2563" xfId="0"/>
    <xf applyFill="1" applyFont="1" applyNumberFormat="1" borderId="0" fillId="7" fontId="17" numFmtId="2563" xfId="0">
      <alignment horizontal="right" vertical="center"/>
    </xf>
    <xf applyFill="1" applyNumberFormat="1" borderId="0" fillId="5" fontId="0" numFmtId="2564" xfId="0"/>
    <xf applyFill="1" applyFont="1" applyNumberFormat="1" borderId="0" fillId="5" fontId="17" numFmtId="2564" xfId="0"/>
    <xf applyFill="1" applyFont="1" applyNumberFormat="1" borderId="0" fillId="5" fontId="17" numFmtId="2564" xfId="0">
      <alignment horizontal="right" vertical="center"/>
    </xf>
    <xf applyFill="1" applyNumberFormat="1" borderId="0" fillId="5" fontId="0" numFmtId="2565" xfId="0"/>
    <xf applyFill="1" applyFont="1" applyNumberFormat="1" borderId="0" fillId="5" fontId="17" numFmtId="2565" xfId="0"/>
    <xf applyFill="1" applyFont="1" applyNumberFormat="1" borderId="0" fillId="5" fontId="17" numFmtId="2565" xfId="0">
      <alignment horizontal="right" vertical="center"/>
    </xf>
    <xf applyFill="1" applyNumberFormat="1" borderId="0" fillId="5" fontId="0" numFmtId="2566" xfId="0"/>
    <xf applyFill="1" applyFont="1" applyNumberFormat="1" borderId="0" fillId="5" fontId="17" numFmtId="2566" xfId="0"/>
    <xf applyFill="1" applyFont="1" applyNumberFormat="1" borderId="0" fillId="5" fontId="17" numFmtId="2566" xfId="0">
      <alignment horizontal="right" vertical="center"/>
    </xf>
    <xf applyFill="1" applyNumberFormat="1" borderId="0" fillId="7" fontId="0" numFmtId="2567" xfId="0"/>
    <xf applyFill="1" applyFont="1" applyNumberFormat="1" borderId="0" fillId="7" fontId="17" numFmtId="2567" xfId="0"/>
    <xf applyFill="1" applyFont="1" applyNumberFormat="1" borderId="0" fillId="7" fontId="17" numFmtId="2567" xfId="0">
      <alignment horizontal="right" vertical="center"/>
    </xf>
    <xf applyFill="1" applyNumberFormat="1" borderId="0" fillId="7" fontId="0" numFmtId="2568" xfId="0"/>
    <xf applyFill="1" applyFont="1" applyNumberFormat="1" borderId="0" fillId="7" fontId="17" numFmtId="2568" xfId="0"/>
    <xf applyFill="1" applyFont="1" applyNumberFormat="1" borderId="0" fillId="7" fontId="17" numFmtId="2568" xfId="0">
      <alignment horizontal="right" vertical="center"/>
    </xf>
    <xf applyFill="1" applyNumberFormat="1" borderId="0" fillId="7" fontId="0" numFmtId="2569" xfId="0"/>
    <xf applyFill="1" applyFont="1" applyNumberFormat="1" borderId="0" fillId="7" fontId="17" numFmtId="2569" xfId="0"/>
    <xf applyFill="1" applyFont="1" applyNumberFormat="1" borderId="0" fillId="7" fontId="17" numFmtId="2569" xfId="0">
      <alignment horizontal="right" vertical="center"/>
    </xf>
    <xf applyFill="1" applyNumberFormat="1" borderId="0" fillId="5" fontId="0" numFmtId="2570" xfId="0"/>
    <xf applyFill="1" applyFont="1" applyNumberFormat="1" borderId="0" fillId="5" fontId="17" numFmtId="2570" xfId="0"/>
    <xf applyFill="1" applyFont="1" applyNumberFormat="1" borderId="0" fillId="5" fontId="17" numFmtId="2570" xfId="0">
      <alignment horizontal="right" vertical="center"/>
    </xf>
    <xf applyFill="1" applyNumberFormat="1" borderId="0" fillId="5" fontId="0" numFmtId="2571" xfId="0"/>
    <xf applyFill="1" applyFont="1" applyNumberFormat="1" borderId="0" fillId="5" fontId="17" numFmtId="2571" xfId="0"/>
    <xf applyFill="1" applyFont="1" applyNumberFormat="1" borderId="0" fillId="5" fontId="17" numFmtId="2571" xfId="0">
      <alignment horizontal="right" vertical="center"/>
    </xf>
    <xf applyFill="1" applyNumberFormat="1" borderId="0" fillId="5" fontId="0" numFmtId="2572" xfId="0"/>
    <xf applyFill="1" applyFont="1" applyNumberFormat="1" borderId="0" fillId="5" fontId="17" numFmtId="2572" xfId="0"/>
    <xf applyFill="1" applyFont="1" applyNumberFormat="1" borderId="0" fillId="5" fontId="17" numFmtId="2572" xfId="0">
      <alignment horizontal="right" vertical="center"/>
    </xf>
    <xf applyFill="1" applyNumberFormat="1" borderId="0" fillId="7" fontId="0" numFmtId="2573" xfId="0"/>
    <xf applyFill="1" applyFont="1" applyNumberFormat="1" borderId="0" fillId="7" fontId="17" numFmtId="2573" xfId="0"/>
    <xf applyFill="1" applyFont="1" applyNumberFormat="1" borderId="0" fillId="7" fontId="17" numFmtId="2573" xfId="0">
      <alignment horizontal="right" vertical="center"/>
    </xf>
    <xf applyFill="1" applyNumberFormat="1" borderId="0" fillId="7" fontId="0" numFmtId="2574" xfId="0"/>
    <xf applyFill="1" applyFont="1" applyNumberFormat="1" borderId="0" fillId="7" fontId="17" numFmtId="2574" xfId="0"/>
    <xf applyFill="1" applyFont="1" applyNumberFormat="1" borderId="0" fillId="7" fontId="17" numFmtId="2574" xfId="0">
      <alignment horizontal="right" vertical="center"/>
    </xf>
    <xf applyFill="1" applyNumberFormat="1" borderId="0" fillId="7" fontId="0" numFmtId="2575" xfId="0"/>
    <xf applyFill="1" applyFont="1" applyNumberFormat="1" borderId="0" fillId="7" fontId="17" numFmtId="2575" xfId="0"/>
    <xf applyFill="1" applyFont="1" applyNumberFormat="1" borderId="0" fillId="7" fontId="17" numFmtId="2575" xfId="0">
      <alignment horizontal="right" vertical="center"/>
    </xf>
    <xf applyFill="1" applyNumberFormat="1" borderId="0" fillId="5" fontId="0" numFmtId="2576" xfId="0"/>
    <xf applyFill="1" applyFont="1" applyNumberFormat="1" borderId="0" fillId="5" fontId="17" numFmtId="2576" xfId="0"/>
    <xf applyFill="1" applyFont="1" applyNumberFormat="1" borderId="0" fillId="5" fontId="17" numFmtId="2576" xfId="0">
      <alignment horizontal="right" vertical="center"/>
    </xf>
    <xf applyFill="1" applyNumberFormat="1" borderId="0" fillId="5" fontId="0" numFmtId="2577" xfId="0"/>
    <xf applyFill="1" applyFont="1" applyNumberFormat="1" borderId="0" fillId="5" fontId="17" numFmtId="2577" xfId="0"/>
    <xf applyFill="1" applyFont="1" applyNumberFormat="1" borderId="0" fillId="5" fontId="17" numFmtId="2577" xfId="0">
      <alignment horizontal="right" vertical="center"/>
    </xf>
    <xf applyFill="1" applyNumberFormat="1" borderId="0" fillId="7" fontId="0" numFmtId="2578" xfId="0"/>
    <xf applyFill="1" applyFont="1" applyNumberFormat="1" borderId="0" fillId="7" fontId="17" numFmtId="2578" xfId="0"/>
    <xf applyFill="1" applyFont="1" applyNumberFormat="1" borderId="0" fillId="7" fontId="17" numFmtId="2578" xfId="0">
      <alignment horizontal="right" vertical="center"/>
    </xf>
    <xf applyFill="1" applyNumberFormat="1" borderId="0" fillId="5" fontId="0" numFmtId="2579" xfId="0"/>
    <xf applyFill="1" applyFont="1" applyNumberFormat="1" borderId="0" fillId="5" fontId="17" numFmtId="2579" xfId="0"/>
    <xf applyFill="1" applyFont="1" applyNumberFormat="1" borderId="0" fillId="5" fontId="17" numFmtId="2579" xfId="0">
      <alignment horizontal="right" vertical="center"/>
    </xf>
    <xf applyFill="1" applyNumberFormat="1" borderId="0" fillId="5" fontId="0" numFmtId="2580" xfId="0"/>
    <xf applyFill="1" applyFont="1" applyNumberFormat="1" borderId="0" fillId="5" fontId="17" numFmtId="2580" xfId="0"/>
    <xf applyFill="1" applyFont="1" applyNumberFormat="1" borderId="0" fillId="5" fontId="17" numFmtId="2580" xfId="0">
      <alignment horizontal="right" vertical="center"/>
    </xf>
    <xf applyFill="1" applyNumberFormat="1" borderId="0" fillId="5" fontId="0" numFmtId="2581" xfId="0"/>
    <xf applyFill="1" applyFont="1" applyNumberFormat="1" borderId="0" fillId="5" fontId="17" numFmtId="2581" xfId="0"/>
    <xf applyFill="1" applyFont="1" applyNumberFormat="1" borderId="0" fillId="5" fontId="17" numFmtId="2581" xfId="0">
      <alignment horizontal="right" vertical="center"/>
    </xf>
    <xf applyFill="1" applyNumberFormat="1" borderId="0" fillId="7" fontId="0" numFmtId="2582" xfId="0"/>
    <xf applyFill="1" applyFont="1" applyNumberFormat="1" borderId="0" fillId="7" fontId="17" numFmtId="2582" xfId="0"/>
    <xf applyFill="1" applyFont="1" applyNumberFormat="1" borderId="0" fillId="7" fontId="17" numFmtId="2582" xfId="0">
      <alignment horizontal="right" vertical="center"/>
    </xf>
    <xf applyFill="1" applyNumberFormat="1" borderId="0" fillId="7" fontId="0" numFmtId="2583" xfId="0"/>
    <xf applyFill="1" applyFont="1" applyNumberFormat="1" borderId="0" fillId="7" fontId="17" numFmtId="2583" xfId="0"/>
    <xf applyFill="1" applyFont="1" applyNumberFormat="1" borderId="0" fillId="7" fontId="17" numFmtId="2583" xfId="0">
      <alignment horizontal="right" vertical="center"/>
    </xf>
    <xf applyFill="1" applyNumberFormat="1" borderId="0" fillId="7" fontId="0" numFmtId="2584" xfId="0"/>
    <xf applyFill="1" applyFont="1" applyNumberFormat="1" borderId="0" fillId="7" fontId="17" numFmtId="2584" xfId="0"/>
    <xf applyFill="1" applyFont="1" applyNumberFormat="1" borderId="0" fillId="7" fontId="17" numFmtId="2584" xfId="0">
      <alignment horizontal="right" vertical="center"/>
    </xf>
    <xf applyFill="1" applyNumberFormat="1" borderId="0" fillId="5" fontId="0" numFmtId="2585" xfId="0"/>
    <xf applyFill="1" applyFont="1" applyNumberFormat="1" borderId="0" fillId="5" fontId="17" numFmtId="2585" xfId="0"/>
    <xf applyFill="1" applyFont="1" applyNumberFormat="1" borderId="0" fillId="5" fontId="17" numFmtId="2585" xfId="0">
      <alignment horizontal="right" vertical="center"/>
    </xf>
    <xf applyFill="1" applyNumberFormat="1" borderId="0" fillId="5" fontId="0" numFmtId="2586" xfId="0"/>
    <xf applyFill="1" applyFont="1" applyNumberFormat="1" borderId="0" fillId="5" fontId="17" numFmtId="2586" xfId="0"/>
    <xf applyFill="1" applyFont="1" applyNumberFormat="1" borderId="0" fillId="5" fontId="17" numFmtId="2586" xfId="0">
      <alignment horizontal="right" vertical="center"/>
    </xf>
    <xf applyFill="1" applyNumberFormat="1" borderId="0" fillId="5" fontId="0" numFmtId="2587" xfId="0"/>
    <xf applyFill="1" applyFont="1" applyNumberFormat="1" borderId="0" fillId="5" fontId="17" numFmtId="2587" xfId="0"/>
    <xf applyFill="1" applyFont="1" applyNumberFormat="1" borderId="0" fillId="5" fontId="17" numFmtId="2587" xfId="0">
      <alignment horizontal="right" vertical="center"/>
    </xf>
    <xf applyFill="1" applyNumberFormat="1" borderId="0" fillId="7" fontId="0" numFmtId="2588" xfId="0"/>
    <xf applyFill="1" applyFont="1" applyNumberFormat="1" borderId="0" fillId="7" fontId="17" numFmtId="2588" xfId="0"/>
    <xf applyFill="1" applyFont="1" applyNumberFormat="1" borderId="0" fillId="7" fontId="17" numFmtId="2588" xfId="0">
      <alignment horizontal="right" vertical="center"/>
    </xf>
    <xf applyFill="1" applyNumberFormat="1" borderId="0" fillId="7" fontId="0" numFmtId="2589" xfId="0"/>
    <xf applyFill="1" applyFont="1" applyNumberFormat="1" borderId="0" fillId="7" fontId="17" numFmtId="2589" xfId="0"/>
    <xf applyFill="1" applyFont="1" applyNumberFormat="1" borderId="0" fillId="7" fontId="17" numFmtId="2589" xfId="0">
      <alignment horizontal="right" vertical="center"/>
    </xf>
    <xf applyFill="1" applyNumberFormat="1" borderId="0" fillId="7" fontId="0" numFmtId="2590" xfId="0"/>
    <xf applyFill="1" applyFont="1" applyNumberFormat="1" borderId="0" fillId="7" fontId="17" numFmtId="2590" xfId="0"/>
    <xf applyFill="1" applyFont="1" applyNumberFormat="1" borderId="0" fillId="7" fontId="17" numFmtId="2590" xfId="0">
      <alignment horizontal="right" vertical="center"/>
    </xf>
    <xf applyFill="1" applyNumberFormat="1" borderId="0" fillId="5" fontId="0" numFmtId="2591" xfId="0"/>
    <xf applyFill="1" applyFont="1" applyNumberFormat="1" borderId="0" fillId="5" fontId="17" numFmtId="2591" xfId="0"/>
    <xf applyFill="1" applyFont="1" applyNumberFormat="1" borderId="0" fillId="5" fontId="17" numFmtId="2591" xfId="0">
      <alignment horizontal="right" vertical="center"/>
    </xf>
    <xf applyFill="1" applyNumberFormat="1" borderId="0" fillId="5" fontId="0" numFmtId="2592" xfId="0"/>
    <xf applyFill="1" applyFont="1" applyNumberFormat="1" borderId="0" fillId="5" fontId="17" numFmtId="2592" xfId="0"/>
    <xf applyFill="1" applyFont="1" applyNumberFormat="1" borderId="0" fillId="5" fontId="17" numFmtId="2592" xfId="0">
      <alignment horizontal="right" vertical="center"/>
    </xf>
    <xf applyFill="1" applyNumberFormat="1" borderId="0" fillId="7" fontId="0" numFmtId="2593" xfId="0"/>
    <xf applyFill="1" applyFont="1" applyNumberFormat="1" borderId="0" fillId="7" fontId="17" numFmtId="2593" xfId="0"/>
    <xf applyFill="1" applyFont="1" applyNumberFormat="1" borderId="0" fillId="7" fontId="17" numFmtId="2593" xfId="0">
      <alignment horizontal="right" vertical="center"/>
    </xf>
    <xf applyNumberFormat="1" borderId="0" fillId="0" fontId="0" numFmtId="2594" xfId="0"/>
    <xf applyFill="1" applyNumberFormat="1" borderId="0" fillId="5" fontId="0" numFmtId="2594" xfId="0"/>
    <xf applyFill="1" applyFont="1" applyNumberFormat="1" borderId="0" fillId="5" fontId="20" numFmtId="2594" xfId="0"/>
    <xf applyFill="1" applyFont="1" applyNumberFormat="1" borderId="0" fillId="5" fontId="20" numFmtId="2594" xfId="0">
      <alignment horizontal="right" vertical="center"/>
    </xf>
    <xf applyNumberFormat="1" borderId="0" fillId="0" fontId="0" numFmtId="2595" xfId="0"/>
    <xf applyFill="1" applyNumberFormat="1" borderId="0" fillId="5" fontId="0" numFmtId="2595" xfId="0"/>
    <xf applyFill="1" applyFont="1" applyNumberFormat="1" borderId="0" fillId="5" fontId="20" numFmtId="2595" xfId="0"/>
    <xf applyFill="1" applyFont="1" applyNumberFormat="1" borderId="0" fillId="5" fontId="20" numFmtId="2595" xfId="0">
      <alignment horizontal="right" vertical="center"/>
    </xf>
    <xf applyNumberFormat="1" borderId="0" fillId="0" fontId="0" numFmtId="2596" xfId="0"/>
    <xf applyFill="1" applyNumberFormat="1" borderId="0" fillId="5" fontId="0" numFmtId="2596" xfId="0"/>
    <xf applyFill="1" applyFont="1" applyNumberFormat="1" borderId="0" fillId="5" fontId="20" numFmtId="2596" xfId="0"/>
    <xf applyFill="1" applyFont="1" applyNumberFormat="1" borderId="0" fillId="5" fontId="20" numFmtId="2596" xfId="0">
      <alignment horizontal="right" vertical="center"/>
    </xf>
    <xf applyNumberFormat="1" borderId="0" fillId="0" fontId="0" numFmtId="2597" xfId="0"/>
    <xf applyFill="1" applyNumberFormat="1" borderId="0" fillId="6" fontId="0" numFmtId="2597" xfId="0"/>
    <xf applyFill="1" applyFont="1" applyNumberFormat="1" borderId="0" fillId="6" fontId="23" numFmtId="2597" xfId="0"/>
    <xf applyFill="1" applyFont="1" applyNumberFormat="1" borderId="0" fillId="6" fontId="23" numFmtId="2597" xfId="0">
      <alignment horizontal="right" vertical="center"/>
    </xf>
    <xf applyNumberFormat="1" borderId="0" fillId="0" fontId="0" numFmtId="2598" xfId="0"/>
    <xf applyFill="1" applyNumberFormat="1" borderId="0" fillId="5" fontId="0" numFmtId="2599" xfId="0"/>
    <xf applyFill="1" applyFont="1" applyNumberFormat="1" borderId="0" fillId="5" fontId="17" numFmtId="2599" xfId="0"/>
    <xf applyFill="1" applyFont="1" applyNumberFormat="1" borderId="0" fillId="5" fontId="17" numFmtId="2599" xfId="0">
      <alignment horizontal="right" vertical="center"/>
    </xf>
    <xf applyFill="1" applyNumberFormat="1" borderId="0" fillId="5" fontId="0" numFmtId="2600" xfId="0"/>
    <xf applyFill="1" applyFont="1" applyNumberFormat="1" borderId="0" fillId="5" fontId="17" numFmtId="2600" xfId="0"/>
    <xf applyFill="1" applyFont="1" applyNumberFormat="1" borderId="0" fillId="5" fontId="17" numFmtId="2600" xfId="0">
      <alignment horizontal="right" vertical="center"/>
    </xf>
    <xf applyFill="1" applyNumberFormat="1" borderId="0" fillId="5" fontId="0" numFmtId="2601" xfId="0"/>
    <xf applyFill="1" applyFont="1" applyNumberFormat="1" borderId="0" fillId="5" fontId="17" numFmtId="2601" xfId="0"/>
    <xf applyFill="1" applyFont="1" applyNumberFormat="1" borderId="0" fillId="5" fontId="17" numFmtId="2601" xfId="0">
      <alignment horizontal="right" vertical="center"/>
    </xf>
    <xf applyFill="1" applyNumberFormat="1" borderId="0" fillId="7" fontId="0" numFmtId="2602" xfId="0"/>
    <xf applyFill="1" applyFont="1" applyNumberFormat="1" borderId="0" fillId="7" fontId="17" numFmtId="2602" xfId="0"/>
    <xf applyFill="1" applyFont="1" applyNumberFormat="1" borderId="0" fillId="7" fontId="17" numFmtId="2602" xfId="0">
      <alignment horizontal="right" vertical="center"/>
    </xf>
    <xf applyFill="1" applyNumberFormat="1" borderId="0" fillId="7" fontId="0" numFmtId="2603" xfId="0"/>
    <xf applyFill="1" applyFont="1" applyNumberFormat="1" borderId="0" fillId="7" fontId="17" numFmtId="2603" xfId="0"/>
    <xf applyFill="1" applyFont="1" applyNumberFormat="1" borderId="0" fillId="7" fontId="17" numFmtId="2603" xfId="0">
      <alignment horizontal="right" vertical="center"/>
    </xf>
    <xf applyFill="1" applyNumberFormat="1" borderId="0" fillId="7" fontId="0" numFmtId="2604" xfId="0"/>
    <xf applyFill="1" applyFont="1" applyNumberFormat="1" borderId="0" fillId="7" fontId="17" numFmtId="2604" xfId="0"/>
    <xf applyFill="1" applyFont="1" applyNumberFormat="1" borderId="0" fillId="7" fontId="17" numFmtId="2604" xfId="0">
      <alignment horizontal="right" vertical="center"/>
    </xf>
    <xf applyFill="1" applyNumberFormat="1" borderId="0" fillId="5" fontId="0" numFmtId="2605" xfId="0"/>
    <xf applyFill="1" applyFont="1" applyNumberFormat="1" borderId="0" fillId="5" fontId="17" numFmtId="2605" xfId="0"/>
    <xf applyFill="1" applyFont="1" applyNumberFormat="1" borderId="0" fillId="5" fontId="17" numFmtId="2605" xfId="0">
      <alignment horizontal="right" vertical="center"/>
    </xf>
    <xf applyFill="1" applyNumberFormat="1" borderId="0" fillId="5" fontId="0" numFmtId="2606" xfId="0"/>
    <xf applyFill="1" applyFont="1" applyNumberFormat="1" borderId="0" fillId="5" fontId="17" numFmtId="2606" xfId="0"/>
    <xf applyFill="1" applyFont="1" applyNumberFormat="1" borderId="0" fillId="5" fontId="17" numFmtId="2606" xfId="0">
      <alignment horizontal="right" vertical="center"/>
    </xf>
    <xf applyFill="1" applyNumberFormat="1" borderId="0" fillId="5" fontId="0" numFmtId="2607" xfId="0"/>
    <xf applyFill="1" applyFont="1" applyNumberFormat="1" borderId="0" fillId="5" fontId="17" numFmtId="2607" xfId="0"/>
    <xf applyFill="1" applyFont="1" applyNumberFormat="1" borderId="0" fillId="5" fontId="17" numFmtId="2607" xfId="0">
      <alignment horizontal="right" vertical="center"/>
    </xf>
    <xf applyFill="1" applyNumberFormat="1" borderId="0" fillId="7" fontId="0" numFmtId="2608" xfId="0"/>
    <xf applyFill="1" applyFont="1" applyNumberFormat="1" borderId="0" fillId="7" fontId="17" numFmtId="2608" xfId="0"/>
    <xf applyFill="1" applyFont="1" applyNumberFormat="1" borderId="0" fillId="7" fontId="17" numFmtId="2608" xfId="0">
      <alignment horizontal="right" vertical="center"/>
    </xf>
    <xf applyFill="1" applyNumberFormat="1" borderId="0" fillId="7" fontId="0" numFmtId="2609" xfId="0"/>
    <xf applyFill="1" applyFont="1" applyNumberFormat="1" borderId="0" fillId="7" fontId="17" numFmtId="2609" xfId="0"/>
    <xf applyFill="1" applyFont="1" applyNumberFormat="1" borderId="0" fillId="7" fontId="17" numFmtId="2609" xfId="0">
      <alignment horizontal="right" vertical="center"/>
    </xf>
    <xf applyFill="1" applyNumberFormat="1" borderId="0" fillId="7" fontId="0" numFmtId="2610" xfId="0"/>
    <xf applyFill="1" applyFont="1" applyNumberFormat="1" borderId="0" fillId="7" fontId="17" numFmtId="2610" xfId="0"/>
    <xf applyFill="1" applyFont="1" applyNumberFormat="1" borderId="0" fillId="7" fontId="17" numFmtId="2610" xfId="0">
      <alignment horizontal="right" vertical="center"/>
    </xf>
    <xf applyFill="1" applyNumberFormat="1" borderId="0" fillId="5" fontId="0" numFmtId="2611" xfId="0"/>
    <xf applyFill="1" applyFont="1" applyNumberFormat="1" borderId="0" fillId="5" fontId="17" numFmtId="2611" xfId="0"/>
    <xf applyFill="1" applyFont="1" applyNumberFormat="1" borderId="0" fillId="5" fontId="17" numFmtId="2611" xfId="0">
      <alignment horizontal="right" vertical="center"/>
    </xf>
    <xf applyFill="1" applyNumberFormat="1" borderId="0" fillId="5" fontId="0" numFmtId="2612" xfId="0"/>
    <xf applyFill="1" applyFont="1" applyNumberFormat="1" borderId="0" fillId="5" fontId="17" numFmtId="2612" xfId="0"/>
    <xf applyFill="1" applyFont="1" applyNumberFormat="1" borderId="0" fillId="5" fontId="17" numFmtId="2612" xfId="0">
      <alignment horizontal="right" vertical="center"/>
    </xf>
    <xf applyFill="1" applyNumberFormat="1" borderId="0" fillId="5" fontId="0" numFmtId="2613" xfId="0"/>
    <xf applyFill="1" applyFont="1" applyNumberFormat="1" borderId="0" fillId="5" fontId="17" numFmtId="2613" xfId="0"/>
    <xf applyFill="1" applyFont="1" applyNumberFormat="1" borderId="0" fillId="5" fontId="17" numFmtId="2613" xfId="0">
      <alignment horizontal="right" vertical="center"/>
    </xf>
    <xf applyFill="1" applyNumberFormat="1" borderId="0" fillId="7" fontId="0" numFmtId="2614" xfId="0"/>
    <xf applyFill="1" applyFont="1" applyNumberFormat="1" borderId="0" fillId="7" fontId="17" numFmtId="2614" xfId="0"/>
    <xf applyFill="1" applyFont="1" applyNumberFormat="1" borderId="0" fillId="7" fontId="17" numFmtId="2614" xfId="0">
      <alignment horizontal="right" vertical="center"/>
    </xf>
    <xf applyFill="1" applyNumberFormat="1" borderId="0" fillId="7" fontId="0" numFmtId="2615" xfId="0"/>
    <xf applyFill="1" applyFont="1" applyNumberFormat="1" borderId="0" fillId="7" fontId="17" numFmtId="2615" xfId="0"/>
    <xf applyFill="1" applyFont="1" applyNumberFormat="1" borderId="0" fillId="7" fontId="17" numFmtId="2615" xfId="0">
      <alignment horizontal="right" vertical="center"/>
    </xf>
    <xf applyFill="1" applyNumberFormat="1" borderId="0" fillId="7" fontId="0" numFmtId="2616" xfId="0"/>
    <xf applyFill="1" applyFont="1" applyNumberFormat="1" borderId="0" fillId="7" fontId="17" numFmtId="2616" xfId="0"/>
    <xf applyFill="1" applyFont="1" applyNumberFormat="1" borderId="0" fillId="7" fontId="17" numFmtId="2616" xfId="0">
      <alignment horizontal="right" vertical="center"/>
    </xf>
    <xf applyFill="1" applyNumberFormat="1" borderId="0" fillId="5" fontId="0" numFmtId="2617" xfId="0"/>
    <xf applyFill="1" applyFont="1" applyNumberFormat="1" borderId="0" fillId="5" fontId="17" numFmtId="2617" xfId="0"/>
    <xf applyFill="1" applyFont="1" applyNumberFormat="1" borderId="0" fillId="5" fontId="17" numFmtId="2617" xfId="0">
      <alignment horizontal="right" vertical="center"/>
    </xf>
    <xf applyFill="1" applyNumberFormat="1" borderId="0" fillId="5" fontId="0" numFmtId="2618" xfId="0"/>
    <xf applyFill="1" applyFont="1" applyNumberFormat="1" borderId="0" fillId="5" fontId="17" numFmtId="2618" xfId="0"/>
    <xf applyFill="1" applyFont="1" applyNumberFormat="1" borderId="0" fillId="5" fontId="17" numFmtId="2618" xfId="0">
      <alignment horizontal="right" vertical="center"/>
    </xf>
    <xf applyFill="1" applyNumberFormat="1" borderId="0" fillId="7" fontId="0" numFmtId="2619" xfId="0"/>
    <xf applyFill="1" applyFont="1" applyNumberFormat="1" borderId="0" fillId="7" fontId="17" numFmtId="2619" xfId="0"/>
    <xf applyFill="1" applyFont="1" applyNumberFormat="1" borderId="0" fillId="7" fontId="17" numFmtId="2619" xfId="0">
      <alignment horizontal="right" vertical="center"/>
    </xf>
    <xf applyFill="1" applyNumberFormat="1" borderId="0" fillId="5" fontId="0" numFmtId="2620" xfId="0"/>
    <xf applyFill="1" applyFont="1" applyNumberFormat="1" borderId="0" fillId="5" fontId="17" numFmtId="2620" xfId="0"/>
    <xf applyFill="1" applyFont="1" applyNumberFormat="1" borderId="0" fillId="5" fontId="17" numFmtId="2620" xfId="0">
      <alignment horizontal="right" vertical="center"/>
    </xf>
    <xf applyFill="1" applyNumberFormat="1" borderId="0" fillId="5" fontId="0" numFmtId="2621" xfId="0"/>
    <xf applyFill="1" applyFont="1" applyNumberFormat="1" borderId="0" fillId="5" fontId="17" numFmtId="2621" xfId="0"/>
    <xf applyFill="1" applyFont="1" applyNumberFormat="1" borderId="0" fillId="5" fontId="17" numFmtId="2621" xfId="0">
      <alignment horizontal="right" vertical="center"/>
    </xf>
    <xf applyFill="1" applyNumberFormat="1" borderId="0" fillId="5" fontId="0" numFmtId="2622" xfId="0"/>
    <xf applyFill="1" applyFont="1" applyNumberFormat="1" borderId="0" fillId="5" fontId="17" numFmtId="2622" xfId="0"/>
    <xf applyFill="1" applyFont="1" applyNumberFormat="1" borderId="0" fillId="5" fontId="17" numFmtId="2622" xfId="0">
      <alignment horizontal="right" vertical="center"/>
    </xf>
    <xf applyFill="1" applyNumberFormat="1" borderId="0" fillId="7" fontId="0" numFmtId="2623" xfId="0"/>
    <xf applyFill="1" applyFont="1" applyNumberFormat="1" borderId="0" fillId="7" fontId="17" numFmtId="2623" xfId="0"/>
    <xf applyFill="1" applyFont="1" applyNumberFormat="1" borderId="0" fillId="7" fontId="17" numFmtId="2623" xfId="0">
      <alignment horizontal="right" vertical="center"/>
    </xf>
    <xf applyFill="1" applyNumberFormat="1" borderId="0" fillId="7" fontId="0" numFmtId="2624" xfId="0"/>
    <xf applyFill="1" applyFont="1" applyNumberFormat="1" borderId="0" fillId="7" fontId="17" numFmtId="2624" xfId="0"/>
    <xf applyFill="1" applyFont="1" applyNumberFormat="1" borderId="0" fillId="7" fontId="17" numFmtId="2624" xfId="0">
      <alignment horizontal="right" vertical="center"/>
    </xf>
    <xf applyFill="1" applyNumberFormat="1" borderId="0" fillId="7" fontId="0" numFmtId="2625" xfId="0"/>
    <xf applyFill="1" applyFont="1" applyNumberFormat="1" borderId="0" fillId="7" fontId="17" numFmtId="2625" xfId="0"/>
    <xf applyFill="1" applyFont="1" applyNumberFormat="1" borderId="0" fillId="7" fontId="17" numFmtId="2625" xfId="0">
      <alignment horizontal="right" vertical="center"/>
    </xf>
    <xf applyFill="1" applyNumberFormat="1" borderId="0" fillId="5" fontId="0" numFmtId="2626" xfId="0"/>
    <xf applyFill="1" applyFont="1" applyNumberFormat="1" borderId="0" fillId="5" fontId="17" numFmtId="2626" xfId="0"/>
    <xf applyFill="1" applyFont="1" applyNumberFormat="1" borderId="0" fillId="5" fontId="17" numFmtId="2626" xfId="0">
      <alignment horizontal="right" vertical="center"/>
    </xf>
    <xf applyFill="1" applyNumberFormat="1" borderId="0" fillId="5" fontId="0" numFmtId="2627" xfId="0"/>
    <xf applyFill="1" applyFont="1" applyNumberFormat="1" borderId="0" fillId="5" fontId="17" numFmtId="2627" xfId="0"/>
    <xf applyFill="1" applyFont="1" applyNumberFormat="1" borderId="0" fillId="5" fontId="17" numFmtId="2627" xfId="0">
      <alignment horizontal="right" vertical="center"/>
    </xf>
    <xf applyFill="1" applyNumberFormat="1" borderId="0" fillId="5" fontId="0" numFmtId="2628" xfId="0"/>
    <xf applyFill="1" applyFont="1" applyNumberFormat="1" borderId="0" fillId="5" fontId="17" numFmtId="2628" xfId="0"/>
    <xf applyFill="1" applyFont="1" applyNumberFormat="1" borderId="0" fillId="5" fontId="17" numFmtId="2628" xfId="0">
      <alignment horizontal="right" vertical="center"/>
    </xf>
    <xf applyFill="1" applyNumberFormat="1" borderId="0" fillId="7" fontId="0" numFmtId="2629" xfId="0"/>
    <xf applyFill="1" applyFont="1" applyNumberFormat="1" borderId="0" fillId="7" fontId="17" numFmtId="2629" xfId="0"/>
    <xf applyFill="1" applyFont="1" applyNumberFormat="1" borderId="0" fillId="7" fontId="17" numFmtId="2629" xfId="0">
      <alignment horizontal="right" vertical="center"/>
    </xf>
    <xf applyFill="1" applyNumberFormat="1" borderId="0" fillId="7" fontId="0" numFmtId="2630" xfId="0"/>
    <xf applyFill="1" applyFont="1" applyNumberFormat="1" borderId="0" fillId="7" fontId="17" numFmtId="2630" xfId="0"/>
    <xf applyFill="1" applyFont="1" applyNumberFormat="1" borderId="0" fillId="7" fontId="17" numFmtId="2630" xfId="0">
      <alignment horizontal="right" vertical="center"/>
    </xf>
    <xf applyFill="1" applyNumberFormat="1" borderId="0" fillId="7" fontId="0" numFmtId="2631" xfId="0"/>
    <xf applyFill="1" applyFont="1" applyNumberFormat="1" borderId="0" fillId="7" fontId="17" numFmtId="2631" xfId="0"/>
    <xf applyFill="1" applyFont="1" applyNumberFormat="1" borderId="0" fillId="7" fontId="17" numFmtId="2631" xfId="0">
      <alignment horizontal="right" vertical="center"/>
    </xf>
    <xf applyFill="1" applyNumberFormat="1" borderId="0" fillId="5" fontId="0" numFmtId="2632" xfId="0"/>
    <xf applyFill="1" applyFont="1" applyNumberFormat="1" borderId="0" fillId="5" fontId="17" numFmtId="2632" xfId="0"/>
    <xf applyFill="1" applyFont="1" applyNumberFormat="1" borderId="0" fillId="5" fontId="17" numFmtId="2632" xfId="0">
      <alignment horizontal="right" vertical="center"/>
    </xf>
    <xf applyFill="1" applyNumberFormat="1" borderId="0" fillId="5" fontId="0" numFmtId="2633" xfId="0"/>
    <xf applyFill="1" applyFont="1" applyNumberFormat="1" borderId="0" fillId="5" fontId="17" numFmtId="2633" xfId="0"/>
    <xf applyFill="1" applyFont="1" applyNumberFormat="1" borderId="0" fillId="5" fontId="17" numFmtId="2633" xfId="0">
      <alignment horizontal="right" vertical="center"/>
    </xf>
    <xf applyFill="1" applyNumberFormat="1" borderId="0" fillId="7" fontId="0" numFmtId="2634" xfId="0"/>
    <xf applyFill="1" applyFont="1" applyNumberFormat="1" borderId="0" fillId="7" fontId="17" numFmtId="2634" xfId="0"/>
    <xf applyFill="1" applyFont="1" applyNumberFormat="1" borderId="0" fillId="7" fontId="17" numFmtId="2634" xfId="0">
      <alignment horizontal="right" vertical="center"/>
    </xf>
    <xf applyNumberFormat="1" borderId="0" fillId="0" fontId="0" numFmtId="2635" xfId="0"/>
    <xf applyFill="1" applyNumberFormat="1" borderId="0" fillId="5" fontId="0" numFmtId="2635" xfId="0"/>
    <xf applyFill="1" applyFont="1" applyNumberFormat="1" borderId="0" fillId="5" fontId="20" numFmtId="2635" xfId="0"/>
    <xf applyFill="1" applyFont="1" applyNumberFormat="1" borderId="0" fillId="5" fontId="20" numFmtId="2635" xfId="0">
      <alignment horizontal="right" vertical="center"/>
    </xf>
    <xf applyNumberFormat="1" borderId="0" fillId="0" fontId="0" numFmtId="2636" xfId="0"/>
    <xf applyFill="1" applyNumberFormat="1" borderId="0" fillId="5" fontId="0" numFmtId="2636" xfId="0"/>
    <xf applyFill="1" applyFont="1" applyNumberFormat="1" borderId="0" fillId="5" fontId="20" numFmtId="2636" xfId="0"/>
    <xf applyFill="1" applyFont="1" applyNumberFormat="1" borderId="0" fillId="5" fontId="20" numFmtId="2636" xfId="0">
      <alignment horizontal="right" vertical="center"/>
    </xf>
    <xf applyNumberFormat="1" borderId="0" fillId="0" fontId="0" numFmtId="2637" xfId="0"/>
    <xf applyFill="1" applyNumberFormat="1" borderId="0" fillId="5" fontId="0" numFmtId="2637" xfId="0"/>
    <xf applyFill="1" applyFont="1" applyNumberFormat="1" borderId="0" fillId="5" fontId="20" numFmtId="2637" xfId="0"/>
    <xf applyFill="1" applyFont="1" applyNumberFormat="1" borderId="0" fillId="5" fontId="20" numFmtId="2637" xfId="0">
      <alignment horizontal="right" vertical="center"/>
    </xf>
    <xf applyNumberFormat="1" borderId="0" fillId="0" fontId="0" numFmtId="2638" xfId="0"/>
    <xf applyFill="1" applyNumberFormat="1" borderId="0" fillId="6" fontId="0" numFmtId="2638" xfId="0"/>
    <xf applyFill="1" applyFont="1" applyNumberFormat="1" borderId="0" fillId="6" fontId="23" numFmtId="2638" xfId="0"/>
    <xf applyFill="1" applyFont="1" applyNumberFormat="1" borderId="0" fillId="6" fontId="23" numFmtId="2638" xfId="0">
      <alignment horizontal="right" vertical="center"/>
    </xf>
    <xf applyNumberFormat="1" borderId="0" fillId="0" fontId="0" numFmtId="2639" xfId="0"/>
    <xf applyFill="1" applyNumberFormat="1" borderId="0" fillId="5" fontId="0" numFmtId="2640" xfId="0"/>
    <xf applyFill="1" applyFont="1" applyNumberFormat="1" borderId="0" fillId="5" fontId="17" numFmtId="2640" xfId="0"/>
    <xf applyFill="1" applyFont="1" applyNumberFormat="1" borderId="0" fillId="5" fontId="17" numFmtId="2640" xfId="0">
      <alignment horizontal="right" vertical="center"/>
    </xf>
    <xf applyFill="1" applyNumberFormat="1" borderId="0" fillId="5" fontId="0" numFmtId="2641" xfId="0"/>
    <xf applyFill="1" applyFont="1" applyNumberFormat="1" borderId="0" fillId="5" fontId="17" numFmtId="2641" xfId="0"/>
    <xf applyFill="1" applyFont="1" applyNumberFormat="1" borderId="0" fillId="5" fontId="17" numFmtId="2641" xfId="0">
      <alignment horizontal="right" vertical="center"/>
    </xf>
    <xf applyFill="1" applyNumberFormat="1" borderId="0" fillId="5" fontId="0" numFmtId="2642" xfId="0"/>
    <xf applyFill="1" applyFont="1" applyNumberFormat="1" borderId="0" fillId="5" fontId="17" numFmtId="2642" xfId="0"/>
    <xf applyFill="1" applyFont="1" applyNumberFormat="1" borderId="0" fillId="5" fontId="17" numFmtId="2642" xfId="0">
      <alignment horizontal="right" vertical="center"/>
    </xf>
    <xf applyFill="1" applyNumberFormat="1" borderId="0" fillId="7" fontId="0" numFmtId="2643" xfId="0"/>
    <xf applyFill="1" applyFont="1" applyNumberFormat="1" borderId="0" fillId="7" fontId="17" numFmtId="2643" xfId="0"/>
    <xf applyFill="1" applyFont="1" applyNumberFormat="1" borderId="0" fillId="7" fontId="17" numFmtId="2643" xfId="0">
      <alignment horizontal="right" vertical="center"/>
    </xf>
    <xf applyFill="1" applyNumberFormat="1" borderId="0" fillId="7" fontId="0" numFmtId="2644" xfId="0"/>
    <xf applyFill="1" applyFont="1" applyNumberFormat="1" borderId="0" fillId="7" fontId="17" numFmtId="2644" xfId="0"/>
    <xf applyFill="1" applyFont="1" applyNumberFormat="1" borderId="0" fillId="7" fontId="17" numFmtId="2644" xfId="0">
      <alignment horizontal="right" vertical="center"/>
    </xf>
    <xf applyFill="1" applyNumberFormat="1" borderId="0" fillId="7" fontId="0" numFmtId="2645" xfId="0"/>
    <xf applyFill="1" applyFont="1" applyNumberFormat="1" borderId="0" fillId="7" fontId="17" numFmtId="2645" xfId="0"/>
    <xf applyFill="1" applyFont="1" applyNumberFormat="1" borderId="0" fillId="7" fontId="17" numFmtId="2645" xfId="0">
      <alignment horizontal="right" vertical="center"/>
    </xf>
    <xf applyFill="1" applyNumberFormat="1" borderId="0" fillId="5" fontId="0" numFmtId="2646" xfId="0"/>
    <xf applyFill="1" applyFont="1" applyNumberFormat="1" borderId="0" fillId="5" fontId="17" numFmtId="2646" xfId="0"/>
    <xf applyFill="1" applyFont="1" applyNumberFormat="1" borderId="0" fillId="5" fontId="17" numFmtId="2646" xfId="0">
      <alignment horizontal="right" vertical="center"/>
    </xf>
    <xf applyFill="1" applyNumberFormat="1" borderId="0" fillId="5" fontId="0" numFmtId="2647" xfId="0"/>
    <xf applyFill="1" applyFont="1" applyNumberFormat="1" borderId="0" fillId="5" fontId="17" numFmtId="2647" xfId="0"/>
    <xf applyFill="1" applyFont="1" applyNumberFormat="1" borderId="0" fillId="5" fontId="17" numFmtId="2647" xfId="0">
      <alignment horizontal="right" vertical="center"/>
    </xf>
    <xf applyFill="1" applyNumberFormat="1" borderId="0" fillId="5" fontId="0" numFmtId="2648" xfId="0"/>
    <xf applyFill="1" applyFont="1" applyNumberFormat="1" borderId="0" fillId="5" fontId="17" numFmtId="2648" xfId="0"/>
    <xf applyFill="1" applyFont="1" applyNumberFormat="1" borderId="0" fillId="5" fontId="17" numFmtId="2648" xfId="0">
      <alignment horizontal="right" vertical="center"/>
    </xf>
    <xf applyFill="1" applyNumberFormat="1" borderId="0" fillId="7" fontId="0" numFmtId="2649" xfId="0"/>
    <xf applyFill="1" applyFont="1" applyNumberFormat="1" borderId="0" fillId="7" fontId="17" numFmtId="2649" xfId="0"/>
    <xf applyFill="1" applyFont="1" applyNumberFormat="1" borderId="0" fillId="7" fontId="17" numFmtId="2649" xfId="0">
      <alignment horizontal="right" vertical="center"/>
    </xf>
    <xf applyFill="1" applyNumberFormat="1" borderId="0" fillId="7" fontId="0" numFmtId="2650" xfId="0"/>
    <xf applyFill="1" applyFont="1" applyNumberFormat="1" borderId="0" fillId="7" fontId="17" numFmtId="2650" xfId="0"/>
    <xf applyFill="1" applyFont="1" applyNumberFormat="1" borderId="0" fillId="7" fontId="17" numFmtId="2650" xfId="0">
      <alignment horizontal="right" vertical="center"/>
    </xf>
    <xf applyFill="1" applyNumberFormat="1" borderId="0" fillId="7" fontId="0" numFmtId="2651" xfId="0"/>
    <xf applyFill="1" applyFont="1" applyNumberFormat="1" borderId="0" fillId="7" fontId="17" numFmtId="2651" xfId="0"/>
    <xf applyFill="1" applyFont="1" applyNumberFormat="1" borderId="0" fillId="7" fontId="17" numFmtId="2651" xfId="0">
      <alignment horizontal="right" vertical="center"/>
    </xf>
    <xf applyFill="1" applyNumberFormat="1" borderId="0" fillId="5" fontId="0" numFmtId="2652" xfId="0"/>
    <xf applyFill="1" applyFont="1" applyNumberFormat="1" borderId="0" fillId="5" fontId="17" numFmtId="2652" xfId="0"/>
    <xf applyFill="1" applyFont="1" applyNumberFormat="1" borderId="0" fillId="5" fontId="17" numFmtId="2652" xfId="0">
      <alignment horizontal="right" vertical="center"/>
    </xf>
    <xf applyFill="1" applyNumberFormat="1" borderId="0" fillId="5" fontId="0" numFmtId="2653" xfId="0"/>
    <xf applyFill="1" applyFont="1" applyNumberFormat="1" borderId="0" fillId="5" fontId="17" numFmtId="2653" xfId="0"/>
    <xf applyFill="1" applyFont="1" applyNumberFormat="1" borderId="0" fillId="5" fontId="17" numFmtId="2653" xfId="0">
      <alignment horizontal="right" vertical="center"/>
    </xf>
    <xf applyFill="1" applyNumberFormat="1" borderId="0" fillId="5" fontId="0" numFmtId="2654" xfId="0"/>
    <xf applyFill="1" applyFont="1" applyNumberFormat="1" borderId="0" fillId="5" fontId="17" numFmtId="2654" xfId="0"/>
    <xf applyFill="1" applyFont="1" applyNumberFormat="1" borderId="0" fillId="5" fontId="17" numFmtId="2654" xfId="0">
      <alignment horizontal="right" vertical="center"/>
    </xf>
    <xf applyFill="1" applyNumberFormat="1" borderId="0" fillId="7" fontId="0" numFmtId="2655" xfId="0"/>
    <xf applyFill="1" applyFont="1" applyNumberFormat="1" borderId="0" fillId="7" fontId="17" numFmtId="2655" xfId="0"/>
    <xf applyFill="1" applyFont="1" applyNumberFormat="1" borderId="0" fillId="7" fontId="17" numFmtId="2655" xfId="0">
      <alignment horizontal="right" vertical="center"/>
    </xf>
    <xf applyFill="1" applyNumberFormat="1" borderId="0" fillId="7" fontId="0" numFmtId="2656" xfId="0"/>
    <xf applyFill="1" applyFont="1" applyNumberFormat="1" borderId="0" fillId="7" fontId="17" numFmtId="2656" xfId="0"/>
    <xf applyFill="1" applyFont="1" applyNumberFormat="1" borderId="0" fillId="7" fontId="17" numFmtId="2656" xfId="0">
      <alignment horizontal="right" vertical="center"/>
    </xf>
    <xf applyFill="1" applyNumberFormat="1" borderId="0" fillId="7" fontId="0" numFmtId="2657" xfId="0"/>
    <xf applyFill="1" applyFont="1" applyNumberFormat="1" borderId="0" fillId="7" fontId="17" numFmtId="2657" xfId="0"/>
    <xf applyFill="1" applyFont="1" applyNumberFormat="1" borderId="0" fillId="7" fontId="17" numFmtId="2657" xfId="0">
      <alignment horizontal="right" vertical="center"/>
    </xf>
    <xf applyFill="1" applyNumberFormat="1" borderId="0" fillId="5" fontId="0" numFmtId="2658" xfId="0"/>
    <xf applyFill="1" applyFont="1" applyNumberFormat="1" borderId="0" fillId="5" fontId="17" numFmtId="2658" xfId="0"/>
    <xf applyFill="1" applyFont="1" applyNumberFormat="1" borderId="0" fillId="5" fontId="17" numFmtId="2658" xfId="0">
      <alignment horizontal="right" vertical="center"/>
    </xf>
    <xf applyFill="1" applyNumberFormat="1" borderId="0" fillId="5" fontId="0" numFmtId="2659" xfId="0"/>
    <xf applyFill="1" applyFont="1" applyNumberFormat="1" borderId="0" fillId="5" fontId="17" numFmtId="2659" xfId="0"/>
    <xf applyFill="1" applyFont="1" applyNumberFormat="1" borderId="0" fillId="5" fontId="17" numFmtId="2659" xfId="0">
      <alignment horizontal="right" vertical="center"/>
    </xf>
    <xf applyFill="1" applyNumberFormat="1" borderId="0" fillId="7" fontId="0" numFmtId="2660" xfId="0"/>
    <xf applyFill="1" applyFont="1" applyNumberFormat="1" borderId="0" fillId="7" fontId="17" numFmtId="2660" xfId="0"/>
    <xf applyFill="1" applyFont="1" applyNumberFormat="1" borderId="0" fillId="7" fontId="17" numFmtId="2660" xfId="0">
      <alignment horizontal="right" vertical="center"/>
    </xf>
    <xf applyFill="1" applyNumberFormat="1" borderId="0" fillId="5" fontId="0" numFmtId="2661" xfId="0"/>
    <xf applyFill="1" applyFont="1" applyNumberFormat="1" borderId="0" fillId="5" fontId="17" numFmtId="2661" xfId="0"/>
    <xf applyFill="1" applyFont="1" applyNumberFormat="1" borderId="0" fillId="5" fontId="17" numFmtId="2661" xfId="0">
      <alignment horizontal="right" vertical="center"/>
    </xf>
    <xf applyFill="1" applyNumberFormat="1" borderId="0" fillId="5" fontId="0" numFmtId="2662" xfId="0"/>
    <xf applyFill="1" applyFont="1" applyNumberFormat="1" borderId="0" fillId="5" fontId="17" numFmtId="2662" xfId="0"/>
    <xf applyFill="1" applyFont="1" applyNumberFormat="1" borderId="0" fillId="5" fontId="17" numFmtId="2662" xfId="0">
      <alignment horizontal="right" vertical="center"/>
    </xf>
    <xf applyFill="1" applyNumberFormat="1" borderId="0" fillId="5" fontId="0" numFmtId="2663" xfId="0"/>
    <xf applyFill="1" applyFont="1" applyNumberFormat="1" borderId="0" fillId="5" fontId="17" numFmtId="2663" xfId="0"/>
    <xf applyFill="1" applyFont="1" applyNumberFormat="1" borderId="0" fillId="5" fontId="17" numFmtId="2663" xfId="0">
      <alignment horizontal="right" vertical="center"/>
    </xf>
    <xf applyFill="1" applyNumberFormat="1" borderId="0" fillId="7" fontId="0" numFmtId="2664" xfId="0"/>
    <xf applyFill="1" applyFont="1" applyNumberFormat="1" borderId="0" fillId="7" fontId="17" numFmtId="2664" xfId="0"/>
    <xf applyFill="1" applyFont="1" applyNumberFormat="1" borderId="0" fillId="7" fontId="17" numFmtId="2664" xfId="0">
      <alignment horizontal="right" vertical="center"/>
    </xf>
    <xf applyFill="1" applyNumberFormat="1" borderId="0" fillId="7" fontId="0" numFmtId="2665" xfId="0"/>
    <xf applyFill="1" applyFont="1" applyNumberFormat="1" borderId="0" fillId="7" fontId="17" numFmtId="2665" xfId="0"/>
    <xf applyFill="1" applyFont="1" applyNumberFormat="1" borderId="0" fillId="7" fontId="17" numFmtId="2665" xfId="0">
      <alignment horizontal="right" vertical="center"/>
    </xf>
    <xf applyFill="1" applyNumberFormat="1" borderId="0" fillId="7" fontId="0" numFmtId="2666" xfId="0"/>
    <xf applyFill="1" applyFont="1" applyNumberFormat="1" borderId="0" fillId="7" fontId="17" numFmtId="2666" xfId="0"/>
    <xf applyFill="1" applyFont="1" applyNumberFormat="1" borderId="0" fillId="7" fontId="17" numFmtId="2666" xfId="0">
      <alignment horizontal="right" vertical="center"/>
    </xf>
    <xf applyFill="1" applyNumberFormat="1" borderId="0" fillId="5" fontId="0" numFmtId="2667" xfId="0"/>
    <xf applyFill="1" applyFont="1" applyNumberFormat="1" borderId="0" fillId="5" fontId="17" numFmtId="2667" xfId="0"/>
    <xf applyFill="1" applyFont="1" applyNumberFormat="1" borderId="0" fillId="5" fontId="17" numFmtId="2667" xfId="0">
      <alignment horizontal="right" vertical="center"/>
    </xf>
    <xf applyFill="1" applyNumberFormat="1" borderId="0" fillId="5" fontId="0" numFmtId="2668" xfId="0"/>
    <xf applyFill="1" applyFont="1" applyNumberFormat="1" borderId="0" fillId="5" fontId="17" numFmtId="2668" xfId="0"/>
    <xf applyFill="1" applyFont="1" applyNumberFormat="1" borderId="0" fillId="5" fontId="17" numFmtId="2668" xfId="0">
      <alignment horizontal="right" vertical="center"/>
    </xf>
    <xf applyFill="1" applyNumberFormat="1" borderId="0" fillId="5" fontId="0" numFmtId="2669" xfId="0"/>
    <xf applyFill="1" applyFont="1" applyNumberFormat="1" borderId="0" fillId="5" fontId="17" numFmtId="2669" xfId="0"/>
    <xf applyFill="1" applyFont="1" applyNumberFormat="1" borderId="0" fillId="5" fontId="17" numFmtId="2669" xfId="0">
      <alignment horizontal="right" vertical="center"/>
    </xf>
    <xf applyFill="1" applyNumberFormat="1" borderId="0" fillId="7" fontId="0" numFmtId="2670" xfId="0"/>
    <xf applyFill="1" applyFont="1" applyNumberFormat="1" borderId="0" fillId="7" fontId="17" numFmtId="2670" xfId="0"/>
    <xf applyFill="1" applyFont="1" applyNumberFormat="1" borderId="0" fillId="7" fontId="17" numFmtId="2670" xfId="0">
      <alignment horizontal="right" vertical="center"/>
    </xf>
    <xf applyFill="1" applyNumberFormat="1" borderId="0" fillId="7" fontId="0" numFmtId="2671" xfId="0"/>
    <xf applyFill="1" applyFont="1" applyNumberFormat="1" borderId="0" fillId="7" fontId="17" numFmtId="2671" xfId="0"/>
    <xf applyFill="1" applyFont="1" applyNumberFormat="1" borderId="0" fillId="7" fontId="17" numFmtId="2671" xfId="0">
      <alignment horizontal="right" vertical="center"/>
    </xf>
    <xf applyFill="1" applyNumberFormat="1" borderId="0" fillId="7" fontId="0" numFmtId="2672" xfId="0"/>
    <xf applyFill="1" applyFont="1" applyNumberFormat="1" borderId="0" fillId="7" fontId="17" numFmtId="2672" xfId="0"/>
    <xf applyFill="1" applyFont="1" applyNumberFormat="1" borderId="0" fillId="7" fontId="17" numFmtId="2672" xfId="0">
      <alignment horizontal="right" vertical="center"/>
    </xf>
    <xf applyFill="1" applyNumberFormat="1" borderId="0" fillId="5" fontId="0" numFmtId="2673" xfId="0"/>
    <xf applyFill="1" applyFont="1" applyNumberFormat="1" borderId="0" fillId="5" fontId="17" numFmtId="2673" xfId="0"/>
    <xf applyFill="1" applyFont="1" applyNumberFormat="1" borderId="0" fillId="5" fontId="17" numFmtId="2673" xfId="0">
      <alignment horizontal="right" vertical="center"/>
    </xf>
    <xf applyFill="1" applyNumberFormat="1" borderId="0" fillId="5" fontId="0" numFmtId="2674" xfId="0"/>
    <xf applyFill="1" applyFont="1" applyNumberFormat="1" borderId="0" fillId="5" fontId="17" numFmtId="2674" xfId="0"/>
    <xf applyFill="1" applyFont="1" applyNumberFormat="1" borderId="0" fillId="5" fontId="17" numFmtId="2674" xfId="0">
      <alignment horizontal="right" vertical="center"/>
    </xf>
    <xf applyFill="1" applyNumberFormat="1" borderId="0" fillId="7" fontId="0" numFmtId="2675" xfId="0"/>
    <xf applyFill="1" applyFont="1" applyNumberFormat="1" borderId="0" fillId="7" fontId="17" numFmtId="2675" xfId="0"/>
    <xf applyFill="1" applyFont="1" applyNumberFormat="1" borderId="0" fillId="7" fontId="17" numFmtId="2675" xfId="0">
      <alignment horizontal="right" vertical="center"/>
    </xf>
    <xf applyNumberFormat="1" borderId="0" fillId="0" fontId="0" numFmtId="2676" xfId="0"/>
    <xf applyFill="1" applyNumberFormat="1" borderId="0" fillId="5" fontId="0" numFmtId="2676" xfId="0"/>
    <xf applyFill="1" applyFont="1" applyNumberFormat="1" borderId="0" fillId="5" fontId="20" numFmtId="2676" xfId="0"/>
    <xf applyFill="1" applyFont="1" applyNumberFormat="1" borderId="0" fillId="5" fontId="20" numFmtId="2676" xfId="0">
      <alignment horizontal="right" vertical="center"/>
    </xf>
    <xf applyNumberFormat="1" borderId="0" fillId="0" fontId="0" numFmtId="2677" xfId="0"/>
    <xf applyFill="1" applyNumberFormat="1" borderId="0" fillId="5" fontId="0" numFmtId="2677" xfId="0"/>
    <xf applyFill="1" applyFont="1" applyNumberFormat="1" borderId="0" fillId="5" fontId="20" numFmtId="2677" xfId="0"/>
    <xf applyFill="1" applyFont="1" applyNumberFormat="1" borderId="0" fillId="5" fontId="20" numFmtId="2677" xfId="0">
      <alignment horizontal="right" vertical="center"/>
    </xf>
    <xf applyNumberFormat="1" borderId="0" fillId="0" fontId="0" numFmtId="2678" xfId="0"/>
    <xf applyFill="1" applyNumberFormat="1" borderId="0" fillId="5" fontId="0" numFmtId="2678" xfId="0"/>
    <xf applyFill="1" applyFont="1" applyNumberFormat="1" borderId="0" fillId="5" fontId="20" numFmtId="2678" xfId="0"/>
    <xf applyFill="1" applyFont="1" applyNumberFormat="1" borderId="0" fillId="5" fontId="20" numFmtId="2678" xfId="0">
      <alignment horizontal="right" vertical="center"/>
    </xf>
    <xf applyNumberFormat="1" borderId="0" fillId="0" fontId="0" numFmtId="2679" xfId="0"/>
    <xf applyFill="1" applyNumberFormat="1" borderId="0" fillId="6" fontId="0" numFmtId="2679" xfId="0"/>
    <xf applyFill="1" applyFont="1" applyNumberFormat="1" borderId="0" fillId="6" fontId="23" numFmtId="2679" xfId="0"/>
    <xf applyFill="1" applyFont="1" applyNumberFormat="1" borderId="0" fillId="6" fontId="23" numFmtId="2679" xfId="0">
      <alignment horizontal="right" vertical="center"/>
    </xf>
    <xf applyNumberFormat="1" borderId="0" fillId="0" fontId="0" numFmtId="2680" xfId="0"/>
    <xf applyFill="1" applyNumberFormat="1" borderId="0" fillId="5" fontId="0" numFmtId="2681" xfId="0"/>
    <xf applyFill="1" applyFont="1" applyNumberFormat="1" borderId="0" fillId="5" fontId="17" numFmtId="2681" xfId="0"/>
    <xf applyFill="1" applyFont="1" applyNumberFormat="1" borderId="0" fillId="5" fontId="17" numFmtId="2681" xfId="0">
      <alignment horizontal="right" vertical="center"/>
    </xf>
    <xf applyFill="1" applyNumberFormat="1" borderId="0" fillId="5" fontId="0" numFmtId="2682" xfId="0"/>
    <xf applyFill="1" applyFont="1" applyNumberFormat="1" borderId="0" fillId="5" fontId="17" numFmtId="2682" xfId="0"/>
    <xf applyFill="1" applyFont="1" applyNumberFormat="1" borderId="0" fillId="5" fontId="17" numFmtId="2682" xfId="0">
      <alignment horizontal="right" vertical="center"/>
    </xf>
    <xf applyFill="1" applyNumberFormat="1" borderId="0" fillId="5" fontId="0" numFmtId="2683" xfId="0"/>
    <xf applyFill="1" applyFont="1" applyNumberFormat="1" borderId="0" fillId="5" fontId="17" numFmtId="2683" xfId="0"/>
    <xf applyFill="1" applyFont="1" applyNumberFormat="1" borderId="0" fillId="5" fontId="17" numFmtId="2683" xfId="0">
      <alignment horizontal="right" vertical="center"/>
    </xf>
    <xf applyFill="1" applyNumberFormat="1" borderId="0" fillId="7" fontId="0" numFmtId="2684" xfId="0"/>
    <xf applyFill="1" applyFont="1" applyNumberFormat="1" borderId="0" fillId="7" fontId="17" numFmtId="2684" xfId="0"/>
    <xf applyFill="1" applyFont="1" applyNumberFormat="1" borderId="0" fillId="7" fontId="17" numFmtId="2684" xfId="0">
      <alignment horizontal="right" vertical="center"/>
    </xf>
    <xf applyFill="1" applyNumberFormat="1" borderId="0" fillId="7" fontId="0" numFmtId="2685" xfId="0"/>
    <xf applyFill="1" applyFont="1" applyNumberFormat="1" borderId="0" fillId="7" fontId="17" numFmtId="2685" xfId="0"/>
    <xf applyFill="1" applyFont="1" applyNumberFormat="1" borderId="0" fillId="7" fontId="17" numFmtId="2685" xfId="0">
      <alignment horizontal="right" vertical="center"/>
    </xf>
    <xf applyFill="1" applyNumberFormat="1" borderId="0" fillId="7" fontId="0" numFmtId="2686" xfId="0"/>
    <xf applyFill="1" applyFont="1" applyNumberFormat="1" borderId="0" fillId="7" fontId="17" numFmtId="2686" xfId="0"/>
    <xf applyFill="1" applyFont="1" applyNumberFormat="1" borderId="0" fillId="7" fontId="17" numFmtId="2686" xfId="0">
      <alignment horizontal="right" vertical="center"/>
    </xf>
    <xf applyFill="1" applyNumberFormat="1" borderId="0" fillId="5" fontId="0" numFmtId="2687" xfId="0"/>
    <xf applyFill="1" applyFont="1" applyNumberFormat="1" borderId="0" fillId="5" fontId="17" numFmtId="2687" xfId="0"/>
    <xf applyFill="1" applyFont="1" applyNumberFormat="1" borderId="0" fillId="5" fontId="17" numFmtId="2687" xfId="0">
      <alignment horizontal="right" vertical="center"/>
    </xf>
    <xf applyFill="1" applyNumberFormat="1" borderId="0" fillId="5" fontId="0" numFmtId="2688" xfId="0"/>
    <xf applyFill="1" applyFont="1" applyNumberFormat="1" borderId="0" fillId="5" fontId="17" numFmtId="2688" xfId="0"/>
    <xf applyFill="1" applyFont="1" applyNumberFormat="1" borderId="0" fillId="5" fontId="17" numFmtId="2688" xfId="0">
      <alignment horizontal="right" vertical="center"/>
    </xf>
    <xf applyFill="1" applyNumberFormat="1" borderId="0" fillId="5" fontId="0" numFmtId="2689" xfId="0"/>
    <xf applyFill="1" applyFont="1" applyNumberFormat="1" borderId="0" fillId="5" fontId="17" numFmtId="2689" xfId="0"/>
    <xf applyFill="1" applyFont="1" applyNumberFormat="1" borderId="0" fillId="5" fontId="17" numFmtId="2689" xfId="0">
      <alignment horizontal="right" vertical="center"/>
    </xf>
    <xf applyFill="1" applyNumberFormat="1" borderId="0" fillId="7" fontId="0" numFmtId="2690" xfId="0"/>
    <xf applyFill="1" applyFont="1" applyNumberFormat="1" borderId="0" fillId="7" fontId="17" numFmtId="2690" xfId="0"/>
    <xf applyFill="1" applyFont="1" applyNumberFormat="1" borderId="0" fillId="7" fontId="17" numFmtId="2690" xfId="0">
      <alignment horizontal="right" vertical="center"/>
    </xf>
    <xf applyFill="1" applyNumberFormat="1" borderId="0" fillId="7" fontId="0" numFmtId="2691" xfId="0"/>
    <xf applyFill="1" applyFont="1" applyNumberFormat="1" borderId="0" fillId="7" fontId="17" numFmtId="2691" xfId="0"/>
    <xf applyFill="1" applyFont="1" applyNumberFormat="1" borderId="0" fillId="7" fontId="17" numFmtId="2691" xfId="0">
      <alignment horizontal="right" vertical="center"/>
    </xf>
    <xf applyFill="1" applyNumberFormat="1" borderId="0" fillId="7" fontId="0" numFmtId="2692" xfId="0"/>
    <xf applyFill="1" applyFont="1" applyNumberFormat="1" borderId="0" fillId="7" fontId="17" numFmtId="2692" xfId="0"/>
    <xf applyFill="1" applyFont="1" applyNumberFormat="1" borderId="0" fillId="7" fontId="17" numFmtId="2692" xfId="0">
      <alignment horizontal="right" vertical="center"/>
    </xf>
    <xf applyFill="1" applyNumberFormat="1" borderId="0" fillId="5" fontId="0" numFmtId="2693" xfId="0"/>
    <xf applyFill="1" applyFont="1" applyNumberFormat="1" borderId="0" fillId="5" fontId="17" numFmtId="2693" xfId="0"/>
    <xf applyFill="1" applyFont="1" applyNumberFormat="1" borderId="0" fillId="5" fontId="17" numFmtId="2693" xfId="0">
      <alignment horizontal="right" vertical="center"/>
    </xf>
    <xf applyFill="1" applyNumberFormat="1" borderId="0" fillId="5" fontId="0" numFmtId="2694" xfId="0"/>
    <xf applyFill="1" applyFont="1" applyNumberFormat="1" borderId="0" fillId="5" fontId="17" numFmtId="2694" xfId="0"/>
    <xf applyFill="1" applyFont="1" applyNumberFormat="1" borderId="0" fillId="5" fontId="17" numFmtId="2694" xfId="0">
      <alignment horizontal="right" vertical="center"/>
    </xf>
    <xf applyFill="1" applyNumberFormat="1" borderId="0" fillId="5" fontId="0" numFmtId="2695" xfId="0"/>
    <xf applyFill="1" applyFont="1" applyNumberFormat="1" borderId="0" fillId="5" fontId="17" numFmtId="2695" xfId="0"/>
    <xf applyFill="1" applyFont="1" applyNumberFormat="1" borderId="0" fillId="5" fontId="17" numFmtId="2695" xfId="0">
      <alignment horizontal="right" vertical="center"/>
    </xf>
    <xf applyFill="1" applyNumberFormat="1" borderId="0" fillId="7" fontId="0" numFmtId="2696" xfId="0"/>
    <xf applyFill="1" applyFont="1" applyNumberFormat="1" borderId="0" fillId="7" fontId="17" numFmtId="2696" xfId="0"/>
    <xf applyFill="1" applyFont="1" applyNumberFormat="1" borderId="0" fillId="7" fontId="17" numFmtId="2696" xfId="0">
      <alignment horizontal="right" vertical="center"/>
    </xf>
    <xf applyFill="1" applyNumberFormat="1" borderId="0" fillId="7" fontId="0" numFmtId="2697" xfId="0"/>
    <xf applyFill="1" applyFont="1" applyNumberFormat="1" borderId="0" fillId="7" fontId="17" numFmtId="2697" xfId="0"/>
    <xf applyFill="1" applyFont="1" applyNumberFormat="1" borderId="0" fillId="7" fontId="17" numFmtId="2697" xfId="0">
      <alignment horizontal="right" vertical="center"/>
    </xf>
    <xf applyFill="1" applyNumberFormat="1" borderId="0" fillId="7" fontId="0" numFmtId="2698" xfId="0"/>
    <xf applyFill="1" applyFont="1" applyNumberFormat="1" borderId="0" fillId="7" fontId="17" numFmtId="2698" xfId="0"/>
    <xf applyFill="1" applyFont="1" applyNumberFormat="1" borderId="0" fillId="7" fontId="17" numFmtId="2698" xfId="0">
      <alignment horizontal="right" vertical="center"/>
    </xf>
    <xf applyFill="1" applyNumberFormat="1" borderId="0" fillId="5" fontId="0" numFmtId="2699" xfId="0"/>
    <xf applyFill="1" applyFont="1" applyNumberFormat="1" borderId="0" fillId="5" fontId="17" numFmtId="2699" xfId="0"/>
    <xf applyFill="1" applyFont="1" applyNumberFormat="1" borderId="0" fillId="5" fontId="17" numFmtId="2699" xfId="0">
      <alignment horizontal="right" vertical="center"/>
    </xf>
    <xf applyFill="1" applyNumberFormat="1" borderId="0" fillId="5" fontId="0" numFmtId="2700" xfId="0"/>
    <xf applyFill="1" applyFont="1" applyNumberFormat="1" borderId="0" fillId="5" fontId="17" numFmtId="2700" xfId="0"/>
    <xf applyFill="1" applyFont="1" applyNumberFormat="1" borderId="0" fillId="5" fontId="17" numFmtId="2700" xfId="0">
      <alignment horizontal="right" vertical="center"/>
    </xf>
    <xf applyFill="1" applyNumberFormat="1" borderId="0" fillId="7" fontId="0" numFmtId="2701" xfId="0"/>
    <xf applyFill="1" applyFont="1" applyNumberFormat="1" borderId="0" fillId="7" fontId="17" numFmtId="2701" xfId="0"/>
    <xf applyFill="1" applyFont="1" applyNumberFormat="1" borderId="0" fillId="7" fontId="17" numFmtId="2701" xfId="0">
      <alignment horizontal="right" vertical="center"/>
    </xf>
    <xf applyFill="1" applyNumberFormat="1" borderId="0" fillId="5" fontId="0" numFmtId="2702" xfId="0"/>
    <xf applyFill="1" applyFont="1" applyNumberFormat="1" borderId="0" fillId="5" fontId="17" numFmtId="2702" xfId="0"/>
    <xf applyFill="1" applyFont="1" applyNumberFormat="1" borderId="0" fillId="5" fontId="17" numFmtId="2702" xfId="0">
      <alignment horizontal="right" vertical="center"/>
    </xf>
    <xf applyFill="1" applyNumberFormat="1" borderId="0" fillId="5" fontId="0" numFmtId="2703" xfId="0"/>
    <xf applyFill="1" applyFont="1" applyNumberFormat="1" borderId="0" fillId="5" fontId="17" numFmtId="2703" xfId="0"/>
    <xf applyFill="1" applyFont="1" applyNumberFormat="1" borderId="0" fillId="5" fontId="17" numFmtId="2703" xfId="0">
      <alignment horizontal="right" vertical="center"/>
    </xf>
    <xf applyFill="1" applyNumberFormat="1" borderId="0" fillId="5" fontId="0" numFmtId="2704" xfId="0"/>
    <xf applyFill="1" applyFont="1" applyNumberFormat="1" borderId="0" fillId="5" fontId="17" numFmtId="2704" xfId="0"/>
    <xf applyFill="1" applyFont="1" applyNumberFormat="1" borderId="0" fillId="5" fontId="17" numFmtId="2704" xfId="0">
      <alignment horizontal="right" vertical="center"/>
    </xf>
    <xf applyFill="1" applyNumberFormat="1" borderId="0" fillId="7" fontId="0" numFmtId="2705" xfId="0"/>
    <xf applyFill="1" applyFont="1" applyNumberFormat="1" borderId="0" fillId="7" fontId="17" numFmtId="2705" xfId="0"/>
    <xf applyFill="1" applyFont="1" applyNumberFormat="1" borderId="0" fillId="7" fontId="17" numFmtId="2705" xfId="0">
      <alignment horizontal="right" vertical="center"/>
    </xf>
    <xf applyFill="1" applyNumberFormat="1" borderId="0" fillId="7" fontId="0" numFmtId="2706" xfId="0"/>
    <xf applyFill="1" applyFont="1" applyNumberFormat="1" borderId="0" fillId="7" fontId="17" numFmtId="2706" xfId="0"/>
    <xf applyFill="1" applyFont="1" applyNumberFormat="1" borderId="0" fillId="7" fontId="17" numFmtId="2706" xfId="0">
      <alignment horizontal="right" vertical="center"/>
    </xf>
    <xf applyFill="1" applyNumberFormat="1" borderId="0" fillId="7" fontId="0" numFmtId="2707" xfId="0"/>
    <xf applyFill="1" applyFont="1" applyNumberFormat="1" borderId="0" fillId="7" fontId="17" numFmtId="2707" xfId="0"/>
    <xf applyFill="1" applyFont="1" applyNumberFormat="1" borderId="0" fillId="7" fontId="17" numFmtId="2707" xfId="0">
      <alignment horizontal="right" vertical="center"/>
    </xf>
    <xf applyFill="1" applyNumberFormat="1" borderId="0" fillId="5" fontId="0" numFmtId="2708" xfId="0"/>
    <xf applyFill="1" applyFont="1" applyNumberFormat="1" borderId="0" fillId="5" fontId="17" numFmtId="2708" xfId="0"/>
    <xf applyFill="1" applyFont="1" applyNumberFormat="1" borderId="0" fillId="5" fontId="17" numFmtId="2708" xfId="0">
      <alignment horizontal="right" vertical="center"/>
    </xf>
    <xf applyFill="1" applyNumberFormat="1" borderId="0" fillId="5" fontId="0" numFmtId="2709" xfId="0"/>
    <xf applyFill="1" applyFont="1" applyNumberFormat="1" borderId="0" fillId="5" fontId="17" numFmtId="2709" xfId="0"/>
    <xf applyFill="1" applyFont="1" applyNumberFormat="1" borderId="0" fillId="5" fontId="17" numFmtId="2709" xfId="0">
      <alignment horizontal="right" vertical="center"/>
    </xf>
    <xf applyFill="1" applyNumberFormat="1" borderId="0" fillId="5" fontId="0" numFmtId="2710" xfId="0"/>
    <xf applyFill="1" applyFont="1" applyNumberFormat="1" borderId="0" fillId="5" fontId="17" numFmtId="2710" xfId="0"/>
    <xf applyFill="1" applyFont="1" applyNumberFormat="1" borderId="0" fillId="5" fontId="17" numFmtId="2710" xfId="0">
      <alignment horizontal="right" vertical="center"/>
    </xf>
    <xf applyFill="1" applyNumberFormat="1" borderId="0" fillId="7" fontId="0" numFmtId="2711" xfId="0"/>
    <xf applyFill="1" applyFont="1" applyNumberFormat="1" borderId="0" fillId="7" fontId="17" numFmtId="2711" xfId="0"/>
    <xf applyFill="1" applyFont="1" applyNumberFormat="1" borderId="0" fillId="7" fontId="17" numFmtId="2711" xfId="0">
      <alignment horizontal="right" vertical="center"/>
    </xf>
    <xf applyFill="1" applyNumberFormat="1" borderId="0" fillId="7" fontId="0" numFmtId="2712" xfId="0"/>
    <xf applyFill="1" applyFont="1" applyNumberFormat="1" borderId="0" fillId="7" fontId="17" numFmtId="2712" xfId="0"/>
    <xf applyFill="1" applyFont="1" applyNumberFormat="1" borderId="0" fillId="7" fontId="17" numFmtId="2712" xfId="0">
      <alignment horizontal="right" vertical="center"/>
    </xf>
    <xf applyFill="1" applyNumberFormat="1" borderId="0" fillId="7" fontId="0" numFmtId="2713" xfId="0"/>
    <xf applyFill="1" applyFont="1" applyNumberFormat="1" borderId="0" fillId="7" fontId="17" numFmtId="2713" xfId="0"/>
    <xf applyFill="1" applyFont="1" applyNumberFormat="1" borderId="0" fillId="7" fontId="17" numFmtId="2713" xfId="0">
      <alignment horizontal="right" vertical="center"/>
    </xf>
    <xf applyFill="1" applyNumberFormat="1" borderId="0" fillId="5" fontId="0" numFmtId="2714" xfId="0"/>
    <xf applyFill="1" applyFont="1" applyNumberFormat="1" borderId="0" fillId="5" fontId="17" numFmtId="2714" xfId="0"/>
    <xf applyFill="1" applyFont="1" applyNumberFormat="1" borderId="0" fillId="5" fontId="17" numFmtId="2714" xfId="0">
      <alignment horizontal="right" vertical="center"/>
    </xf>
    <xf applyFill="1" applyNumberFormat="1" borderId="0" fillId="5" fontId="0" numFmtId="2715" xfId="0"/>
    <xf applyFill="1" applyFont="1" applyNumberFormat="1" borderId="0" fillId="5" fontId="17" numFmtId="2715" xfId="0"/>
    <xf applyFill="1" applyFont="1" applyNumberFormat="1" borderId="0" fillId="5" fontId="17" numFmtId="2715" xfId="0">
      <alignment horizontal="right" vertical="center"/>
    </xf>
    <xf applyFill="1" applyNumberFormat="1" borderId="0" fillId="7" fontId="0" numFmtId="2716" xfId="0"/>
    <xf applyFill="1" applyFont="1" applyNumberFormat="1" borderId="0" fillId="7" fontId="17" numFmtId="2716" xfId="0"/>
    <xf applyFill="1" applyFont="1" applyNumberFormat="1" borderId="0" fillId="7" fontId="17" numFmtId="2716" xfId="0">
      <alignment horizontal="right" vertical="center"/>
    </xf>
    <xf applyNumberFormat="1" borderId="0" fillId="0" fontId="0" numFmtId="2717" xfId="0"/>
    <xf applyFill="1" applyNumberFormat="1" borderId="0" fillId="5" fontId="0" numFmtId="2717" xfId="0"/>
    <xf applyFill="1" applyFont="1" applyNumberFormat="1" borderId="0" fillId="5" fontId="20" numFmtId="2717" xfId="0"/>
    <xf applyFill="1" applyFont="1" applyNumberFormat="1" borderId="0" fillId="5" fontId="20" numFmtId="2717" xfId="0">
      <alignment horizontal="right" vertical="center"/>
    </xf>
    <xf applyNumberFormat="1" borderId="0" fillId="0" fontId="0" numFmtId="2718" xfId="0"/>
    <xf applyFill="1" applyNumberFormat="1" borderId="0" fillId="5" fontId="0" numFmtId="2718" xfId="0"/>
    <xf applyFill="1" applyFont="1" applyNumberFormat="1" borderId="0" fillId="5" fontId="20" numFmtId="2718" xfId="0"/>
    <xf applyFill="1" applyFont="1" applyNumberFormat="1" borderId="0" fillId="5" fontId="20" numFmtId="2718" xfId="0">
      <alignment horizontal="right" vertical="center"/>
    </xf>
    <xf applyNumberFormat="1" borderId="0" fillId="0" fontId="0" numFmtId="2719" xfId="0"/>
    <xf applyFill="1" applyNumberFormat="1" borderId="0" fillId="5" fontId="0" numFmtId="2719" xfId="0"/>
    <xf applyFill="1" applyFont="1" applyNumberFormat="1" borderId="0" fillId="5" fontId="20" numFmtId="2719" xfId="0"/>
    <xf applyFill="1" applyFont="1" applyNumberFormat="1" borderId="0" fillId="5" fontId="20" numFmtId="2719" xfId="0">
      <alignment horizontal="right" vertical="center"/>
    </xf>
    <xf applyNumberFormat="1" borderId="0" fillId="0" fontId="0" numFmtId="2720" xfId="0"/>
    <xf applyFill="1" applyNumberFormat="1" borderId="0" fillId="6" fontId="0" numFmtId="2720" xfId="0"/>
    <xf applyFill="1" applyFont="1" applyNumberFormat="1" borderId="0" fillId="6" fontId="23" numFmtId="2720" xfId="0"/>
    <xf applyFill="1" applyFont="1" applyNumberFormat="1" borderId="0" fillId="6" fontId="23" numFmtId="2720" xfId="0">
      <alignment horizontal="right" vertical="center"/>
    </xf>
    <xf applyNumberFormat="1" borderId="0" fillId="0" fontId="0" numFmtId="2721" xfId="0"/>
    <xf applyFill="1" applyNumberFormat="1" borderId="0" fillId="5" fontId="0" numFmtId="2722" xfId="0"/>
    <xf applyFill="1" applyFont="1" applyNumberFormat="1" borderId="0" fillId="5" fontId="17" numFmtId="2722" xfId="0"/>
    <xf applyFill="1" applyFont="1" applyNumberFormat="1" borderId="0" fillId="5" fontId="17" numFmtId="2722" xfId="0">
      <alignment horizontal="right" vertical="center"/>
    </xf>
    <xf applyFill="1" applyNumberFormat="1" borderId="0" fillId="5" fontId="0" numFmtId="2723" xfId="0"/>
    <xf applyFill="1" applyFont="1" applyNumberFormat="1" borderId="0" fillId="5" fontId="17" numFmtId="2723" xfId="0"/>
    <xf applyFill="1" applyFont="1" applyNumberFormat="1" borderId="0" fillId="5" fontId="17" numFmtId="2723" xfId="0">
      <alignment horizontal="right" vertical="center"/>
    </xf>
    <xf applyFill="1" applyNumberFormat="1" borderId="0" fillId="5" fontId="0" numFmtId="2724" xfId="0"/>
    <xf applyFill="1" applyFont="1" applyNumberFormat="1" borderId="0" fillId="5" fontId="17" numFmtId="2724" xfId="0"/>
    <xf applyFill="1" applyFont="1" applyNumberFormat="1" borderId="0" fillId="5" fontId="17" numFmtId="2724" xfId="0">
      <alignment horizontal="right" vertical="center"/>
    </xf>
    <xf applyFill="1" applyNumberFormat="1" borderId="0" fillId="7" fontId="0" numFmtId="2725" xfId="0"/>
    <xf applyFill="1" applyFont="1" applyNumberFormat="1" borderId="0" fillId="7" fontId="17" numFmtId="2725" xfId="0"/>
    <xf applyFill="1" applyFont="1" applyNumberFormat="1" borderId="0" fillId="7" fontId="17" numFmtId="2725" xfId="0">
      <alignment horizontal="right" vertical="center"/>
    </xf>
    <xf applyFill="1" applyNumberFormat="1" borderId="0" fillId="7" fontId="0" numFmtId="2726" xfId="0"/>
    <xf applyFill="1" applyFont="1" applyNumberFormat="1" borderId="0" fillId="7" fontId="17" numFmtId="2726" xfId="0"/>
    <xf applyFill="1" applyFont="1" applyNumberFormat="1" borderId="0" fillId="7" fontId="17" numFmtId="2726" xfId="0">
      <alignment horizontal="right" vertical="center"/>
    </xf>
    <xf applyFill="1" applyNumberFormat="1" borderId="0" fillId="7" fontId="0" numFmtId="2727" xfId="0"/>
    <xf applyFill="1" applyFont="1" applyNumberFormat="1" borderId="0" fillId="7" fontId="17" numFmtId="2727" xfId="0"/>
    <xf applyFill="1" applyFont="1" applyNumberFormat="1" borderId="0" fillId="7" fontId="17" numFmtId="2727" xfId="0">
      <alignment horizontal="right" vertical="center"/>
    </xf>
    <xf applyFill="1" applyNumberFormat="1" borderId="0" fillId="5" fontId="0" numFmtId="2728" xfId="0"/>
    <xf applyFill="1" applyFont="1" applyNumberFormat="1" borderId="0" fillId="5" fontId="17" numFmtId="2728" xfId="0"/>
    <xf applyFill="1" applyFont="1" applyNumberFormat="1" borderId="0" fillId="5" fontId="17" numFmtId="2728" xfId="0">
      <alignment horizontal="right" vertical="center"/>
    </xf>
    <xf applyFill="1" applyNumberFormat="1" borderId="0" fillId="5" fontId="0" numFmtId="2729" xfId="0"/>
    <xf applyFill="1" applyFont="1" applyNumberFormat="1" borderId="0" fillId="5" fontId="17" numFmtId="2729" xfId="0"/>
    <xf applyFill="1" applyFont="1" applyNumberFormat="1" borderId="0" fillId="5" fontId="17" numFmtId="2729" xfId="0">
      <alignment horizontal="right" vertical="center"/>
    </xf>
    <xf applyFill="1" applyNumberFormat="1" borderId="0" fillId="5" fontId="0" numFmtId="2730" xfId="0"/>
    <xf applyFill="1" applyFont="1" applyNumberFormat="1" borderId="0" fillId="5" fontId="17" numFmtId="2730" xfId="0"/>
    <xf applyFill="1" applyFont="1" applyNumberFormat="1" borderId="0" fillId="5" fontId="17" numFmtId="2730" xfId="0">
      <alignment horizontal="right" vertical="center"/>
    </xf>
    <xf applyFill="1" applyNumberFormat="1" borderId="0" fillId="7" fontId="0" numFmtId="2731" xfId="0"/>
    <xf applyFill="1" applyFont="1" applyNumberFormat="1" borderId="0" fillId="7" fontId="17" numFmtId="2731" xfId="0"/>
    <xf applyFill="1" applyFont="1" applyNumberFormat="1" borderId="0" fillId="7" fontId="17" numFmtId="2731" xfId="0">
      <alignment horizontal="right" vertical="center"/>
    </xf>
    <xf applyFill="1" applyNumberFormat="1" borderId="0" fillId="7" fontId="0" numFmtId="2732" xfId="0"/>
    <xf applyFill="1" applyFont="1" applyNumberFormat="1" borderId="0" fillId="7" fontId="17" numFmtId="2732" xfId="0"/>
    <xf applyFill="1" applyFont="1" applyNumberFormat="1" borderId="0" fillId="7" fontId="17" numFmtId="2732" xfId="0">
      <alignment horizontal="right" vertical="center"/>
    </xf>
    <xf applyFill="1" applyNumberFormat="1" borderId="0" fillId="7" fontId="0" numFmtId="2733" xfId="0"/>
    <xf applyFill="1" applyFont="1" applyNumberFormat="1" borderId="0" fillId="7" fontId="17" numFmtId="2733" xfId="0"/>
    <xf applyFill="1" applyFont="1" applyNumberFormat="1" borderId="0" fillId="7" fontId="17" numFmtId="2733" xfId="0">
      <alignment horizontal="right" vertical="center"/>
    </xf>
    <xf applyFill="1" applyNumberFormat="1" borderId="0" fillId="5" fontId="0" numFmtId="2734" xfId="0"/>
    <xf applyFill="1" applyFont="1" applyNumberFormat="1" borderId="0" fillId="5" fontId="17" numFmtId="2734" xfId="0"/>
    <xf applyFill="1" applyFont="1" applyNumberFormat="1" borderId="0" fillId="5" fontId="17" numFmtId="2734" xfId="0">
      <alignment horizontal="right" vertical="center"/>
    </xf>
    <xf applyFill="1" applyNumberFormat="1" borderId="0" fillId="5" fontId="0" numFmtId="2735" xfId="0"/>
    <xf applyFill="1" applyFont="1" applyNumberFormat="1" borderId="0" fillId="5" fontId="17" numFmtId="2735" xfId="0"/>
    <xf applyFill="1" applyFont="1" applyNumberFormat="1" borderId="0" fillId="5" fontId="17" numFmtId="2735" xfId="0">
      <alignment horizontal="right" vertical="center"/>
    </xf>
    <xf applyFill="1" applyNumberFormat="1" borderId="0" fillId="5" fontId="0" numFmtId="2736" xfId="0"/>
    <xf applyFill="1" applyFont="1" applyNumberFormat="1" borderId="0" fillId="5" fontId="17" numFmtId="2736" xfId="0"/>
    <xf applyFill="1" applyFont="1" applyNumberFormat="1" borderId="0" fillId="5" fontId="17" numFmtId="2736" xfId="0">
      <alignment horizontal="right" vertical="center"/>
    </xf>
    <xf applyFill="1" applyNumberFormat="1" borderId="0" fillId="7" fontId="0" numFmtId="2737" xfId="0"/>
    <xf applyFill="1" applyFont="1" applyNumberFormat="1" borderId="0" fillId="7" fontId="17" numFmtId="2737" xfId="0"/>
    <xf applyFill="1" applyFont="1" applyNumberFormat="1" borderId="0" fillId="7" fontId="17" numFmtId="2737" xfId="0">
      <alignment horizontal="right" vertical="center"/>
    </xf>
    <xf applyFill="1" applyNumberFormat="1" borderId="0" fillId="7" fontId="0" numFmtId="2738" xfId="0"/>
    <xf applyFill="1" applyFont="1" applyNumberFormat="1" borderId="0" fillId="7" fontId="17" numFmtId="2738" xfId="0"/>
    <xf applyFill="1" applyFont="1" applyNumberFormat="1" borderId="0" fillId="7" fontId="17" numFmtId="2738" xfId="0">
      <alignment horizontal="right" vertical="center"/>
    </xf>
    <xf applyFill="1" applyNumberFormat="1" borderId="0" fillId="7" fontId="0" numFmtId="2739" xfId="0"/>
    <xf applyFill="1" applyFont="1" applyNumberFormat="1" borderId="0" fillId="7" fontId="17" numFmtId="2739" xfId="0"/>
    <xf applyFill="1" applyFont="1" applyNumberFormat="1" borderId="0" fillId="7" fontId="17" numFmtId="2739" xfId="0">
      <alignment horizontal="right" vertical="center"/>
    </xf>
    <xf applyFill="1" applyNumberFormat="1" borderId="0" fillId="5" fontId="0" numFmtId="2740" xfId="0"/>
    <xf applyFill="1" applyFont="1" applyNumberFormat="1" borderId="0" fillId="5" fontId="17" numFmtId="2740" xfId="0"/>
    <xf applyFill="1" applyFont="1" applyNumberFormat="1" borderId="0" fillId="5" fontId="17" numFmtId="2740" xfId="0">
      <alignment horizontal="right" vertical="center"/>
    </xf>
    <xf applyFill="1" applyNumberFormat="1" borderId="0" fillId="5" fontId="0" numFmtId="2741" xfId="0"/>
    <xf applyFill="1" applyFont="1" applyNumberFormat="1" borderId="0" fillId="5" fontId="17" numFmtId="2741" xfId="0"/>
    <xf applyFill="1" applyFont="1" applyNumberFormat="1" borderId="0" fillId="5" fontId="17" numFmtId="2741" xfId="0">
      <alignment horizontal="right" vertical="center"/>
    </xf>
    <xf applyFill="1" applyNumberFormat="1" borderId="0" fillId="7" fontId="0" numFmtId="2742" xfId="0"/>
    <xf applyFill="1" applyFont="1" applyNumberFormat="1" borderId="0" fillId="7" fontId="17" numFmtId="2742" xfId="0"/>
    <xf applyFill="1" applyFont="1" applyNumberFormat="1" borderId="0" fillId="7" fontId="17" numFmtId="2742" xfId="0">
      <alignment horizontal="right" vertical="center"/>
    </xf>
    <xf applyFill="1" applyNumberFormat="1" borderId="0" fillId="5" fontId="0" numFmtId="2743" xfId="0"/>
    <xf applyFill="1" applyFont="1" applyNumberFormat="1" borderId="0" fillId="5" fontId="17" numFmtId="2743" xfId="0"/>
    <xf applyFill="1" applyFont="1" applyNumberFormat="1" borderId="0" fillId="5" fontId="17" numFmtId="2743" xfId="0">
      <alignment horizontal="right" vertical="center"/>
    </xf>
    <xf applyFill="1" applyNumberFormat="1" borderId="0" fillId="5" fontId="0" numFmtId="2744" xfId="0"/>
    <xf applyFill="1" applyFont="1" applyNumberFormat="1" borderId="0" fillId="5" fontId="17" numFmtId="2744" xfId="0"/>
    <xf applyFill="1" applyFont="1" applyNumberFormat="1" borderId="0" fillId="5" fontId="17" numFmtId="2744" xfId="0">
      <alignment horizontal="right" vertical="center"/>
    </xf>
    <xf applyFill="1" applyNumberFormat="1" borderId="0" fillId="5" fontId="0" numFmtId="2745" xfId="0"/>
    <xf applyFill="1" applyFont="1" applyNumberFormat="1" borderId="0" fillId="5" fontId="17" numFmtId="2745" xfId="0"/>
    <xf applyFill="1" applyFont="1" applyNumberFormat="1" borderId="0" fillId="5" fontId="17" numFmtId="2745" xfId="0">
      <alignment horizontal="right" vertical="center"/>
    </xf>
    <xf applyFill="1" applyNumberFormat="1" borderId="0" fillId="7" fontId="0" numFmtId="2746" xfId="0"/>
    <xf applyFill="1" applyFont="1" applyNumberFormat="1" borderId="0" fillId="7" fontId="17" numFmtId="2746" xfId="0"/>
    <xf applyFill="1" applyFont="1" applyNumberFormat="1" borderId="0" fillId="7" fontId="17" numFmtId="2746" xfId="0">
      <alignment horizontal="right" vertical="center"/>
    </xf>
    <xf applyFill="1" applyNumberFormat="1" borderId="0" fillId="7" fontId="0" numFmtId="2747" xfId="0"/>
    <xf applyFill="1" applyFont="1" applyNumberFormat="1" borderId="0" fillId="7" fontId="17" numFmtId="2747" xfId="0"/>
    <xf applyFill="1" applyFont="1" applyNumberFormat="1" borderId="0" fillId="7" fontId="17" numFmtId="2747" xfId="0">
      <alignment horizontal="right" vertical="center"/>
    </xf>
    <xf applyFill="1" applyNumberFormat="1" borderId="0" fillId="7" fontId="0" numFmtId="2748" xfId="0"/>
    <xf applyFill="1" applyFont="1" applyNumberFormat="1" borderId="0" fillId="7" fontId="17" numFmtId="2748" xfId="0"/>
    <xf applyFill="1" applyFont="1" applyNumberFormat="1" borderId="0" fillId="7" fontId="17" numFmtId="2748" xfId="0">
      <alignment horizontal="right" vertical="center"/>
    </xf>
    <xf applyFill="1" applyNumberFormat="1" borderId="0" fillId="5" fontId="0" numFmtId="2749" xfId="0"/>
    <xf applyFill="1" applyFont="1" applyNumberFormat="1" borderId="0" fillId="5" fontId="17" numFmtId="2749" xfId="0"/>
    <xf applyFill="1" applyFont="1" applyNumberFormat="1" borderId="0" fillId="5" fontId="17" numFmtId="2749" xfId="0">
      <alignment horizontal="right" vertical="center"/>
    </xf>
    <xf applyFill="1" applyNumberFormat="1" borderId="0" fillId="5" fontId="0" numFmtId="2750" xfId="0"/>
    <xf applyFill="1" applyFont="1" applyNumberFormat="1" borderId="0" fillId="5" fontId="17" numFmtId="2750" xfId="0"/>
    <xf applyFill="1" applyFont="1" applyNumberFormat="1" borderId="0" fillId="5" fontId="17" numFmtId="2750" xfId="0">
      <alignment horizontal="right" vertical="center"/>
    </xf>
    <xf applyFill="1" applyNumberFormat="1" borderId="0" fillId="5" fontId="0" numFmtId="2751" xfId="0"/>
    <xf applyFill="1" applyFont="1" applyNumberFormat="1" borderId="0" fillId="5" fontId="17" numFmtId="2751" xfId="0"/>
    <xf applyFill="1" applyFont="1" applyNumberFormat="1" borderId="0" fillId="5" fontId="17" numFmtId="2751" xfId="0">
      <alignment horizontal="right" vertical="center"/>
    </xf>
    <xf applyFill="1" applyNumberFormat="1" borderId="0" fillId="7" fontId="0" numFmtId="2752" xfId="0"/>
    <xf applyFill="1" applyFont="1" applyNumberFormat="1" borderId="0" fillId="7" fontId="17" numFmtId="2752" xfId="0"/>
    <xf applyFill="1" applyFont="1" applyNumberFormat="1" borderId="0" fillId="7" fontId="17" numFmtId="2752" xfId="0">
      <alignment horizontal="right" vertical="center"/>
    </xf>
    <xf applyFill="1" applyNumberFormat="1" borderId="0" fillId="7" fontId="0" numFmtId="2753" xfId="0"/>
    <xf applyFill="1" applyFont="1" applyNumberFormat="1" borderId="0" fillId="7" fontId="17" numFmtId="2753" xfId="0"/>
    <xf applyFill="1" applyFont="1" applyNumberFormat="1" borderId="0" fillId="7" fontId="17" numFmtId="2753" xfId="0">
      <alignment horizontal="right" vertical="center"/>
    </xf>
    <xf applyFill="1" applyNumberFormat="1" borderId="0" fillId="7" fontId="0" numFmtId="2754" xfId="0"/>
    <xf applyFill="1" applyFont="1" applyNumberFormat="1" borderId="0" fillId="7" fontId="17" numFmtId="2754" xfId="0"/>
    <xf applyFill="1" applyFont="1" applyNumberFormat="1" borderId="0" fillId="7" fontId="17" numFmtId="2754" xfId="0">
      <alignment horizontal="right" vertical="center"/>
    </xf>
    <xf applyFill="1" applyNumberFormat="1" borderId="0" fillId="5" fontId="0" numFmtId="2755" xfId="0"/>
    <xf applyFill="1" applyFont="1" applyNumberFormat="1" borderId="0" fillId="5" fontId="17" numFmtId="2755" xfId="0"/>
    <xf applyFill="1" applyFont="1" applyNumberFormat="1" borderId="0" fillId="5" fontId="17" numFmtId="2755" xfId="0">
      <alignment horizontal="right" vertical="center"/>
    </xf>
    <xf applyFill="1" applyNumberFormat="1" borderId="0" fillId="5" fontId="0" numFmtId="2756" xfId="0"/>
    <xf applyFill="1" applyFont="1" applyNumberFormat="1" borderId="0" fillId="5" fontId="17" numFmtId="2756" xfId="0"/>
    <xf applyFill="1" applyFont="1" applyNumberFormat="1" borderId="0" fillId="5" fontId="17" numFmtId="2756" xfId="0">
      <alignment horizontal="right" vertical="center"/>
    </xf>
    <xf applyFill="1" applyNumberFormat="1" borderId="0" fillId="7" fontId="0" numFmtId="2757" xfId="0"/>
    <xf applyFill="1" applyFont="1" applyNumberFormat="1" borderId="0" fillId="7" fontId="17" numFmtId="2757" xfId="0"/>
    <xf applyFill="1" applyFont="1" applyNumberFormat="1" borderId="0" fillId="7" fontId="17" numFmtId="2757" xfId="0">
      <alignment horizontal="right" vertical="center"/>
    </xf>
    <xf applyNumberFormat="1" borderId="0" fillId="0" fontId="0" numFmtId="2758" xfId="0"/>
    <xf applyFill="1" applyNumberFormat="1" borderId="0" fillId="5" fontId="0" numFmtId="2758" xfId="0"/>
    <xf applyFill="1" applyFont="1" applyNumberFormat="1" borderId="0" fillId="5" fontId="20" numFmtId="2758" xfId="0"/>
    <xf applyFill="1" applyFont="1" applyNumberFormat="1" borderId="0" fillId="5" fontId="20" numFmtId="2758" xfId="0">
      <alignment horizontal="right" vertical="center"/>
    </xf>
    <xf applyNumberFormat="1" borderId="0" fillId="0" fontId="0" numFmtId="2759" xfId="0"/>
    <xf applyFill="1" applyNumberFormat="1" borderId="0" fillId="5" fontId="0" numFmtId="2759" xfId="0"/>
    <xf applyFill="1" applyFont="1" applyNumberFormat="1" borderId="0" fillId="5" fontId="20" numFmtId="2759" xfId="0"/>
    <xf applyFill="1" applyFont="1" applyNumberFormat="1" borderId="0" fillId="5" fontId="20" numFmtId="2759" xfId="0">
      <alignment horizontal="right" vertical="center"/>
    </xf>
    <xf applyNumberFormat="1" borderId="0" fillId="0" fontId="0" numFmtId="2760" xfId="0"/>
    <xf applyFill="1" applyNumberFormat="1" borderId="0" fillId="5" fontId="0" numFmtId="2760" xfId="0"/>
    <xf applyFill="1" applyFont="1" applyNumberFormat="1" borderId="0" fillId="5" fontId="20" numFmtId="2760" xfId="0"/>
    <xf applyFill="1" applyFont="1" applyNumberFormat="1" borderId="0" fillId="5" fontId="20" numFmtId="2760" xfId="0">
      <alignment horizontal="right" vertical="center"/>
    </xf>
    <xf applyNumberFormat="1" borderId="0" fillId="0" fontId="0" numFmtId="2761" xfId="0"/>
    <xf applyFill="1" applyNumberFormat="1" borderId="0" fillId="6" fontId="0" numFmtId="2761" xfId="0"/>
    <xf applyFill="1" applyFont="1" applyNumberFormat="1" borderId="0" fillId="6" fontId="23" numFmtId="2761" xfId="0"/>
    <xf applyFill="1" applyFont="1" applyNumberFormat="1" borderId="0" fillId="6" fontId="23" numFmtId="2761" xfId="0">
      <alignment horizontal="right" vertical="center"/>
    </xf>
    <xf applyNumberFormat="1" borderId="0" fillId="0" fontId="0" numFmtId="2762" xfId="0"/>
    <xf applyFill="1" applyNumberFormat="1" borderId="0" fillId="5" fontId="0" numFmtId="2763" xfId="0"/>
    <xf applyFill="1" applyFont="1" applyNumberFormat="1" borderId="0" fillId="5" fontId="17" numFmtId="2763" xfId="0"/>
    <xf applyFill="1" applyFont="1" applyNumberFormat="1" borderId="0" fillId="5" fontId="17" numFmtId="2763" xfId="0">
      <alignment horizontal="right" vertical="center"/>
    </xf>
    <xf applyFill="1" applyNumberFormat="1" borderId="0" fillId="5" fontId="0" numFmtId="2764" xfId="0"/>
    <xf applyFill="1" applyFont="1" applyNumberFormat="1" borderId="0" fillId="5" fontId="17" numFmtId="2764" xfId="0"/>
    <xf applyFill="1" applyFont="1" applyNumberFormat="1" borderId="0" fillId="5" fontId="17" numFmtId="2764" xfId="0">
      <alignment horizontal="right" vertical="center"/>
    </xf>
    <xf applyFill="1" applyNumberFormat="1" borderId="0" fillId="5" fontId="0" numFmtId="2765" xfId="0"/>
    <xf applyFill="1" applyFont="1" applyNumberFormat="1" borderId="0" fillId="5" fontId="17" numFmtId="2765" xfId="0"/>
    <xf applyFill="1" applyFont="1" applyNumberFormat="1" borderId="0" fillId="5" fontId="17" numFmtId="2765" xfId="0">
      <alignment horizontal="right" vertical="center"/>
    </xf>
    <xf applyFill="1" applyNumberFormat="1" borderId="0" fillId="7" fontId="0" numFmtId="2766" xfId="0"/>
    <xf applyFill="1" applyFont="1" applyNumberFormat="1" borderId="0" fillId="7" fontId="17" numFmtId="2766" xfId="0"/>
    <xf applyFill="1" applyFont="1" applyNumberFormat="1" borderId="0" fillId="7" fontId="17" numFmtId="2766" xfId="0">
      <alignment horizontal="right" vertical="center"/>
    </xf>
    <xf applyFill="1" applyNumberFormat="1" borderId="0" fillId="7" fontId="0" numFmtId="2767" xfId="0"/>
    <xf applyFill="1" applyFont="1" applyNumberFormat="1" borderId="0" fillId="7" fontId="17" numFmtId="2767" xfId="0"/>
    <xf applyFill="1" applyFont="1" applyNumberFormat="1" borderId="0" fillId="7" fontId="17" numFmtId="2767" xfId="0">
      <alignment horizontal="right" vertical="center"/>
    </xf>
    <xf applyFill="1" applyNumberFormat="1" borderId="0" fillId="7" fontId="0" numFmtId="2768" xfId="0"/>
    <xf applyFill="1" applyFont="1" applyNumberFormat="1" borderId="0" fillId="7" fontId="17" numFmtId="2768" xfId="0"/>
    <xf applyFill="1" applyFont="1" applyNumberFormat="1" borderId="0" fillId="7" fontId="17" numFmtId="2768" xfId="0">
      <alignment horizontal="right" vertical="center"/>
    </xf>
    <xf applyFill="1" applyNumberFormat="1" borderId="0" fillId="5" fontId="0" numFmtId="2769" xfId="0"/>
    <xf applyFill="1" applyFont="1" applyNumberFormat="1" borderId="0" fillId="5" fontId="17" numFmtId="2769" xfId="0"/>
    <xf applyFill="1" applyFont="1" applyNumberFormat="1" borderId="0" fillId="5" fontId="17" numFmtId="2769" xfId="0">
      <alignment horizontal="right" vertical="center"/>
    </xf>
    <xf applyFill="1" applyNumberFormat="1" borderId="0" fillId="5" fontId="0" numFmtId="2770" xfId="0"/>
    <xf applyFill="1" applyFont="1" applyNumberFormat="1" borderId="0" fillId="5" fontId="17" numFmtId="2770" xfId="0"/>
    <xf applyFill="1" applyFont="1" applyNumberFormat="1" borderId="0" fillId="5" fontId="17" numFmtId="2770" xfId="0">
      <alignment horizontal="right" vertical="center"/>
    </xf>
    <xf applyFill="1" applyNumberFormat="1" borderId="0" fillId="5" fontId="0" numFmtId="2771" xfId="0"/>
    <xf applyFill="1" applyFont="1" applyNumberFormat="1" borderId="0" fillId="5" fontId="17" numFmtId="2771" xfId="0"/>
    <xf applyFill="1" applyFont="1" applyNumberFormat="1" borderId="0" fillId="5" fontId="17" numFmtId="2771" xfId="0">
      <alignment horizontal="right" vertical="center"/>
    </xf>
    <xf applyFill="1" applyNumberFormat="1" borderId="0" fillId="7" fontId="0" numFmtId="2772" xfId="0"/>
    <xf applyFill="1" applyFont="1" applyNumberFormat="1" borderId="0" fillId="7" fontId="17" numFmtId="2772" xfId="0"/>
    <xf applyFill="1" applyFont="1" applyNumberFormat="1" borderId="0" fillId="7" fontId="17" numFmtId="2772" xfId="0">
      <alignment horizontal="right" vertical="center"/>
    </xf>
    <xf applyFill="1" applyNumberFormat="1" borderId="0" fillId="7" fontId="0" numFmtId="2773" xfId="0"/>
    <xf applyFill="1" applyFont="1" applyNumberFormat="1" borderId="0" fillId="7" fontId="17" numFmtId="2773" xfId="0"/>
    <xf applyFill="1" applyFont="1" applyNumberFormat="1" borderId="0" fillId="7" fontId="17" numFmtId="2773" xfId="0">
      <alignment horizontal="right" vertical="center"/>
    </xf>
    <xf applyFill="1" applyNumberFormat="1" borderId="0" fillId="7" fontId="0" numFmtId="2774" xfId="0"/>
    <xf applyFill="1" applyFont="1" applyNumberFormat="1" borderId="0" fillId="7" fontId="17" numFmtId="2774" xfId="0"/>
    <xf applyFill="1" applyFont="1" applyNumberFormat="1" borderId="0" fillId="7" fontId="17" numFmtId="2774" xfId="0">
      <alignment horizontal="right" vertical="center"/>
    </xf>
    <xf applyFill="1" applyNumberFormat="1" borderId="0" fillId="5" fontId="0" numFmtId="2775" xfId="0"/>
    <xf applyFill="1" applyFont="1" applyNumberFormat="1" borderId="0" fillId="5" fontId="17" numFmtId="2775" xfId="0"/>
    <xf applyFill="1" applyFont="1" applyNumberFormat="1" borderId="0" fillId="5" fontId="17" numFmtId="2775" xfId="0">
      <alignment horizontal="right" vertical="center"/>
    </xf>
    <xf applyFill="1" applyNumberFormat="1" borderId="0" fillId="5" fontId="0" numFmtId="2776" xfId="0"/>
    <xf applyFill="1" applyFont="1" applyNumberFormat="1" borderId="0" fillId="5" fontId="17" numFmtId="2776" xfId="0"/>
    <xf applyFill="1" applyFont="1" applyNumberFormat="1" borderId="0" fillId="5" fontId="17" numFmtId="2776" xfId="0">
      <alignment horizontal="right" vertical="center"/>
    </xf>
    <xf applyFill="1" applyNumberFormat="1" borderId="0" fillId="5" fontId="0" numFmtId="2777" xfId="0"/>
    <xf applyFill="1" applyFont="1" applyNumberFormat="1" borderId="0" fillId="5" fontId="17" numFmtId="2777" xfId="0"/>
    <xf applyFill="1" applyFont="1" applyNumberFormat="1" borderId="0" fillId="5" fontId="17" numFmtId="2777" xfId="0">
      <alignment horizontal="right" vertical="center"/>
    </xf>
    <xf applyFill="1" applyNumberFormat="1" borderId="0" fillId="7" fontId="0" numFmtId="2778" xfId="0"/>
    <xf applyFill="1" applyFont="1" applyNumberFormat="1" borderId="0" fillId="7" fontId="17" numFmtId="2778" xfId="0"/>
    <xf applyFill="1" applyFont="1" applyNumberFormat="1" borderId="0" fillId="7" fontId="17" numFmtId="2778" xfId="0">
      <alignment horizontal="right" vertical="center"/>
    </xf>
    <xf applyFill="1" applyNumberFormat="1" borderId="0" fillId="7" fontId="0" numFmtId="2779" xfId="0"/>
    <xf applyFill="1" applyFont="1" applyNumberFormat="1" borderId="0" fillId="7" fontId="17" numFmtId="2779" xfId="0"/>
    <xf applyFill="1" applyFont="1" applyNumberFormat="1" borderId="0" fillId="7" fontId="17" numFmtId="2779" xfId="0">
      <alignment horizontal="right" vertical="center"/>
    </xf>
    <xf applyFill="1" applyNumberFormat="1" borderId="0" fillId="7" fontId="0" numFmtId="2780" xfId="0"/>
    <xf applyFill="1" applyFont="1" applyNumberFormat="1" borderId="0" fillId="7" fontId="17" numFmtId="2780" xfId="0"/>
    <xf applyFill="1" applyFont="1" applyNumberFormat="1" borderId="0" fillId="7" fontId="17" numFmtId="2780" xfId="0">
      <alignment horizontal="right" vertical="center"/>
    </xf>
    <xf applyFill="1" applyNumberFormat="1" borderId="0" fillId="5" fontId="0" numFmtId="2781" xfId="0"/>
    <xf applyFill="1" applyFont="1" applyNumberFormat="1" borderId="0" fillId="5" fontId="17" numFmtId="2781" xfId="0"/>
    <xf applyFill="1" applyFont="1" applyNumberFormat="1" borderId="0" fillId="5" fontId="17" numFmtId="2781" xfId="0">
      <alignment horizontal="right" vertical="center"/>
    </xf>
    <xf applyFill="1" applyNumberFormat="1" borderId="0" fillId="5" fontId="0" numFmtId="2782" xfId="0"/>
    <xf applyFill="1" applyFont="1" applyNumberFormat="1" borderId="0" fillId="5" fontId="17" numFmtId="2782" xfId="0"/>
    <xf applyFill="1" applyFont="1" applyNumberFormat="1" borderId="0" fillId="5" fontId="17" numFmtId="2782" xfId="0">
      <alignment horizontal="right" vertical="center"/>
    </xf>
    <xf applyFill="1" applyNumberFormat="1" borderId="0" fillId="7" fontId="0" numFmtId="2783" xfId="0"/>
    <xf applyFill="1" applyFont="1" applyNumberFormat="1" borderId="0" fillId="7" fontId="17" numFmtId="2783" xfId="0"/>
    <xf applyFill="1" applyFont="1" applyNumberFormat="1" borderId="0" fillId="7" fontId="17" numFmtId="2783" xfId="0">
      <alignment horizontal="right" vertical="center"/>
    </xf>
    <xf applyFill="1" applyNumberFormat="1" borderId="0" fillId="5" fontId="0" numFmtId="2784" xfId="0"/>
    <xf applyFill="1" applyFont="1" applyNumberFormat="1" borderId="0" fillId="5" fontId="17" numFmtId="2784" xfId="0"/>
    <xf applyFill="1" applyFont="1" applyNumberFormat="1" borderId="0" fillId="5" fontId="17" numFmtId="2784" xfId="0">
      <alignment horizontal="right" vertical="center"/>
    </xf>
    <xf applyFill="1" applyNumberFormat="1" borderId="0" fillId="5" fontId="0" numFmtId="2785" xfId="0"/>
    <xf applyFill="1" applyFont="1" applyNumberFormat="1" borderId="0" fillId="5" fontId="17" numFmtId="2785" xfId="0"/>
    <xf applyFill="1" applyFont="1" applyNumberFormat="1" borderId="0" fillId="5" fontId="17" numFmtId="2785" xfId="0">
      <alignment horizontal="right" vertical="center"/>
    </xf>
    <xf applyFill="1" applyNumberFormat="1" borderId="0" fillId="5" fontId="0" numFmtId="2786" xfId="0"/>
    <xf applyFill="1" applyFont="1" applyNumberFormat="1" borderId="0" fillId="5" fontId="17" numFmtId="2786" xfId="0"/>
    <xf applyFill="1" applyFont="1" applyNumberFormat="1" borderId="0" fillId="5" fontId="17" numFmtId="2786" xfId="0">
      <alignment horizontal="right" vertical="center"/>
    </xf>
    <xf applyFill="1" applyNumberFormat="1" borderId="0" fillId="7" fontId="0" numFmtId="2787" xfId="0"/>
    <xf applyFill="1" applyFont="1" applyNumberFormat="1" borderId="0" fillId="7" fontId="17" numFmtId="2787" xfId="0"/>
    <xf applyFill="1" applyFont="1" applyNumberFormat="1" borderId="0" fillId="7" fontId="17" numFmtId="2787" xfId="0">
      <alignment horizontal="right" vertical="center"/>
    </xf>
    <xf applyFill="1" applyNumberFormat="1" borderId="0" fillId="7" fontId="0" numFmtId="2788" xfId="0"/>
    <xf applyFill="1" applyFont="1" applyNumberFormat="1" borderId="0" fillId="7" fontId="17" numFmtId="2788" xfId="0"/>
    <xf applyFill="1" applyFont="1" applyNumberFormat="1" borderId="0" fillId="7" fontId="17" numFmtId="2788" xfId="0">
      <alignment horizontal="right" vertical="center"/>
    </xf>
    <xf applyFill="1" applyNumberFormat="1" borderId="0" fillId="7" fontId="0" numFmtId="2789" xfId="0"/>
    <xf applyFill="1" applyFont="1" applyNumberFormat="1" borderId="0" fillId="7" fontId="17" numFmtId="2789" xfId="0"/>
    <xf applyFill="1" applyFont="1" applyNumberFormat="1" borderId="0" fillId="7" fontId="17" numFmtId="2789" xfId="0">
      <alignment horizontal="right" vertical="center"/>
    </xf>
    <xf applyFill="1" applyNumberFormat="1" borderId="0" fillId="5" fontId="0" numFmtId="2790" xfId="0"/>
    <xf applyFill="1" applyFont="1" applyNumberFormat="1" borderId="0" fillId="5" fontId="17" numFmtId="2790" xfId="0"/>
    <xf applyFill="1" applyFont="1" applyNumberFormat="1" borderId="0" fillId="5" fontId="17" numFmtId="2790" xfId="0">
      <alignment horizontal="right" vertical="center"/>
    </xf>
    <xf applyFill="1" applyNumberFormat="1" borderId="0" fillId="5" fontId="0" numFmtId="2791" xfId="0"/>
    <xf applyFill="1" applyFont="1" applyNumberFormat="1" borderId="0" fillId="5" fontId="17" numFmtId="2791" xfId="0"/>
    <xf applyFill="1" applyFont="1" applyNumberFormat="1" borderId="0" fillId="5" fontId="17" numFmtId="2791" xfId="0">
      <alignment horizontal="right" vertical="center"/>
    </xf>
    <xf applyFill="1" applyNumberFormat="1" borderId="0" fillId="5" fontId="0" numFmtId="2792" xfId="0"/>
    <xf applyFill="1" applyFont="1" applyNumberFormat="1" borderId="0" fillId="5" fontId="17" numFmtId="2792" xfId="0"/>
    <xf applyFill="1" applyFont="1" applyNumberFormat="1" borderId="0" fillId="5" fontId="17" numFmtId="2792" xfId="0">
      <alignment horizontal="right" vertical="center"/>
    </xf>
    <xf applyFill="1" applyNumberFormat="1" borderId="0" fillId="7" fontId="0" numFmtId="2793" xfId="0"/>
    <xf applyFill="1" applyFont="1" applyNumberFormat="1" borderId="0" fillId="7" fontId="17" numFmtId="2793" xfId="0"/>
    <xf applyFill="1" applyFont="1" applyNumberFormat="1" borderId="0" fillId="7" fontId="17" numFmtId="2793" xfId="0">
      <alignment horizontal="right" vertical="center"/>
    </xf>
    <xf applyFill="1" applyNumberFormat="1" borderId="0" fillId="7" fontId="0" numFmtId="2794" xfId="0"/>
    <xf applyFill="1" applyFont="1" applyNumberFormat="1" borderId="0" fillId="7" fontId="17" numFmtId="2794" xfId="0"/>
    <xf applyFill="1" applyFont="1" applyNumberFormat="1" borderId="0" fillId="7" fontId="17" numFmtId="2794" xfId="0">
      <alignment horizontal="right" vertical="center"/>
    </xf>
    <xf applyFill="1" applyNumberFormat="1" borderId="0" fillId="7" fontId="0" numFmtId="2795" xfId="0"/>
    <xf applyFill="1" applyFont="1" applyNumberFormat="1" borderId="0" fillId="7" fontId="17" numFmtId="2795" xfId="0"/>
    <xf applyFill="1" applyFont="1" applyNumberFormat="1" borderId="0" fillId="7" fontId="17" numFmtId="2795" xfId="0">
      <alignment horizontal="right" vertical="center"/>
    </xf>
    <xf applyFill="1" applyNumberFormat="1" borderId="0" fillId="5" fontId="0" numFmtId="2796" xfId="0"/>
    <xf applyFill="1" applyFont="1" applyNumberFormat="1" borderId="0" fillId="5" fontId="17" numFmtId="2796" xfId="0"/>
    <xf applyFill="1" applyFont="1" applyNumberFormat="1" borderId="0" fillId="5" fontId="17" numFmtId="2796" xfId="0">
      <alignment horizontal="right" vertical="center"/>
    </xf>
    <xf applyFill="1" applyNumberFormat="1" borderId="0" fillId="5" fontId="0" numFmtId="2797" xfId="0"/>
    <xf applyFill="1" applyFont="1" applyNumberFormat="1" borderId="0" fillId="5" fontId="17" numFmtId="2797" xfId="0"/>
    <xf applyFill="1" applyFont="1" applyNumberFormat="1" borderId="0" fillId="5" fontId="17" numFmtId="2797" xfId="0">
      <alignment horizontal="right" vertical="center"/>
    </xf>
    <xf applyFill="1" applyNumberFormat="1" borderId="0" fillId="7" fontId="0" numFmtId="2798" xfId="0"/>
    <xf applyFill="1" applyFont="1" applyNumberFormat="1" borderId="0" fillId="7" fontId="17" numFmtId="2798" xfId="0"/>
    <xf applyFill="1" applyFont="1" applyNumberFormat="1" borderId="0" fillId="7" fontId="17" numFmtId="2798" xfId="0">
      <alignment horizontal="right" vertical="center"/>
    </xf>
    <xf applyNumberFormat="1" borderId="0" fillId="0" fontId="0" numFmtId="2799" xfId="0"/>
    <xf applyFill="1" applyNumberFormat="1" borderId="0" fillId="5" fontId="0" numFmtId="2799" xfId="0"/>
    <xf applyFill="1" applyFont="1" applyNumberFormat="1" borderId="0" fillId="5" fontId="20" numFmtId="2799" xfId="0"/>
    <xf applyFill="1" applyFont="1" applyNumberFormat="1" borderId="0" fillId="5" fontId="20" numFmtId="2799" xfId="0">
      <alignment horizontal="right" vertical="center"/>
    </xf>
    <xf applyNumberFormat="1" borderId="0" fillId="0" fontId="0" numFmtId="2800" xfId="0"/>
    <xf applyFill="1" applyNumberFormat="1" borderId="0" fillId="5" fontId="0" numFmtId="2800" xfId="0"/>
    <xf applyFill="1" applyFont="1" applyNumberFormat="1" borderId="0" fillId="5" fontId="20" numFmtId="2800" xfId="0"/>
    <xf applyFill="1" applyFont="1" applyNumberFormat="1" borderId="0" fillId="5" fontId="20" numFmtId="2800" xfId="0">
      <alignment horizontal="right" vertical="center"/>
    </xf>
    <xf applyNumberFormat="1" borderId="0" fillId="0" fontId="0" numFmtId="2801" xfId="0"/>
    <xf applyFill="1" applyNumberFormat="1" borderId="0" fillId="5" fontId="0" numFmtId="2801" xfId="0"/>
    <xf applyFill="1" applyFont="1" applyNumberFormat="1" borderId="0" fillId="5" fontId="20" numFmtId="2801" xfId="0"/>
    <xf applyFill="1" applyFont="1" applyNumberFormat="1" borderId="0" fillId="5" fontId="20" numFmtId="2801" xfId="0">
      <alignment horizontal="right" vertical="center"/>
    </xf>
    <xf applyNumberFormat="1" borderId="0" fillId="0" fontId="0" numFmtId="2802" xfId="0"/>
    <xf applyFill="1" applyNumberFormat="1" borderId="0" fillId="6" fontId="0" numFmtId="2802" xfId="0"/>
    <xf applyFill="1" applyFont="1" applyNumberFormat="1" borderId="0" fillId="6" fontId="23" numFmtId="2802" xfId="0"/>
    <xf applyFill="1" applyFont="1" applyNumberFormat="1" borderId="0" fillId="6" fontId="23" numFmtId="2802" xfId="0">
      <alignment horizontal="right" vertical="center"/>
    </xf>
    <xf applyNumberFormat="1" borderId="0" fillId="0" fontId="0" numFmtId="2803" xfId="0"/>
    <xf applyFill="1" applyNumberFormat="1" borderId="0" fillId="5" fontId="0" numFmtId="2804" xfId="0"/>
    <xf applyFill="1" applyFont="1" applyNumberFormat="1" borderId="0" fillId="5" fontId="17" numFmtId="2804" xfId="0"/>
    <xf applyFill="1" applyFont="1" applyNumberFormat="1" borderId="0" fillId="5" fontId="17" numFmtId="2804" xfId="0">
      <alignment horizontal="right" vertical="center"/>
    </xf>
    <xf applyFill="1" applyNumberFormat="1" borderId="0" fillId="5" fontId="0" numFmtId="2805" xfId="0"/>
    <xf applyFill="1" applyFont="1" applyNumberFormat="1" borderId="0" fillId="5" fontId="17" numFmtId="2805" xfId="0"/>
    <xf applyFill="1" applyFont="1" applyNumberFormat="1" borderId="0" fillId="5" fontId="17" numFmtId="2805" xfId="0">
      <alignment horizontal="right" vertical="center"/>
    </xf>
    <xf applyFill="1" applyNumberFormat="1" borderId="0" fillId="5" fontId="0" numFmtId="2806" xfId="0"/>
    <xf applyFill="1" applyFont="1" applyNumberFormat="1" borderId="0" fillId="5" fontId="17" numFmtId="2806" xfId="0"/>
    <xf applyFill="1" applyFont="1" applyNumberFormat="1" borderId="0" fillId="5" fontId="17" numFmtId="2806" xfId="0">
      <alignment horizontal="right" vertical="center"/>
    </xf>
    <xf applyFill="1" applyNumberFormat="1" borderId="0" fillId="7" fontId="0" numFmtId="2807" xfId="0"/>
    <xf applyFill="1" applyFont="1" applyNumberFormat="1" borderId="0" fillId="7" fontId="17" numFmtId="2807" xfId="0"/>
    <xf applyFill="1" applyFont="1" applyNumberFormat="1" borderId="0" fillId="7" fontId="17" numFmtId="2807" xfId="0">
      <alignment horizontal="right" vertical="center"/>
    </xf>
    <xf applyFill="1" applyNumberFormat="1" borderId="0" fillId="7" fontId="0" numFmtId="2808" xfId="0"/>
    <xf applyFill="1" applyFont="1" applyNumberFormat="1" borderId="0" fillId="7" fontId="17" numFmtId="2808" xfId="0"/>
    <xf applyFill="1" applyFont="1" applyNumberFormat="1" borderId="0" fillId="7" fontId="17" numFmtId="2808" xfId="0">
      <alignment horizontal="right" vertical="center"/>
    </xf>
    <xf applyFill="1" applyNumberFormat="1" borderId="0" fillId="7" fontId="0" numFmtId="2809" xfId="0"/>
    <xf applyFill="1" applyFont="1" applyNumberFormat="1" borderId="0" fillId="7" fontId="17" numFmtId="2809" xfId="0"/>
    <xf applyFill="1" applyFont="1" applyNumberFormat="1" borderId="0" fillId="7" fontId="17" numFmtId="2809" xfId="0">
      <alignment horizontal="right" vertical="center"/>
    </xf>
    <xf applyFill="1" applyNumberFormat="1" borderId="0" fillId="5" fontId="0" numFmtId="2810" xfId="0"/>
    <xf applyFill="1" applyFont="1" applyNumberFormat="1" borderId="0" fillId="5" fontId="17" numFmtId="2810" xfId="0"/>
    <xf applyFill="1" applyFont="1" applyNumberFormat="1" borderId="0" fillId="5" fontId="17" numFmtId="2810" xfId="0">
      <alignment horizontal="right" vertical="center"/>
    </xf>
    <xf applyFill="1" applyNumberFormat="1" borderId="0" fillId="5" fontId="0" numFmtId="2811" xfId="0"/>
    <xf applyFill="1" applyFont="1" applyNumberFormat="1" borderId="0" fillId="5" fontId="17" numFmtId="2811" xfId="0"/>
    <xf applyFill="1" applyFont="1" applyNumberFormat="1" borderId="0" fillId="5" fontId="17" numFmtId="2811" xfId="0">
      <alignment horizontal="right" vertical="center"/>
    </xf>
    <xf applyFill="1" applyNumberFormat="1" borderId="0" fillId="5" fontId="0" numFmtId="2812" xfId="0"/>
    <xf applyFill="1" applyFont="1" applyNumberFormat="1" borderId="0" fillId="5" fontId="17" numFmtId="2812" xfId="0"/>
    <xf applyFill="1" applyFont="1" applyNumberFormat="1" borderId="0" fillId="5" fontId="17" numFmtId="2812" xfId="0">
      <alignment horizontal="right" vertical="center"/>
    </xf>
    <xf applyFill="1" applyNumberFormat="1" borderId="0" fillId="7" fontId="0" numFmtId="2813" xfId="0"/>
    <xf applyFill="1" applyFont="1" applyNumberFormat="1" borderId="0" fillId="7" fontId="17" numFmtId="2813" xfId="0"/>
    <xf applyFill="1" applyFont="1" applyNumberFormat="1" borderId="0" fillId="7" fontId="17" numFmtId="2813" xfId="0">
      <alignment horizontal="right" vertical="center"/>
    </xf>
    <xf applyFill="1" applyNumberFormat="1" borderId="0" fillId="7" fontId="0" numFmtId="2814" xfId="0"/>
    <xf applyFill="1" applyFont="1" applyNumberFormat="1" borderId="0" fillId="7" fontId="17" numFmtId="2814" xfId="0"/>
    <xf applyFill="1" applyFont="1" applyNumberFormat="1" borderId="0" fillId="7" fontId="17" numFmtId="2814" xfId="0">
      <alignment horizontal="right" vertical="center"/>
    </xf>
    <xf applyFill="1" applyNumberFormat="1" borderId="0" fillId="7" fontId="0" numFmtId="2815" xfId="0"/>
    <xf applyFill="1" applyFont="1" applyNumberFormat="1" borderId="0" fillId="7" fontId="17" numFmtId="2815" xfId="0"/>
    <xf applyFill="1" applyFont="1" applyNumberFormat="1" borderId="0" fillId="7" fontId="17" numFmtId="2815" xfId="0">
      <alignment horizontal="right" vertical="center"/>
    </xf>
    <xf applyFill="1" applyNumberFormat="1" borderId="0" fillId="5" fontId="0" numFmtId="2816" xfId="0"/>
    <xf applyFill="1" applyFont="1" applyNumberFormat="1" borderId="0" fillId="5" fontId="17" numFmtId="2816" xfId="0"/>
    <xf applyFill="1" applyFont="1" applyNumberFormat="1" borderId="0" fillId="5" fontId="17" numFmtId="2816" xfId="0">
      <alignment horizontal="right" vertical="center"/>
    </xf>
    <xf applyFill="1" applyNumberFormat="1" borderId="0" fillId="5" fontId="0" numFmtId="2817" xfId="0"/>
    <xf applyFill="1" applyFont="1" applyNumberFormat="1" borderId="0" fillId="5" fontId="17" numFmtId="2817" xfId="0"/>
    <xf applyFill="1" applyFont="1" applyNumberFormat="1" borderId="0" fillId="5" fontId="17" numFmtId="2817" xfId="0">
      <alignment horizontal="right" vertical="center"/>
    </xf>
    <xf applyFill="1" applyNumberFormat="1" borderId="0" fillId="5" fontId="0" numFmtId="2818" xfId="0"/>
    <xf applyFill="1" applyFont="1" applyNumberFormat="1" borderId="0" fillId="5" fontId="17" numFmtId="2818" xfId="0"/>
    <xf applyFill="1" applyFont="1" applyNumberFormat="1" borderId="0" fillId="5" fontId="17" numFmtId="2818" xfId="0">
      <alignment horizontal="right" vertical="center"/>
    </xf>
    <xf applyFill="1" applyNumberFormat="1" borderId="0" fillId="7" fontId="0" numFmtId="2819" xfId="0"/>
    <xf applyFill="1" applyFont="1" applyNumberFormat="1" borderId="0" fillId="7" fontId="17" numFmtId="2819" xfId="0"/>
    <xf applyFill="1" applyFont="1" applyNumberFormat="1" borderId="0" fillId="7" fontId="17" numFmtId="2819" xfId="0">
      <alignment horizontal="right" vertical="center"/>
    </xf>
    <xf applyFill="1" applyNumberFormat="1" borderId="0" fillId="7" fontId="0" numFmtId="2820" xfId="0"/>
    <xf applyFill="1" applyFont="1" applyNumberFormat="1" borderId="0" fillId="7" fontId="17" numFmtId="2820" xfId="0"/>
    <xf applyFill="1" applyFont="1" applyNumberFormat="1" borderId="0" fillId="7" fontId="17" numFmtId="2820" xfId="0">
      <alignment horizontal="right" vertical="center"/>
    </xf>
    <xf applyFill="1" applyNumberFormat="1" borderId="0" fillId="7" fontId="0" numFmtId="2821" xfId="0"/>
    <xf applyFill="1" applyFont="1" applyNumberFormat="1" borderId="0" fillId="7" fontId="17" numFmtId="2821" xfId="0"/>
    <xf applyFill="1" applyFont="1" applyNumberFormat="1" borderId="0" fillId="7" fontId="17" numFmtId="2821" xfId="0">
      <alignment horizontal="right" vertical="center"/>
    </xf>
    <xf applyFill="1" applyNumberFormat="1" borderId="0" fillId="5" fontId="0" numFmtId="2822" xfId="0"/>
    <xf applyFill="1" applyFont="1" applyNumberFormat="1" borderId="0" fillId="5" fontId="17" numFmtId="2822" xfId="0"/>
    <xf applyFill="1" applyFont="1" applyNumberFormat="1" borderId="0" fillId="5" fontId="17" numFmtId="2822" xfId="0">
      <alignment horizontal="right" vertical="center"/>
    </xf>
    <xf applyFill="1" applyNumberFormat="1" borderId="0" fillId="5" fontId="0" numFmtId="2823" xfId="0"/>
    <xf applyFill="1" applyFont="1" applyNumberFormat="1" borderId="0" fillId="5" fontId="17" numFmtId="2823" xfId="0"/>
    <xf applyFill="1" applyFont="1" applyNumberFormat="1" borderId="0" fillId="5" fontId="17" numFmtId="2823" xfId="0">
      <alignment horizontal="right" vertical="center"/>
    </xf>
    <xf applyFill="1" applyNumberFormat="1" borderId="0" fillId="7" fontId="0" numFmtId="2824" xfId="0"/>
    <xf applyFill="1" applyFont="1" applyNumberFormat="1" borderId="0" fillId="7" fontId="17" numFmtId="2824" xfId="0"/>
    <xf applyFill="1" applyFont="1" applyNumberFormat="1" borderId="0" fillId="7" fontId="17" numFmtId="2824" xfId="0">
      <alignment horizontal="right" vertical="center"/>
    </xf>
    <xf applyFill="1" applyNumberFormat="1" borderId="0" fillId="5" fontId="0" numFmtId="2825" xfId="0"/>
    <xf applyFill="1" applyFont="1" applyNumberFormat="1" borderId="0" fillId="5" fontId="17" numFmtId="2825" xfId="0"/>
    <xf applyFill="1" applyFont="1" applyNumberFormat="1" borderId="0" fillId="5" fontId="17" numFmtId="2825" xfId="0">
      <alignment horizontal="right" vertical="center"/>
    </xf>
    <xf applyFill="1" applyNumberFormat="1" borderId="0" fillId="5" fontId="0" numFmtId="2826" xfId="0"/>
    <xf applyFill="1" applyFont="1" applyNumberFormat="1" borderId="0" fillId="5" fontId="17" numFmtId="2826" xfId="0"/>
    <xf applyFill="1" applyFont="1" applyNumberFormat="1" borderId="0" fillId="5" fontId="17" numFmtId="2826" xfId="0">
      <alignment horizontal="right" vertical="center"/>
    </xf>
    <xf applyFill="1" applyNumberFormat="1" borderId="0" fillId="5" fontId="0" numFmtId="2827" xfId="0"/>
    <xf applyFill="1" applyFont="1" applyNumberFormat="1" borderId="0" fillId="5" fontId="17" numFmtId="2827" xfId="0"/>
    <xf applyFill="1" applyFont="1" applyNumberFormat="1" borderId="0" fillId="5" fontId="17" numFmtId="2827" xfId="0">
      <alignment horizontal="right" vertical="center"/>
    </xf>
    <xf applyFill="1" applyNumberFormat="1" borderId="0" fillId="7" fontId="0" numFmtId="2828" xfId="0"/>
    <xf applyFill="1" applyFont="1" applyNumberFormat="1" borderId="0" fillId="7" fontId="17" numFmtId="2828" xfId="0"/>
    <xf applyFill="1" applyFont="1" applyNumberFormat="1" borderId="0" fillId="7" fontId="17" numFmtId="2828" xfId="0">
      <alignment horizontal="right" vertical="center"/>
    </xf>
    <xf applyFill="1" applyNumberFormat="1" borderId="0" fillId="7" fontId="0" numFmtId="2829" xfId="0"/>
    <xf applyFill="1" applyFont="1" applyNumberFormat="1" borderId="0" fillId="7" fontId="17" numFmtId="2829" xfId="0"/>
    <xf applyFill="1" applyFont="1" applyNumberFormat="1" borderId="0" fillId="7" fontId="17" numFmtId="2829" xfId="0">
      <alignment horizontal="right" vertical="center"/>
    </xf>
    <xf applyFill="1" applyNumberFormat="1" borderId="0" fillId="7" fontId="0" numFmtId="2830" xfId="0"/>
    <xf applyFill="1" applyFont="1" applyNumberFormat="1" borderId="0" fillId="7" fontId="17" numFmtId="2830" xfId="0"/>
    <xf applyFill="1" applyFont="1" applyNumberFormat="1" borderId="0" fillId="7" fontId="17" numFmtId="2830" xfId="0">
      <alignment horizontal="right" vertical="center"/>
    </xf>
    <xf applyFill="1" applyNumberFormat="1" borderId="0" fillId="5" fontId="0" numFmtId="2831" xfId="0"/>
    <xf applyFill="1" applyFont="1" applyNumberFormat="1" borderId="0" fillId="5" fontId="17" numFmtId="2831" xfId="0"/>
    <xf applyFill="1" applyFont="1" applyNumberFormat="1" borderId="0" fillId="5" fontId="17" numFmtId="2831" xfId="0">
      <alignment horizontal="right" vertical="center"/>
    </xf>
    <xf applyFill="1" applyNumberFormat="1" borderId="0" fillId="5" fontId="0" numFmtId="2832" xfId="0"/>
    <xf applyFill="1" applyFont="1" applyNumberFormat="1" borderId="0" fillId="5" fontId="17" numFmtId="2832" xfId="0"/>
    <xf applyFill="1" applyFont="1" applyNumberFormat="1" borderId="0" fillId="5" fontId="17" numFmtId="2832" xfId="0">
      <alignment horizontal="right" vertical="center"/>
    </xf>
    <xf applyFill="1" applyNumberFormat="1" borderId="0" fillId="5" fontId="0" numFmtId="2833" xfId="0"/>
    <xf applyFill="1" applyFont="1" applyNumberFormat="1" borderId="0" fillId="5" fontId="17" numFmtId="2833" xfId="0"/>
    <xf applyFill="1" applyFont="1" applyNumberFormat="1" borderId="0" fillId="5" fontId="17" numFmtId="2833" xfId="0">
      <alignment horizontal="right" vertical="center"/>
    </xf>
    <xf applyFill="1" applyNumberFormat="1" borderId="0" fillId="7" fontId="0" numFmtId="2834" xfId="0"/>
    <xf applyFill="1" applyFont="1" applyNumberFormat="1" borderId="0" fillId="7" fontId="17" numFmtId="2834" xfId="0"/>
    <xf applyFill="1" applyFont="1" applyNumberFormat="1" borderId="0" fillId="7" fontId="17" numFmtId="2834" xfId="0">
      <alignment horizontal="right" vertical="center"/>
    </xf>
    <xf applyFill="1" applyNumberFormat="1" borderId="0" fillId="7" fontId="0" numFmtId="2835" xfId="0"/>
    <xf applyFill="1" applyFont="1" applyNumberFormat="1" borderId="0" fillId="7" fontId="17" numFmtId="2835" xfId="0"/>
    <xf applyFill="1" applyFont="1" applyNumberFormat="1" borderId="0" fillId="7" fontId="17" numFmtId="2835" xfId="0">
      <alignment horizontal="right" vertical="center"/>
    </xf>
    <xf applyFill="1" applyNumberFormat="1" borderId="0" fillId="7" fontId="0" numFmtId="2836" xfId="0"/>
    <xf applyFill="1" applyFont="1" applyNumberFormat="1" borderId="0" fillId="7" fontId="17" numFmtId="2836" xfId="0"/>
    <xf applyFill="1" applyFont="1" applyNumberFormat="1" borderId="0" fillId="7" fontId="17" numFmtId="2836" xfId="0">
      <alignment horizontal="right" vertical="center"/>
    </xf>
    <xf applyFill="1" applyNumberFormat="1" borderId="0" fillId="5" fontId="0" numFmtId="2837" xfId="0"/>
    <xf applyFill="1" applyFont="1" applyNumberFormat="1" borderId="0" fillId="5" fontId="17" numFmtId="2837" xfId="0"/>
    <xf applyFill="1" applyFont="1" applyNumberFormat="1" borderId="0" fillId="5" fontId="17" numFmtId="2837" xfId="0">
      <alignment horizontal="right" vertical="center"/>
    </xf>
    <xf applyFill="1" applyNumberFormat="1" borderId="0" fillId="5" fontId="0" numFmtId="2838" xfId="0"/>
    <xf applyFill="1" applyFont="1" applyNumberFormat="1" borderId="0" fillId="5" fontId="17" numFmtId="2838" xfId="0"/>
    <xf applyFill="1" applyFont="1" applyNumberFormat="1" borderId="0" fillId="5" fontId="17" numFmtId="2838" xfId="0">
      <alignment horizontal="right" vertical="center"/>
    </xf>
    <xf applyFill="1" applyNumberFormat="1" borderId="0" fillId="7" fontId="0" numFmtId="2839" xfId="0"/>
    <xf applyFill="1" applyFont="1" applyNumberFormat="1" borderId="0" fillId="7" fontId="17" numFmtId="2839" xfId="0"/>
    <xf applyFill="1" applyFont="1" applyNumberFormat="1" borderId="0" fillId="7" fontId="17" numFmtId="2839" xfId="0">
      <alignment horizontal="right" vertical="center"/>
    </xf>
    <xf applyNumberFormat="1" borderId="0" fillId="0" fontId="0" numFmtId="2840" xfId="0"/>
    <xf applyFill="1" applyNumberFormat="1" borderId="0" fillId="5" fontId="0" numFmtId="2840" xfId="0"/>
    <xf applyFill="1" applyFont="1" applyNumberFormat="1" borderId="0" fillId="5" fontId="20" numFmtId="2840" xfId="0"/>
    <xf applyFill="1" applyFont="1" applyNumberFormat="1" borderId="0" fillId="5" fontId="20" numFmtId="2840" xfId="0">
      <alignment horizontal="right" vertical="center"/>
    </xf>
    <xf applyNumberFormat="1" borderId="0" fillId="0" fontId="0" numFmtId="2841" xfId="0"/>
    <xf applyFill="1" applyNumberFormat="1" borderId="0" fillId="5" fontId="0" numFmtId="2841" xfId="0"/>
    <xf applyFill="1" applyFont="1" applyNumberFormat="1" borderId="0" fillId="5" fontId="20" numFmtId="2841" xfId="0"/>
    <xf applyFill="1" applyFont="1" applyNumberFormat="1" borderId="0" fillId="5" fontId="20" numFmtId="2841" xfId="0">
      <alignment horizontal="right" vertical="center"/>
    </xf>
    <xf applyNumberFormat="1" borderId="0" fillId="0" fontId="0" numFmtId="2842" xfId="0"/>
    <xf applyFill="1" applyNumberFormat="1" borderId="0" fillId="5" fontId="0" numFmtId="2842" xfId="0"/>
    <xf applyFill="1" applyFont="1" applyNumberFormat="1" borderId="0" fillId="5" fontId="20" numFmtId="2842" xfId="0"/>
    <xf applyFill="1" applyFont="1" applyNumberFormat="1" borderId="0" fillId="5" fontId="20" numFmtId="2842" xfId="0">
      <alignment horizontal="right" vertical="center"/>
    </xf>
    <xf applyNumberFormat="1" borderId="0" fillId="0" fontId="0" numFmtId="2843" xfId="0"/>
    <xf applyFill="1" applyNumberFormat="1" borderId="0" fillId="6" fontId="0" numFmtId="2843" xfId="0"/>
    <xf applyFill="1" applyFont="1" applyNumberFormat="1" borderId="0" fillId="6" fontId="23" numFmtId="2843" xfId="0"/>
    <xf applyFill="1" applyFont="1" applyNumberFormat="1" borderId="0" fillId="6" fontId="23" numFmtId="2843" xfId="0">
      <alignment horizontal="right" vertical="center"/>
    </xf>
    <xf applyNumberFormat="1" borderId="0" fillId="0" fontId="0" numFmtId="2844" xfId="0"/>
    <xf applyFill="1" applyNumberFormat="1" borderId="0" fillId="5" fontId="0" numFmtId="2845" xfId="0"/>
    <xf applyFill="1" applyFont="1" applyNumberFormat="1" borderId="0" fillId="5" fontId="17" numFmtId="2845" xfId="0"/>
    <xf applyFill="1" applyFont="1" applyNumberFormat="1" borderId="0" fillId="5" fontId="17" numFmtId="2845" xfId="0">
      <alignment horizontal="right" vertical="center"/>
    </xf>
    <xf applyFill="1" applyNumberFormat="1" borderId="0" fillId="5" fontId="0" numFmtId="2846" xfId="0"/>
    <xf applyFill="1" applyFont="1" applyNumberFormat="1" borderId="0" fillId="5" fontId="17" numFmtId="2846" xfId="0"/>
    <xf applyFill="1" applyFont="1" applyNumberFormat="1" borderId="0" fillId="5" fontId="17" numFmtId="2846" xfId="0">
      <alignment horizontal="right" vertical="center"/>
    </xf>
    <xf applyFill="1" applyNumberFormat="1" borderId="0" fillId="5" fontId="0" numFmtId="2847" xfId="0"/>
    <xf applyFill="1" applyFont="1" applyNumberFormat="1" borderId="0" fillId="5" fontId="17" numFmtId="2847" xfId="0"/>
    <xf applyFill="1" applyFont="1" applyNumberFormat="1" borderId="0" fillId="5" fontId="17" numFmtId="2847" xfId="0">
      <alignment horizontal="right" vertical="center"/>
    </xf>
    <xf applyFill="1" applyNumberFormat="1" borderId="0" fillId="7" fontId="0" numFmtId="2848" xfId="0"/>
    <xf applyFill="1" applyFont="1" applyNumberFormat="1" borderId="0" fillId="7" fontId="17" numFmtId="2848" xfId="0"/>
    <xf applyFill="1" applyFont="1" applyNumberFormat="1" borderId="0" fillId="7" fontId="17" numFmtId="2848" xfId="0">
      <alignment horizontal="right" vertical="center"/>
    </xf>
    <xf applyFill="1" applyNumberFormat="1" borderId="0" fillId="7" fontId="0" numFmtId="2849" xfId="0"/>
    <xf applyFill="1" applyFont="1" applyNumberFormat="1" borderId="0" fillId="7" fontId="17" numFmtId="2849" xfId="0"/>
    <xf applyFill="1" applyFont="1" applyNumberFormat="1" borderId="0" fillId="7" fontId="17" numFmtId="2849" xfId="0">
      <alignment horizontal="right" vertical="center"/>
    </xf>
    <xf applyFill="1" applyNumberFormat="1" borderId="0" fillId="7" fontId="0" numFmtId="2850" xfId="0"/>
    <xf applyFill="1" applyFont="1" applyNumberFormat="1" borderId="0" fillId="7" fontId="17" numFmtId="2850" xfId="0"/>
    <xf applyFill="1" applyFont="1" applyNumberFormat="1" borderId="0" fillId="7" fontId="17" numFmtId="2850" xfId="0">
      <alignment horizontal="right" vertical="center"/>
    </xf>
    <xf applyFill="1" applyNumberFormat="1" borderId="0" fillId="5" fontId="0" numFmtId="2851" xfId="0"/>
    <xf applyFill="1" applyFont="1" applyNumberFormat="1" borderId="0" fillId="5" fontId="17" numFmtId="2851" xfId="0"/>
    <xf applyFill="1" applyFont="1" applyNumberFormat="1" borderId="0" fillId="5" fontId="17" numFmtId="2851" xfId="0">
      <alignment horizontal="right" vertical="center"/>
    </xf>
    <xf applyFill="1" applyNumberFormat="1" borderId="0" fillId="5" fontId="0" numFmtId="2852" xfId="0"/>
    <xf applyFill="1" applyFont="1" applyNumberFormat="1" borderId="0" fillId="5" fontId="17" numFmtId="2852" xfId="0"/>
    <xf applyFill="1" applyFont="1" applyNumberFormat="1" borderId="0" fillId="5" fontId="17" numFmtId="2852" xfId="0">
      <alignment horizontal="right" vertical="center"/>
    </xf>
    <xf applyFill="1" applyNumberFormat="1" borderId="0" fillId="5" fontId="0" numFmtId="2853" xfId="0"/>
    <xf applyFill="1" applyFont="1" applyNumberFormat="1" borderId="0" fillId="5" fontId="17" numFmtId="2853" xfId="0"/>
    <xf applyFill="1" applyFont="1" applyNumberFormat="1" borderId="0" fillId="5" fontId="17" numFmtId="2853" xfId="0">
      <alignment horizontal="right" vertical="center"/>
    </xf>
    <xf applyFill="1" applyNumberFormat="1" borderId="0" fillId="7" fontId="0" numFmtId="2854" xfId="0"/>
    <xf applyFill="1" applyFont="1" applyNumberFormat="1" borderId="0" fillId="7" fontId="17" numFmtId="2854" xfId="0"/>
    <xf applyFill="1" applyFont="1" applyNumberFormat="1" borderId="0" fillId="7" fontId="17" numFmtId="2854" xfId="0">
      <alignment horizontal="right" vertical="center"/>
    </xf>
    <xf applyFill="1" applyNumberFormat="1" borderId="0" fillId="7" fontId="0" numFmtId="2855" xfId="0"/>
    <xf applyFill="1" applyFont="1" applyNumberFormat="1" borderId="0" fillId="7" fontId="17" numFmtId="2855" xfId="0"/>
    <xf applyFill="1" applyFont="1" applyNumberFormat="1" borderId="0" fillId="7" fontId="17" numFmtId="2855" xfId="0">
      <alignment horizontal="right" vertical="center"/>
    </xf>
    <xf applyFill="1" applyNumberFormat="1" borderId="0" fillId="7" fontId="0" numFmtId="2856" xfId="0"/>
    <xf applyFill="1" applyFont="1" applyNumberFormat="1" borderId="0" fillId="7" fontId="17" numFmtId="2856" xfId="0"/>
    <xf applyFill="1" applyFont="1" applyNumberFormat="1" borderId="0" fillId="7" fontId="17" numFmtId="2856" xfId="0">
      <alignment horizontal="right" vertical="center"/>
    </xf>
    <xf applyFill="1" applyNumberFormat="1" borderId="0" fillId="5" fontId="0" numFmtId="2857" xfId="0"/>
    <xf applyFill="1" applyFont="1" applyNumberFormat="1" borderId="0" fillId="5" fontId="17" numFmtId="2857" xfId="0"/>
    <xf applyFill="1" applyFont="1" applyNumberFormat="1" borderId="0" fillId="5" fontId="17" numFmtId="2857" xfId="0">
      <alignment horizontal="right" vertical="center"/>
    </xf>
    <xf applyFill="1" applyNumberFormat="1" borderId="0" fillId="5" fontId="0" numFmtId="2858" xfId="0"/>
    <xf applyFill="1" applyFont="1" applyNumberFormat="1" borderId="0" fillId="5" fontId="17" numFmtId="2858" xfId="0"/>
    <xf applyFill="1" applyFont="1" applyNumberFormat="1" borderId="0" fillId="5" fontId="17" numFmtId="2858" xfId="0">
      <alignment horizontal="right" vertical="center"/>
    </xf>
    <xf applyFill="1" applyNumberFormat="1" borderId="0" fillId="5" fontId="0" numFmtId="2859" xfId="0"/>
    <xf applyFill="1" applyFont="1" applyNumberFormat="1" borderId="0" fillId="5" fontId="17" numFmtId="2859" xfId="0"/>
    <xf applyFill="1" applyFont="1" applyNumberFormat="1" borderId="0" fillId="5" fontId="17" numFmtId="2859" xfId="0">
      <alignment horizontal="right" vertical="center"/>
    </xf>
    <xf applyFill="1" applyNumberFormat="1" borderId="0" fillId="7" fontId="0" numFmtId="2860" xfId="0"/>
    <xf applyFill="1" applyFont="1" applyNumberFormat="1" borderId="0" fillId="7" fontId="17" numFmtId="2860" xfId="0"/>
    <xf applyFill="1" applyFont="1" applyNumberFormat="1" borderId="0" fillId="7" fontId="17" numFmtId="2860" xfId="0">
      <alignment horizontal="right" vertical="center"/>
    </xf>
    <xf applyFill="1" applyNumberFormat="1" borderId="0" fillId="7" fontId="0" numFmtId="2861" xfId="0"/>
    <xf applyFill="1" applyFont="1" applyNumberFormat="1" borderId="0" fillId="7" fontId="17" numFmtId="2861" xfId="0"/>
    <xf applyFill="1" applyFont="1" applyNumberFormat="1" borderId="0" fillId="7" fontId="17" numFmtId="2861" xfId="0">
      <alignment horizontal="right" vertical="center"/>
    </xf>
    <xf applyFill="1" applyNumberFormat="1" borderId="0" fillId="7" fontId="0" numFmtId="2862" xfId="0"/>
    <xf applyFill="1" applyFont="1" applyNumberFormat="1" borderId="0" fillId="7" fontId="17" numFmtId="2862" xfId="0"/>
    <xf applyFill="1" applyFont="1" applyNumberFormat="1" borderId="0" fillId="7" fontId="17" numFmtId="2862" xfId="0">
      <alignment horizontal="right" vertical="center"/>
    </xf>
    <xf applyFill="1" applyNumberFormat="1" borderId="0" fillId="5" fontId="0" numFmtId="2863" xfId="0"/>
    <xf applyFill="1" applyFont="1" applyNumberFormat="1" borderId="0" fillId="5" fontId="17" numFmtId="2863" xfId="0"/>
    <xf applyFill="1" applyFont="1" applyNumberFormat="1" borderId="0" fillId="5" fontId="17" numFmtId="2863" xfId="0">
      <alignment horizontal="right" vertical="center"/>
    </xf>
    <xf applyFill="1" applyNumberFormat="1" borderId="0" fillId="5" fontId="0" numFmtId="2864" xfId="0"/>
    <xf applyFill="1" applyFont="1" applyNumberFormat="1" borderId="0" fillId="5" fontId="17" numFmtId="2864" xfId="0"/>
    <xf applyFill="1" applyFont="1" applyNumberFormat="1" borderId="0" fillId="5" fontId="17" numFmtId="2864" xfId="0">
      <alignment horizontal="right" vertical="center"/>
    </xf>
    <xf applyFill="1" applyNumberFormat="1" borderId="0" fillId="7" fontId="0" numFmtId="2865" xfId="0"/>
    <xf applyFill="1" applyFont="1" applyNumberFormat="1" borderId="0" fillId="7" fontId="17" numFmtId="2865" xfId="0"/>
    <xf applyFill="1" applyFont="1" applyNumberFormat="1" borderId="0" fillId="7" fontId="17" numFmtId="2865" xfId="0">
      <alignment horizontal="right" vertical="center"/>
    </xf>
    <xf applyFill="1" applyNumberFormat="1" borderId="0" fillId="5" fontId="0" numFmtId="2866" xfId="0"/>
    <xf applyFill="1" applyFont="1" applyNumberFormat="1" borderId="0" fillId="5" fontId="17" numFmtId="2866" xfId="0"/>
    <xf applyFill="1" applyFont="1" applyNumberFormat="1" borderId="0" fillId="5" fontId="17" numFmtId="2866" xfId="0">
      <alignment horizontal="right" vertical="center"/>
    </xf>
    <xf applyFill="1" applyNumberFormat="1" borderId="0" fillId="5" fontId="0" numFmtId="2867" xfId="0"/>
    <xf applyFill="1" applyFont="1" applyNumberFormat="1" borderId="0" fillId="5" fontId="17" numFmtId="2867" xfId="0"/>
    <xf applyFill="1" applyFont="1" applyNumberFormat="1" borderId="0" fillId="5" fontId="17" numFmtId="2867" xfId="0">
      <alignment horizontal="right" vertical="center"/>
    </xf>
    <xf applyFill="1" applyNumberFormat="1" borderId="0" fillId="5" fontId="0" numFmtId="2868" xfId="0"/>
    <xf applyFill="1" applyFont="1" applyNumberFormat="1" borderId="0" fillId="5" fontId="17" numFmtId="2868" xfId="0"/>
    <xf applyFill="1" applyFont="1" applyNumberFormat="1" borderId="0" fillId="5" fontId="17" numFmtId="2868" xfId="0">
      <alignment horizontal="right" vertical="center"/>
    </xf>
    <xf applyFill="1" applyNumberFormat="1" borderId="0" fillId="7" fontId="0" numFmtId="2869" xfId="0"/>
    <xf applyFill="1" applyFont="1" applyNumberFormat="1" borderId="0" fillId="7" fontId="17" numFmtId="2869" xfId="0"/>
    <xf applyFill="1" applyFont="1" applyNumberFormat="1" borderId="0" fillId="7" fontId="17" numFmtId="2869" xfId="0">
      <alignment horizontal="right" vertical="center"/>
    </xf>
    <xf applyFill="1" applyNumberFormat="1" borderId="0" fillId="7" fontId="0" numFmtId="2870" xfId="0"/>
    <xf applyFill="1" applyFont="1" applyNumberFormat="1" borderId="0" fillId="7" fontId="17" numFmtId="2870" xfId="0"/>
    <xf applyFill="1" applyFont="1" applyNumberFormat="1" borderId="0" fillId="7" fontId="17" numFmtId="2870" xfId="0">
      <alignment horizontal="right" vertical="center"/>
    </xf>
    <xf applyFill="1" applyNumberFormat="1" borderId="0" fillId="7" fontId="0" numFmtId="2871" xfId="0"/>
    <xf applyFill="1" applyFont="1" applyNumberFormat="1" borderId="0" fillId="7" fontId="17" numFmtId="2871" xfId="0"/>
    <xf applyFill="1" applyFont="1" applyNumberFormat="1" borderId="0" fillId="7" fontId="17" numFmtId="2871" xfId="0">
      <alignment horizontal="right" vertical="center"/>
    </xf>
    <xf applyFill="1" applyNumberFormat="1" borderId="0" fillId="5" fontId="0" numFmtId="2872" xfId="0"/>
    <xf applyFill="1" applyFont="1" applyNumberFormat="1" borderId="0" fillId="5" fontId="17" numFmtId="2872" xfId="0"/>
    <xf applyFill="1" applyFont="1" applyNumberFormat="1" borderId="0" fillId="5" fontId="17" numFmtId="2872" xfId="0">
      <alignment horizontal="right" vertical="center"/>
    </xf>
    <xf applyFill="1" applyNumberFormat="1" borderId="0" fillId="5" fontId="0" numFmtId="2873" xfId="0"/>
    <xf applyFill="1" applyFont="1" applyNumberFormat="1" borderId="0" fillId="5" fontId="17" numFmtId="2873" xfId="0"/>
    <xf applyFill="1" applyFont="1" applyNumberFormat="1" borderId="0" fillId="5" fontId="17" numFmtId="2873" xfId="0">
      <alignment horizontal="right" vertical="center"/>
    </xf>
    <xf applyFill="1" applyNumberFormat="1" borderId="0" fillId="5" fontId="0" numFmtId="2874" xfId="0"/>
    <xf applyFill="1" applyFont="1" applyNumberFormat="1" borderId="0" fillId="5" fontId="17" numFmtId="2874" xfId="0"/>
    <xf applyFill="1" applyFont="1" applyNumberFormat="1" borderId="0" fillId="5" fontId="17" numFmtId="2874" xfId="0">
      <alignment horizontal="right" vertical="center"/>
    </xf>
    <xf applyFill="1" applyNumberFormat="1" borderId="0" fillId="7" fontId="0" numFmtId="2875" xfId="0"/>
    <xf applyFill="1" applyFont="1" applyNumberFormat="1" borderId="0" fillId="7" fontId="17" numFmtId="2875" xfId="0"/>
    <xf applyFill="1" applyFont="1" applyNumberFormat="1" borderId="0" fillId="7" fontId="17" numFmtId="2875" xfId="0">
      <alignment horizontal="right" vertical="center"/>
    </xf>
    <xf applyFill="1" applyNumberFormat="1" borderId="0" fillId="7" fontId="0" numFmtId="2876" xfId="0"/>
    <xf applyFill="1" applyFont="1" applyNumberFormat="1" borderId="0" fillId="7" fontId="17" numFmtId="2876" xfId="0"/>
    <xf applyFill="1" applyFont="1" applyNumberFormat="1" borderId="0" fillId="7" fontId="17" numFmtId="2876" xfId="0">
      <alignment horizontal="right" vertical="center"/>
    </xf>
    <xf applyFill="1" applyNumberFormat="1" borderId="0" fillId="7" fontId="0" numFmtId="2877" xfId="0"/>
    <xf applyFill="1" applyFont="1" applyNumberFormat="1" borderId="0" fillId="7" fontId="17" numFmtId="2877" xfId="0"/>
    <xf applyFill="1" applyFont="1" applyNumberFormat="1" borderId="0" fillId="7" fontId="17" numFmtId="2877" xfId="0">
      <alignment horizontal="right" vertical="center"/>
    </xf>
    <xf applyFill="1" applyNumberFormat="1" borderId="0" fillId="5" fontId="0" numFmtId="2878" xfId="0"/>
    <xf applyFill="1" applyFont="1" applyNumberFormat="1" borderId="0" fillId="5" fontId="17" numFmtId="2878" xfId="0"/>
    <xf applyFill="1" applyFont="1" applyNumberFormat="1" borderId="0" fillId="5" fontId="17" numFmtId="2878" xfId="0">
      <alignment horizontal="right" vertical="center"/>
    </xf>
    <xf applyFill="1" applyNumberFormat="1" borderId="0" fillId="5" fontId="0" numFmtId="2879" xfId="0"/>
    <xf applyFill="1" applyFont="1" applyNumberFormat="1" borderId="0" fillId="5" fontId="17" numFmtId="2879" xfId="0"/>
    <xf applyFill="1" applyFont="1" applyNumberFormat="1" borderId="0" fillId="5" fontId="17" numFmtId="2879" xfId="0">
      <alignment horizontal="right" vertical="center"/>
    </xf>
    <xf applyFill="1" applyNumberFormat="1" borderId="0" fillId="7" fontId="0" numFmtId="2880" xfId="0"/>
    <xf applyFill="1" applyFont="1" applyNumberFormat="1" borderId="0" fillId="7" fontId="17" numFmtId="2880" xfId="0"/>
    <xf applyFill="1" applyFont="1" applyNumberFormat="1" borderId="0" fillId="7" fontId="17" numFmtId="2880" xfId="0">
      <alignment horizontal="right" vertical="center"/>
    </xf>
    <xf applyNumberFormat="1" borderId="0" fillId="0" fontId="0" numFmtId="2881" xfId="0"/>
    <xf applyFill="1" applyNumberFormat="1" borderId="0" fillId="5" fontId="0" numFmtId="2881" xfId="0"/>
    <xf applyFill="1" applyFont="1" applyNumberFormat="1" borderId="0" fillId="5" fontId="20" numFmtId="2881" xfId="0"/>
    <xf applyFill="1" applyFont="1" applyNumberFormat="1" borderId="0" fillId="5" fontId="20" numFmtId="2881" xfId="0">
      <alignment horizontal="right" vertical="center"/>
    </xf>
    <xf applyNumberFormat="1" borderId="0" fillId="0" fontId="0" numFmtId="2882" xfId="0"/>
    <xf applyFill="1" applyNumberFormat="1" borderId="0" fillId="5" fontId="0" numFmtId="2882" xfId="0"/>
    <xf applyFill="1" applyFont="1" applyNumberFormat="1" borderId="0" fillId="5" fontId="20" numFmtId="2882" xfId="0"/>
    <xf applyFill="1" applyFont="1" applyNumberFormat="1" borderId="0" fillId="5" fontId="20" numFmtId="2882" xfId="0">
      <alignment horizontal="right" vertical="center"/>
    </xf>
    <xf applyNumberFormat="1" borderId="0" fillId="0" fontId="0" numFmtId="2883" xfId="0"/>
    <xf applyFill="1" applyNumberFormat="1" borderId="0" fillId="5" fontId="0" numFmtId="2883" xfId="0"/>
    <xf applyFill="1" applyFont="1" applyNumberFormat="1" borderId="0" fillId="5" fontId="20" numFmtId="2883" xfId="0"/>
    <xf applyFill="1" applyFont="1" applyNumberFormat="1" borderId="0" fillId="5" fontId="20" numFmtId="2883" xfId="0">
      <alignment horizontal="right" vertical="center"/>
    </xf>
    <xf applyNumberFormat="1" borderId="0" fillId="0" fontId="0" numFmtId="2884" xfId="0"/>
    <xf applyFill="1" applyNumberFormat="1" borderId="0" fillId="6" fontId="0" numFmtId="2884" xfId="0"/>
    <xf applyFill="1" applyFont="1" applyNumberFormat="1" borderId="0" fillId="6" fontId="23" numFmtId="2884" xfId="0"/>
    <xf applyFill="1" applyFont="1" applyNumberFormat="1" borderId="0" fillId="6" fontId="23" numFmtId="2884" xfId="0">
      <alignment horizontal="right" vertical="center"/>
    </xf>
    <xf applyNumberFormat="1" borderId="0" fillId="0" fontId="0" numFmtId="2885" xfId="0"/>
    <xf applyFill="1" applyNumberFormat="1" borderId="0" fillId="5" fontId="0" numFmtId="2886" xfId="0"/>
    <xf applyFill="1" applyFont="1" applyNumberFormat="1" borderId="0" fillId="5" fontId="17" numFmtId="2886" xfId="0"/>
    <xf applyFill="1" applyFont="1" applyNumberFormat="1" borderId="0" fillId="5" fontId="17" numFmtId="2886" xfId="0">
      <alignment horizontal="right" vertical="center"/>
    </xf>
    <xf applyFill="1" applyNumberFormat="1" borderId="0" fillId="5" fontId="0" numFmtId="2887" xfId="0"/>
    <xf applyFill="1" applyFont="1" applyNumberFormat="1" borderId="0" fillId="5" fontId="17" numFmtId="2887" xfId="0"/>
    <xf applyFill="1" applyFont="1" applyNumberFormat="1" borderId="0" fillId="5" fontId="17" numFmtId="2887" xfId="0">
      <alignment horizontal="right" vertical="center"/>
    </xf>
    <xf applyFill="1" applyNumberFormat="1" borderId="0" fillId="5" fontId="0" numFmtId="2888" xfId="0"/>
    <xf applyFill="1" applyFont="1" applyNumberFormat="1" borderId="0" fillId="5" fontId="17" numFmtId="2888" xfId="0"/>
    <xf applyFill="1" applyFont="1" applyNumberFormat="1" borderId="0" fillId="5" fontId="17" numFmtId="2888" xfId="0">
      <alignment horizontal="right" vertical="center"/>
    </xf>
    <xf applyFill="1" applyNumberFormat="1" borderId="0" fillId="7" fontId="0" numFmtId="2889" xfId="0"/>
    <xf applyFill="1" applyFont="1" applyNumberFormat="1" borderId="0" fillId="7" fontId="17" numFmtId="2889" xfId="0"/>
    <xf applyFill="1" applyFont="1" applyNumberFormat="1" borderId="0" fillId="7" fontId="17" numFmtId="2889" xfId="0">
      <alignment horizontal="right" vertical="center"/>
    </xf>
    <xf applyFill="1" applyNumberFormat="1" borderId="0" fillId="7" fontId="0" numFmtId="2890" xfId="0"/>
    <xf applyFill="1" applyFont="1" applyNumberFormat="1" borderId="0" fillId="7" fontId="17" numFmtId="2890" xfId="0"/>
    <xf applyFill="1" applyFont="1" applyNumberFormat="1" borderId="0" fillId="7" fontId="17" numFmtId="2890" xfId="0">
      <alignment horizontal="right" vertical="center"/>
    </xf>
    <xf applyFill="1" applyNumberFormat="1" borderId="0" fillId="7" fontId="0" numFmtId="2891" xfId="0"/>
    <xf applyFill="1" applyFont="1" applyNumberFormat="1" borderId="0" fillId="7" fontId="17" numFmtId="2891" xfId="0"/>
    <xf applyFill="1" applyFont="1" applyNumberFormat="1" borderId="0" fillId="7" fontId="17" numFmtId="2891" xfId="0">
      <alignment horizontal="right" vertical="center"/>
    </xf>
    <xf applyFill="1" applyNumberFormat="1" borderId="0" fillId="5" fontId="0" numFmtId="2892" xfId="0"/>
    <xf applyFill="1" applyFont="1" applyNumberFormat="1" borderId="0" fillId="5" fontId="17" numFmtId="2892" xfId="0"/>
    <xf applyFill="1" applyFont="1" applyNumberFormat="1" borderId="0" fillId="5" fontId="17" numFmtId="2892" xfId="0">
      <alignment horizontal="right" vertical="center"/>
    </xf>
    <xf applyFill="1" applyNumberFormat="1" borderId="0" fillId="5" fontId="0" numFmtId="2893" xfId="0"/>
    <xf applyFill="1" applyFont="1" applyNumberFormat="1" borderId="0" fillId="5" fontId="17" numFmtId="2893" xfId="0"/>
    <xf applyFill="1" applyFont="1" applyNumberFormat="1" borderId="0" fillId="5" fontId="17" numFmtId="2893" xfId="0">
      <alignment horizontal="right" vertical="center"/>
    </xf>
    <xf applyFill="1" applyNumberFormat="1" borderId="0" fillId="5" fontId="0" numFmtId="2894" xfId="0"/>
    <xf applyFill="1" applyFont="1" applyNumberFormat="1" borderId="0" fillId="5" fontId="17" numFmtId="2894" xfId="0"/>
    <xf applyFill="1" applyFont="1" applyNumberFormat="1" borderId="0" fillId="5" fontId="17" numFmtId="2894" xfId="0">
      <alignment horizontal="right" vertical="center"/>
    </xf>
    <xf applyFill="1" applyNumberFormat="1" borderId="0" fillId="7" fontId="0" numFmtId="2895" xfId="0"/>
    <xf applyFill="1" applyFont="1" applyNumberFormat="1" borderId="0" fillId="7" fontId="17" numFmtId="2895" xfId="0"/>
    <xf applyFill="1" applyFont="1" applyNumberFormat="1" borderId="0" fillId="7" fontId="17" numFmtId="2895" xfId="0">
      <alignment horizontal="right" vertical="center"/>
    </xf>
    <xf applyFill="1" applyNumberFormat="1" borderId="0" fillId="7" fontId="0" numFmtId="2896" xfId="0"/>
    <xf applyFill="1" applyFont="1" applyNumberFormat="1" borderId="0" fillId="7" fontId="17" numFmtId="2896" xfId="0"/>
    <xf applyFill="1" applyFont="1" applyNumberFormat="1" borderId="0" fillId="7" fontId="17" numFmtId="2896" xfId="0">
      <alignment horizontal="right" vertical="center"/>
    </xf>
    <xf applyFill="1" applyNumberFormat="1" borderId="0" fillId="7" fontId="0" numFmtId="2897" xfId="0"/>
    <xf applyFill="1" applyFont="1" applyNumberFormat="1" borderId="0" fillId="7" fontId="17" numFmtId="2897" xfId="0"/>
    <xf applyFill="1" applyFont="1" applyNumberFormat="1" borderId="0" fillId="7" fontId="17" numFmtId="2897" xfId="0">
      <alignment horizontal="right" vertical="center"/>
    </xf>
    <xf applyFill="1" applyNumberFormat="1" borderId="0" fillId="5" fontId="0" numFmtId="2898" xfId="0"/>
    <xf applyFill="1" applyFont="1" applyNumberFormat="1" borderId="0" fillId="5" fontId="17" numFmtId="2898" xfId="0"/>
    <xf applyFill="1" applyFont="1" applyNumberFormat="1" borderId="0" fillId="5" fontId="17" numFmtId="2898" xfId="0">
      <alignment horizontal="right" vertical="center"/>
    </xf>
    <xf applyFill="1" applyNumberFormat="1" borderId="0" fillId="5" fontId="0" numFmtId="2899" xfId="0"/>
    <xf applyFill="1" applyFont="1" applyNumberFormat="1" borderId="0" fillId="5" fontId="17" numFmtId="2899" xfId="0"/>
    <xf applyFill="1" applyFont="1" applyNumberFormat="1" borderId="0" fillId="5" fontId="17" numFmtId="2899" xfId="0">
      <alignment horizontal="right" vertical="center"/>
    </xf>
    <xf applyFill="1" applyNumberFormat="1" borderId="0" fillId="5" fontId="0" numFmtId="2900" xfId="0"/>
    <xf applyFill="1" applyFont="1" applyNumberFormat="1" borderId="0" fillId="5" fontId="17" numFmtId="2900" xfId="0"/>
    <xf applyFill="1" applyFont="1" applyNumberFormat="1" borderId="0" fillId="5" fontId="17" numFmtId="2900" xfId="0">
      <alignment horizontal="right" vertical="center"/>
    </xf>
    <xf applyFill="1" applyNumberFormat="1" borderId="0" fillId="7" fontId="0" numFmtId="2901" xfId="0"/>
    <xf applyFill="1" applyFont="1" applyNumberFormat="1" borderId="0" fillId="7" fontId="17" numFmtId="2901" xfId="0"/>
    <xf applyFill="1" applyFont="1" applyNumberFormat="1" borderId="0" fillId="7" fontId="17" numFmtId="2901" xfId="0">
      <alignment horizontal="right" vertical="center"/>
    </xf>
    <xf applyFill="1" applyNumberFormat="1" borderId="0" fillId="7" fontId="0" numFmtId="2902" xfId="0"/>
    <xf applyFill="1" applyFont="1" applyNumberFormat="1" borderId="0" fillId="7" fontId="17" numFmtId="2902" xfId="0"/>
    <xf applyFill="1" applyFont="1" applyNumberFormat="1" borderId="0" fillId="7" fontId="17" numFmtId="2902" xfId="0">
      <alignment horizontal="right" vertical="center"/>
    </xf>
    <xf applyFill="1" applyNumberFormat="1" borderId="0" fillId="7" fontId="0" numFmtId="2903" xfId="0"/>
    <xf applyFill="1" applyFont="1" applyNumberFormat="1" borderId="0" fillId="7" fontId="17" numFmtId="2903" xfId="0"/>
    <xf applyFill="1" applyFont="1" applyNumberFormat="1" borderId="0" fillId="7" fontId="17" numFmtId="2903" xfId="0">
      <alignment horizontal="right" vertical="center"/>
    </xf>
    <xf applyFill="1" applyNumberFormat="1" borderId="0" fillId="5" fontId="0" numFmtId="2904" xfId="0"/>
    <xf applyFill="1" applyFont="1" applyNumberFormat="1" borderId="0" fillId="5" fontId="17" numFmtId="2904" xfId="0"/>
    <xf applyFill="1" applyFont="1" applyNumberFormat="1" borderId="0" fillId="5" fontId="17" numFmtId="2904" xfId="0">
      <alignment horizontal="right" vertical="center"/>
    </xf>
    <xf applyFill="1" applyNumberFormat="1" borderId="0" fillId="5" fontId="0" numFmtId="2905" xfId="0"/>
    <xf applyFill="1" applyFont="1" applyNumberFormat="1" borderId="0" fillId="5" fontId="17" numFmtId="2905" xfId="0"/>
    <xf applyFill="1" applyFont="1" applyNumberFormat="1" borderId="0" fillId="5" fontId="17" numFmtId="2905" xfId="0">
      <alignment horizontal="right" vertical="center"/>
    </xf>
    <xf applyFill="1" applyNumberFormat="1" borderId="0" fillId="7" fontId="0" numFmtId="2906" xfId="0"/>
    <xf applyFill="1" applyFont="1" applyNumberFormat="1" borderId="0" fillId="7" fontId="17" numFmtId="2906" xfId="0"/>
    <xf applyFill="1" applyFont="1" applyNumberFormat="1" borderId="0" fillId="7" fontId="17" numFmtId="2906" xfId="0">
      <alignment horizontal="right" vertical="center"/>
    </xf>
    <xf applyFill="1" applyNumberFormat="1" borderId="0" fillId="5" fontId="0" numFmtId="2907" xfId="0"/>
    <xf applyFill="1" applyFont="1" applyNumberFormat="1" borderId="0" fillId="5" fontId="17" numFmtId="2907" xfId="0"/>
    <xf applyFill="1" applyFont="1" applyNumberFormat="1" borderId="0" fillId="5" fontId="17" numFmtId="2907" xfId="0">
      <alignment horizontal="right" vertical="center"/>
    </xf>
    <xf applyFill="1" applyNumberFormat="1" borderId="0" fillId="5" fontId="0" numFmtId="2908" xfId="0"/>
    <xf applyFill="1" applyFont="1" applyNumberFormat="1" borderId="0" fillId="5" fontId="17" numFmtId="2908" xfId="0"/>
    <xf applyFill="1" applyFont="1" applyNumberFormat="1" borderId="0" fillId="5" fontId="17" numFmtId="2908" xfId="0">
      <alignment horizontal="right" vertical="center"/>
    </xf>
    <xf applyFill="1" applyNumberFormat="1" borderId="0" fillId="5" fontId="0" numFmtId="2909" xfId="0"/>
    <xf applyFill="1" applyFont="1" applyNumberFormat="1" borderId="0" fillId="5" fontId="17" numFmtId="2909" xfId="0"/>
    <xf applyFill="1" applyFont="1" applyNumberFormat="1" borderId="0" fillId="5" fontId="17" numFmtId="2909" xfId="0">
      <alignment horizontal="right" vertical="center"/>
    </xf>
    <xf applyFill="1" applyNumberFormat="1" borderId="0" fillId="7" fontId="0" numFmtId="2910" xfId="0"/>
    <xf applyFill="1" applyFont="1" applyNumberFormat="1" borderId="0" fillId="7" fontId="17" numFmtId="2910" xfId="0"/>
    <xf applyFill="1" applyFont="1" applyNumberFormat="1" borderId="0" fillId="7" fontId="17" numFmtId="2910" xfId="0">
      <alignment horizontal="right" vertical="center"/>
    </xf>
    <xf applyFill="1" applyNumberFormat="1" borderId="0" fillId="7" fontId="0" numFmtId="2911" xfId="0"/>
    <xf applyFill="1" applyFont="1" applyNumberFormat="1" borderId="0" fillId="7" fontId="17" numFmtId="2911" xfId="0"/>
    <xf applyFill="1" applyFont="1" applyNumberFormat="1" borderId="0" fillId="7" fontId="17" numFmtId="2911" xfId="0">
      <alignment horizontal="right" vertical="center"/>
    </xf>
    <xf applyFill="1" applyNumberFormat="1" borderId="0" fillId="7" fontId="0" numFmtId="2912" xfId="0"/>
    <xf applyFill="1" applyFont="1" applyNumberFormat="1" borderId="0" fillId="7" fontId="17" numFmtId="2912" xfId="0"/>
    <xf applyFill="1" applyFont="1" applyNumberFormat="1" borderId="0" fillId="7" fontId="17" numFmtId="2912" xfId="0">
      <alignment horizontal="right" vertical="center"/>
    </xf>
    <xf applyFill="1" applyNumberFormat="1" borderId="0" fillId="5" fontId="0" numFmtId="2913" xfId="0"/>
    <xf applyFill="1" applyFont="1" applyNumberFormat="1" borderId="0" fillId="5" fontId="17" numFmtId="2913" xfId="0"/>
    <xf applyFill="1" applyFont="1" applyNumberFormat="1" borderId="0" fillId="5" fontId="17" numFmtId="2913" xfId="0">
      <alignment horizontal="right" vertical="center"/>
    </xf>
    <xf applyFill="1" applyNumberFormat="1" borderId="0" fillId="5" fontId="0" numFmtId="2914" xfId="0"/>
    <xf applyFill="1" applyFont="1" applyNumberFormat="1" borderId="0" fillId="5" fontId="17" numFmtId="2914" xfId="0"/>
    <xf applyFill="1" applyFont="1" applyNumberFormat="1" borderId="0" fillId="5" fontId="17" numFmtId="2914" xfId="0">
      <alignment horizontal="right" vertical="center"/>
    </xf>
    <xf applyFill="1" applyNumberFormat="1" borderId="0" fillId="5" fontId="0" numFmtId="2915" xfId="0"/>
    <xf applyFill="1" applyFont="1" applyNumberFormat="1" borderId="0" fillId="5" fontId="17" numFmtId="2915" xfId="0"/>
    <xf applyFill="1" applyFont="1" applyNumberFormat="1" borderId="0" fillId="5" fontId="17" numFmtId="2915" xfId="0">
      <alignment horizontal="right" vertical="center"/>
    </xf>
    <xf applyFill="1" applyNumberFormat="1" borderId="0" fillId="7" fontId="0" numFmtId="2916" xfId="0"/>
    <xf applyFill="1" applyFont="1" applyNumberFormat="1" borderId="0" fillId="7" fontId="17" numFmtId="2916" xfId="0"/>
    <xf applyFill="1" applyFont="1" applyNumberFormat="1" borderId="0" fillId="7" fontId="17" numFmtId="2916" xfId="0">
      <alignment horizontal="right" vertical="center"/>
    </xf>
    <xf applyFill="1" applyNumberFormat="1" borderId="0" fillId="7" fontId="0" numFmtId="2917" xfId="0"/>
    <xf applyFill="1" applyFont="1" applyNumberFormat="1" borderId="0" fillId="7" fontId="17" numFmtId="2917" xfId="0"/>
    <xf applyFill="1" applyFont="1" applyNumberFormat="1" borderId="0" fillId="7" fontId="17" numFmtId="2917" xfId="0">
      <alignment horizontal="right" vertical="center"/>
    </xf>
    <xf applyFill="1" applyNumberFormat="1" borderId="0" fillId="7" fontId="0" numFmtId="2918" xfId="0"/>
    <xf applyFill="1" applyFont="1" applyNumberFormat="1" borderId="0" fillId="7" fontId="17" numFmtId="2918" xfId="0"/>
    <xf applyFill="1" applyFont="1" applyNumberFormat="1" borderId="0" fillId="7" fontId="17" numFmtId="2918" xfId="0">
      <alignment horizontal="right" vertical="center"/>
    </xf>
    <xf applyFill="1" applyNumberFormat="1" borderId="0" fillId="5" fontId="0" numFmtId="2919" xfId="0"/>
    <xf applyFill="1" applyFont="1" applyNumberFormat="1" borderId="0" fillId="5" fontId="17" numFmtId="2919" xfId="0"/>
    <xf applyFill="1" applyFont="1" applyNumberFormat="1" borderId="0" fillId="5" fontId="17" numFmtId="2919" xfId="0">
      <alignment horizontal="right" vertical="center"/>
    </xf>
    <xf applyFill="1" applyNumberFormat="1" borderId="0" fillId="5" fontId="0" numFmtId="2920" xfId="0"/>
    <xf applyFill="1" applyFont="1" applyNumberFormat="1" borderId="0" fillId="5" fontId="17" numFmtId="2920" xfId="0"/>
    <xf applyFill="1" applyFont="1" applyNumberFormat="1" borderId="0" fillId="5" fontId="17" numFmtId="2920" xfId="0">
      <alignment horizontal="right" vertical="center"/>
    </xf>
    <xf applyFill="1" applyNumberFormat="1" borderId="0" fillId="7" fontId="0" numFmtId="2921" xfId="0"/>
    <xf applyFill="1" applyFont="1" applyNumberFormat="1" borderId="0" fillId="7" fontId="17" numFmtId="2921" xfId="0"/>
    <xf applyFill="1" applyFont="1" applyNumberFormat="1" borderId="0" fillId="7" fontId="17" numFmtId="2921" xfId="0">
      <alignment horizontal="right" vertical="center"/>
    </xf>
    <xf applyNumberFormat="1" borderId="0" fillId="0" fontId="0" numFmtId="2922" xfId="0"/>
    <xf applyFill="1" applyNumberFormat="1" borderId="0" fillId="5" fontId="0" numFmtId="2922" xfId="0"/>
    <xf applyFill="1" applyFont="1" applyNumberFormat="1" borderId="0" fillId="5" fontId="20" numFmtId="2922" xfId="0"/>
    <xf applyFill="1" applyFont="1" applyNumberFormat="1" borderId="0" fillId="5" fontId="20" numFmtId="2922" xfId="0">
      <alignment horizontal="right" vertical="center"/>
    </xf>
    <xf applyNumberFormat="1" borderId="0" fillId="0" fontId="0" numFmtId="2923" xfId="0"/>
    <xf applyFill="1" applyNumberFormat="1" borderId="0" fillId="5" fontId="0" numFmtId="2923" xfId="0"/>
    <xf applyFill="1" applyFont="1" applyNumberFormat="1" borderId="0" fillId="5" fontId="20" numFmtId="2923" xfId="0"/>
    <xf applyFill="1" applyFont="1" applyNumberFormat="1" borderId="0" fillId="5" fontId="20" numFmtId="2923" xfId="0">
      <alignment horizontal="right" vertical="center"/>
    </xf>
    <xf applyNumberFormat="1" borderId="0" fillId="0" fontId="0" numFmtId="2924" xfId="0"/>
    <xf applyFill="1" applyNumberFormat="1" borderId="0" fillId="5" fontId="0" numFmtId="2924" xfId="0"/>
    <xf applyFill="1" applyFont="1" applyNumberFormat="1" borderId="0" fillId="5" fontId="20" numFmtId="2924" xfId="0"/>
    <xf applyFill="1" applyFont="1" applyNumberFormat="1" borderId="0" fillId="5" fontId="20" numFmtId="2924" xfId="0">
      <alignment horizontal="right" vertical="center"/>
    </xf>
    <xf applyNumberFormat="1" borderId="0" fillId="0" fontId="0" numFmtId="2925" xfId="0"/>
    <xf applyFill="1" applyNumberFormat="1" borderId="0" fillId="6" fontId="0" numFmtId="2925" xfId="0"/>
    <xf applyFill="1" applyFont="1" applyNumberFormat="1" borderId="0" fillId="6" fontId="23" numFmtId="2925" xfId="0"/>
    <xf applyFill="1" applyFont="1" applyNumberFormat="1" borderId="0" fillId="6" fontId="23" numFmtId="2925" xfId="0">
      <alignment horizontal="right" vertical="center"/>
    </xf>
    <xf applyNumberFormat="1" borderId="0" fillId="0" fontId="0" numFmtId="2926" xfId="0"/>
    <xf applyFill="1" applyNumberFormat="1" borderId="0" fillId="5" fontId="0" numFmtId="2927" xfId="0"/>
    <xf applyFill="1" applyFont="1" applyNumberFormat="1" borderId="0" fillId="5" fontId="17" numFmtId="2927" xfId="0"/>
    <xf applyFill="1" applyFont="1" applyNumberFormat="1" borderId="0" fillId="5" fontId="17" numFmtId="2927" xfId="0">
      <alignment horizontal="right" vertical="center"/>
    </xf>
    <xf applyFill="1" applyNumberFormat="1" borderId="0" fillId="5" fontId="0" numFmtId="2928" xfId="0"/>
    <xf applyFill="1" applyFont="1" applyNumberFormat="1" borderId="0" fillId="5" fontId="17" numFmtId="2928" xfId="0"/>
    <xf applyFill="1" applyFont="1" applyNumberFormat="1" borderId="0" fillId="5" fontId="17" numFmtId="2928" xfId="0">
      <alignment horizontal="right" vertical="center"/>
    </xf>
    <xf applyFill="1" applyNumberFormat="1" borderId="0" fillId="5" fontId="0" numFmtId="2929" xfId="0"/>
    <xf applyFill="1" applyFont="1" applyNumberFormat="1" borderId="0" fillId="5" fontId="17" numFmtId="2929" xfId="0"/>
    <xf applyFill="1" applyFont="1" applyNumberFormat="1" borderId="0" fillId="5" fontId="17" numFmtId="2929" xfId="0">
      <alignment horizontal="right" vertical="center"/>
    </xf>
    <xf applyFill="1" applyNumberFormat="1" borderId="0" fillId="7" fontId="0" numFmtId="2930" xfId="0"/>
    <xf applyFill="1" applyFont="1" applyNumberFormat="1" borderId="0" fillId="7" fontId="17" numFmtId="2930" xfId="0"/>
    <xf applyFill="1" applyFont="1" applyNumberFormat="1" borderId="0" fillId="7" fontId="17" numFmtId="2930" xfId="0">
      <alignment horizontal="right" vertical="center"/>
    </xf>
    <xf applyFill="1" applyNumberFormat="1" borderId="0" fillId="7" fontId="0" numFmtId="2931" xfId="0"/>
    <xf applyFill="1" applyFont="1" applyNumberFormat="1" borderId="0" fillId="7" fontId="17" numFmtId="2931" xfId="0"/>
    <xf applyFill="1" applyFont="1" applyNumberFormat="1" borderId="0" fillId="7" fontId="17" numFmtId="2931" xfId="0">
      <alignment horizontal="right" vertical="center"/>
    </xf>
    <xf applyFill="1" applyNumberFormat="1" borderId="0" fillId="7" fontId="0" numFmtId="2932" xfId="0"/>
    <xf applyFill="1" applyFont="1" applyNumberFormat="1" borderId="0" fillId="7" fontId="17" numFmtId="2932" xfId="0"/>
    <xf applyFill="1" applyFont="1" applyNumberFormat="1" borderId="0" fillId="7" fontId="17" numFmtId="2932" xfId="0">
      <alignment horizontal="right" vertical="center"/>
    </xf>
    <xf applyFill="1" applyNumberFormat="1" borderId="0" fillId="5" fontId="0" numFmtId="2933" xfId="0"/>
    <xf applyFill="1" applyFont="1" applyNumberFormat="1" borderId="0" fillId="5" fontId="17" numFmtId="2933" xfId="0"/>
    <xf applyFill="1" applyFont="1" applyNumberFormat="1" borderId="0" fillId="5" fontId="17" numFmtId="2933" xfId="0">
      <alignment horizontal="right" vertical="center"/>
    </xf>
    <xf applyFill="1" applyNumberFormat="1" borderId="0" fillId="5" fontId="0" numFmtId="2934" xfId="0"/>
    <xf applyFill="1" applyFont="1" applyNumberFormat="1" borderId="0" fillId="5" fontId="17" numFmtId="2934" xfId="0"/>
    <xf applyFill="1" applyFont="1" applyNumberFormat="1" borderId="0" fillId="5" fontId="17" numFmtId="2934" xfId="0">
      <alignment horizontal="right" vertical="center"/>
    </xf>
    <xf applyFill="1" applyNumberFormat="1" borderId="0" fillId="5" fontId="0" numFmtId="2935" xfId="0"/>
    <xf applyFill="1" applyFont="1" applyNumberFormat="1" borderId="0" fillId="5" fontId="17" numFmtId="2935" xfId="0"/>
    <xf applyFill="1" applyFont="1" applyNumberFormat="1" borderId="0" fillId="5" fontId="17" numFmtId="2935" xfId="0">
      <alignment horizontal="right" vertical="center"/>
    </xf>
    <xf applyFill="1" applyNumberFormat="1" borderId="0" fillId="7" fontId="0" numFmtId="2936" xfId="0"/>
    <xf applyFill="1" applyFont="1" applyNumberFormat="1" borderId="0" fillId="7" fontId="17" numFmtId="2936" xfId="0"/>
    <xf applyFill="1" applyFont="1" applyNumberFormat="1" borderId="0" fillId="7" fontId="17" numFmtId="2936" xfId="0">
      <alignment horizontal="right" vertical="center"/>
    </xf>
    <xf applyFill="1" applyNumberFormat="1" borderId="0" fillId="7" fontId="0" numFmtId="2937" xfId="0"/>
    <xf applyFill="1" applyFont="1" applyNumberFormat="1" borderId="0" fillId="7" fontId="17" numFmtId="2937" xfId="0"/>
    <xf applyFill="1" applyFont="1" applyNumberFormat="1" borderId="0" fillId="7" fontId="17" numFmtId="2937" xfId="0">
      <alignment horizontal="right" vertical="center"/>
    </xf>
    <xf applyFill="1" applyNumberFormat="1" borderId="0" fillId="7" fontId="0" numFmtId="2938" xfId="0"/>
    <xf applyFill="1" applyFont="1" applyNumberFormat="1" borderId="0" fillId="7" fontId="17" numFmtId="2938" xfId="0"/>
    <xf applyFill="1" applyFont="1" applyNumberFormat="1" borderId="0" fillId="7" fontId="17" numFmtId="2938" xfId="0">
      <alignment horizontal="right" vertical="center"/>
    </xf>
    <xf applyFill="1" applyNumberFormat="1" borderId="0" fillId="5" fontId="0" numFmtId="2939" xfId="0"/>
    <xf applyFill="1" applyFont="1" applyNumberFormat="1" borderId="0" fillId="5" fontId="17" numFmtId="2939" xfId="0"/>
    <xf applyFill="1" applyFont="1" applyNumberFormat="1" borderId="0" fillId="5" fontId="17" numFmtId="2939" xfId="0">
      <alignment horizontal="right" vertical="center"/>
    </xf>
    <xf applyFill="1" applyNumberFormat="1" borderId="0" fillId="5" fontId="0" numFmtId="2940" xfId="0"/>
    <xf applyFill="1" applyFont="1" applyNumberFormat="1" borderId="0" fillId="5" fontId="17" numFmtId="2940" xfId="0"/>
    <xf applyFill="1" applyFont="1" applyNumberFormat="1" borderId="0" fillId="5" fontId="17" numFmtId="2940" xfId="0">
      <alignment horizontal="right" vertical="center"/>
    </xf>
    <xf applyFill="1" applyNumberFormat="1" borderId="0" fillId="5" fontId="0" numFmtId="2941" xfId="0"/>
    <xf applyFill="1" applyFont="1" applyNumberFormat="1" borderId="0" fillId="5" fontId="17" numFmtId="2941" xfId="0"/>
    <xf applyFill="1" applyFont="1" applyNumberFormat="1" borderId="0" fillId="5" fontId="17" numFmtId="2941" xfId="0">
      <alignment horizontal="right" vertical="center"/>
    </xf>
    <xf applyFill="1" applyNumberFormat="1" borderId="0" fillId="7" fontId="0" numFmtId="2942" xfId="0"/>
    <xf applyFill="1" applyFont="1" applyNumberFormat="1" borderId="0" fillId="7" fontId="17" numFmtId="2942" xfId="0"/>
    <xf applyFill="1" applyFont="1" applyNumberFormat="1" borderId="0" fillId="7" fontId="17" numFmtId="2942" xfId="0">
      <alignment horizontal="right" vertical="center"/>
    </xf>
    <xf applyFill="1" applyNumberFormat="1" borderId="0" fillId="7" fontId="0" numFmtId="2943" xfId="0"/>
    <xf applyFill="1" applyFont="1" applyNumberFormat="1" borderId="0" fillId="7" fontId="17" numFmtId="2943" xfId="0"/>
    <xf applyFill="1" applyFont="1" applyNumberFormat="1" borderId="0" fillId="7" fontId="17" numFmtId="2943" xfId="0">
      <alignment horizontal="right" vertical="center"/>
    </xf>
    <xf applyFill="1" applyNumberFormat="1" borderId="0" fillId="7" fontId="0" numFmtId="2944" xfId="0"/>
    <xf applyFill="1" applyFont="1" applyNumberFormat="1" borderId="0" fillId="7" fontId="17" numFmtId="2944" xfId="0"/>
    <xf applyFill="1" applyFont="1" applyNumberFormat="1" borderId="0" fillId="7" fontId="17" numFmtId="2944" xfId="0">
      <alignment horizontal="right" vertical="center"/>
    </xf>
    <xf applyFill="1" applyNumberFormat="1" borderId="0" fillId="5" fontId="0" numFmtId="2945" xfId="0"/>
    <xf applyFill="1" applyFont="1" applyNumberFormat="1" borderId="0" fillId="5" fontId="17" numFmtId="2945" xfId="0"/>
    <xf applyFill="1" applyFont="1" applyNumberFormat="1" borderId="0" fillId="5" fontId="17" numFmtId="2945" xfId="0">
      <alignment horizontal="right" vertical="center"/>
    </xf>
    <xf applyFill="1" applyNumberFormat="1" borderId="0" fillId="5" fontId="0" numFmtId="2946" xfId="0"/>
    <xf applyFill="1" applyFont="1" applyNumberFormat="1" borderId="0" fillId="5" fontId="17" numFmtId="2946" xfId="0"/>
    <xf applyFill="1" applyFont="1" applyNumberFormat="1" borderId="0" fillId="5" fontId="17" numFmtId="2946" xfId="0">
      <alignment horizontal="right" vertical="center"/>
    </xf>
    <xf applyFill="1" applyNumberFormat="1" borderId="0" fillId="7" fontId="0" numFmtId="2947" xfId="0"/>
    <xf applyFill="1" applyFont="1" applyNumberFormat="1" borderId="0" fillId="7" fontId="17" numFmtId="2947" xfId="0"/>
    <xf applyFill="1" applyFont="1" applyNumberFormat="1" borderId="0" fillId="7" fontId="17" numFmtId="2947" xfId="0">
      <alignment horizontal="right" vertical="center"/>
    </xf>
    <xf applyFill="1" applyNumberFormat="1" borderId="0" fillId="5" fontId="0" numFmtId="2948" xfId="0"/>
    <xf applyFill="1" applyFont="1" applyNumberFormat="1" borderId="0" fillId="5" fontId="17" numFmtId="2948" xfId="0"/>
    <xf applyFill="1" applyFont="1" applyNumberFormat="1" borderId="0" fillId="5" fontId="17" numFmtId="2948" xfId="0">
      <alignment horizontal="right" vertical="center"/>
    </xf>
    <xf applyFill="1" applyNumberFormat="1" borderId="0" fillId="5" fontId="0" numFmtId="2949" xfId="0"/>
    <xf applyFill="1" applyFont="1" applyNumberFormat="1" borderId="0" fillId="5" fontId="17" numFmtId="2949" xfId="0"/>
    <xf applyFill="1" applyFont="1" applyNumberFormat="1" borderId="0" fillId="5" fontId="17" numFmtId="2949" xfId="0">
      <alignment horizontal="right" vertical="center"/>
    </xf>
    <xf applyFill="1" applyNumberFormat="1" borderId="0" fillId="5" fontId="0" numFmtId="2950" xfId="0"/>
    <xf applyFill="1" applyFont="1" applyNumberFormat="1" borderId="0" fillId="5" fontId="17" numFmtId="2950" xfId="0"/>
    <xf applyFill="1" applyFont="1" applyNumberFormat="1" borderId="0" fillId="5" fontId="17" numFmtId="2950" xfId="0">
      <alignment horizontal="right" vertical="center"/>
    </xf>
    <xf applyFill="1" applyNumberFormat="1" borderId="0" fillId="7" fontId="0" numFmtId="2951" xfId="0"/>
    <xf applyFill="1" applyFont="1" applyNumberFormat="1" borderId="0" fillId="7" fontId="17" numFmtId="2951" xfId="0"/>
    <xf applyFill="1" applyFont="1" applyNumberFormat="1" borderId="0" fillId="7" fontId="17" numFmtId="2951" xfId="0">
      <alignment horizontal="right" vertical="center"/>
    </xf>
    <xf applyFill="1" applyNumberFormat="1" borderId="0" fillId="7" fontId="0" numFmtId="2952" xfId="0"/>
    <xf applyFill="1" applyFont="1" applyNumberFormat="1" borderId="0" fillId="7" fontId="17" numFmtId="2952" xfId="0"/>
    <xf applyFill="1" applyFont="1" applyNumberFormat="1" borderId="0" fillId="7" fontId="17" numFmtId="2952" xfId="0">
      <alignment horizontal="right" vertical="center"/>
    </xf>
    <xf applyFill="1" applyNumberFormat="1" borderId="0" fillId="7" fontId="0" numFmtId="2953" xfId="0"/>
    <xf applyFill="1" applyFont="1" applyNumberFormat="1" borderId="0" fillId="7" fontId="17" numFmtId="2953" xfId="0"/>
    <xf applyFill="1" applyFont="1" applyNumberFormat="1" borderId="0" fillId="7" fontId="17" numFmtId="2953" xfId="0">
      <alignment horizontal="right" vertical="center"/>
    </xf>
    <xf applyFill="1" applyNumberFormat="1" borderId="0" fillId="5" fontId="0" numFmtId="2954" xfId="0"/>
    <xf applyFill="1" applyFont="1" applyNumberFormat="1" borderId="0" fillId="5" fontId="17" numFmtId="2954" xfId="0"/>
    <xf applyFill="1" applyFont="1" applyNumberFormat="1" borderId="0" fillId="5" fontId="17" numFmtId="2954" xfId="0">
      <alignment horizontal="right" vertical="center"/>
    </xf>
    <xf applyFill="1" applyNumberFormat="1" borderId="0" fillId="5" fontId="0" numFmtId="2955" xfId="0"/>
    <xf applyFill="1" applyFont="1" applyNumberFormat="1" borderId="0" fillId="5" fontId="17" numFmtId="2955" xfId="0"/>
    <xf applyFill="1" applyFont="1" applyNumberFormat="1" borderId="0" fillId="5" fontId="17" numFmtId="2955" xfId="0">
      <alignment horizontal="right" vertical="center"/>
    </xf>
    <xf applyFill="1" applyNumberFormat="1" borderId="0" fillId="5" fontId="0" numFmtId="2956" xfId="0"/>
    <xf applyFill="1" applyFont="1" applyNumberFormat="1" borderId="0" fillId="5" fontId="17" numFmtId="2956" xfId="0"/>
    <xf applyFill="1" applyFont="1" applyNumberFormat="1" borderId="0" fillId="5" fontId="17" numFmtId="2956" xfId="0">
      <alignment horizontal="right" vertical="center"/>
    </xf>
    <xf applyFill="1" applyNumberFormat="1" borderId="0" fillId="7" fontId="0" numFmtId="2957" xfId="0"/>
    <xf applyFill="1" applyFont="1" applyNumberFormat="1" borderId="0" fillId="7" fontId="17" numFmtId="2957" xfId="0"/>
    <xf applyFill="1" applyFont="1" applyNumberFormat="1" borderId="0" fillId="7" fontId="17" numFmtId="2957" xfId="0">
      <alignment horizontal="right" vertical="center"/>
    </xf>
    <xf applyFill="1" applyNumberFormat="1" borderId="0" fillId="7" fontId="0" numFmtId="2958" xfId="0"/>
    <xf applyFill="1" applyFont="1" applyNumberFormat="1" borderId="0" fillId="7" fontId="17" numFmtId="2958" xfId="0"/>
    <xf applyFill="1" applyFont="1" applyNumberFormat="1" borderId="0" fillId="7" fontId="17" numFmtId="2958" xfId="0">
      <alignment horizontal="right" vertical="center"/>
    </xf>
    <xf applyFill="1" applyNumberFormat="1" borderId="0" fillId="7" fontId="0" numFmtId="2959" xfId="0"/>
    <xf applyFill="1" applyFont="1" applyNumberFormat="1" borderId="0" fillId="7" fontId="17" numFmtId="2959" xfId="0"/>
    <xf applyFill="1" applyFont="1" applyNumberFormat="1" borderId="0" fillId="7" fontId="17" numFmtId="2959" xfId="0">
      <alignment horizontal="right" vertical="center"/>
    </xf>
    <xf applyFill="1" applyNumberFormat="1" borderId="0" fillId="5" fontId="0" numFmtId="2960" xfId="0"/>
    <xf applyFill="1" applyFont="1" applyNumberFormat="1" borderId="0" fillId="5" fontId="17" numFmtId="2960" xfId="0"/>
    <xf applyFill="1" applyFont="1" applyNumberFormat="1" borderId="0" fillId="5" fontId="17" numFmtId="2960" xfId="0">
      <alignment horizontal="right" vertical="center"/>
    </xf>
    <xf applyFill="1" applyNumberFormat="1" borderId="0" fillId="5" fontId="0" numFmtId="2961" xfId="0"/>
    <xf applyFill="1" applyFont="1" applyNumberFormat="1" borderId="0" fillId="5" fontId="17" numFmtId="2961" xfId="0"/>
    <xf applyFill="1" applyFont="1" applyNumberFormat="1" borderId="0" fillId="5" fontId="17" numFmtId="2961" xfId="0">
      <alignment horizontal="right" vertical="center"/>
    </xf>
    <xf applyFill="1" applyNumberFormat="1" borderId="0" fillId="7" fontId="0" numFmtId="2962" xfId="0"/>
    <xf applyFill="1" applyFont="1" applyNumberFormat="1" borderId="0" fillId="7" fontId="17" numFmtId="2962" xfId="0"/>
    <xf applyFill="1" applyFont="1" applyNumberFormat="1" borderId="0" fillId="7" fontId="17" numFmtId="2962" xfId="0">
      <alignment horizontal="right" vertical="center"/>
    </xf>
    <xf applyNumberFormat="1" borderId="0" fillId="0" fontId="0" numFmtId="2963" xfId="0"/>
    <xf applyFill="1" applyNumberFormat="1" borderId="0" fillId="5" fontId="0" numFmtId="2963" xfId="0"/>
    <xf applyFill="1" applyFont="1" applyNumberFormat="1" borderId="0" fillId="5" fontId="20" numFmtId="2963" xfId="0"/>
    <xf applyFill="1" applyFont="1" applyNumberFormat="1" borderId="0" fillId="5" fontId="20" numFmtId="2963" xfId="0">
      <alignment horizontal="right" vertical="center"/>
    </xf>
    <xf applyNumberFormat="1" borderId="0" fillId="0" fontId="0" numFmtId="2964" xfId="0"/>
    <xf applyFill="1" applyNumberFormat="1" borderId="0" fillId="5" fontId="0" numFmtId="2964" xfId="0"/>
    <xf applyFill="1" applyFont="1" applyNumberFormat="1" borderId="0" fillId="5" fontId="20" numFmtId="2964" xfId="0"/>
    <xf applyFill="1" applyFont="1" applyNumberFormat="1" borderId="0" fillId="5" fontId="20" numFmtId="2964" xfId="0">
      <alignment horizontal="right" vertical="center"/>
    </xf>
    <xf applyNumberFormat="1" borderId="0" fillId="0" fontId="0" numFmtId="2965" xfId="0"/>
    <xf applyFill="1" applyNumberFormat="1" borderId="0" fillId="5" fontId="0" numFmtId="2965" xfId="0"/>
    <xf applyFill="1" applyFont="1" applyNumberFormat="1" borderId="0" fillId="5" fontId="20" numFmtId="2965" xfId="0"/>
    <xf applyFill="1" applyFont="1" applyNumberFormat="1" borderId="0" fillId="5" fontId="20" numFmtId="2965" xfId="0">
      <alignment horizontal="right" vertical="center"/>
    </xf>
    <xf applyNumberFormat="1" borderId="0" fillId="0" fontId="0" numFmtId="2966" xfId="0"/>
    <xf applyFill="1" applyNumberFormat="1" borderId="0" fillId="6" fontId="0" numFmtId="2966" xfId="0"/>
    <xf applyFill="1" applyFont="1" applyNumberFormat="1" borderId="0" fillId="6" fontId="23" numFmtId="2966" xfId="0"/>
    <xf applyFill="1" applyFont="1" applyNumberFormat="1" borderId="0" fillId="6" fontId="23" numFmtId="2966" xfId="0">
      <alignment horizontal="right" vertical="center"/>
    </xf>
    <xf applyNumberFormat="1" borderId="0" fillId="0" fontId="0" numFmtId="2967" xfId="0"/>
    <xf applyFill="1" applyNumberFormat="1" borderId="0" fillId="5" fontId="0" numFmtId="2968" xfId="0"/>
    <xf applyFill="1" applyFont="1" applyNumberFormat="1" borderId="0" fillId="5" fontId="17" numFmtId="2968" xfId="0"/>
    <xf applyFill="1" applyFont="1" applyNumberFormat="1" borderId="0" fillId="5" fontId="17" numFmtId="2968" xfId="0">
      <alignment horizontal="right" vertical="center"/>
    </xf>
    <xf applyFill="1" applyNumberFormat="1" borderId="0" fillId="5" fontId="0" numFmtId="2969" xfId="0"/>
    <xf applyFill="1" applyFont="1" applyNumberFormat="1" borderId="0" fillId="5" fontId="17" numFmtId="2969" xfId="0"/>
    <xf applyFill="1" applyFont="1" applyNumberFormat="1" borderId="0" fillId="5" fontId="17" numFmtId="2969" xfId="0">
      <alignment horizontal="right" vertical="center"/>
    </xf>
    <xf applyFill="1" applyNumberFormat="1" borderId="0" fillId="5" fontId="0" numFmtId="2970" xfId="0"/>
    <xf applyFill="1" applyFont="1" applyNumberFormat="1" borderId="0" fillId="5" fontId="17" numFmtId="2970" xfId="0"/>
    <xf applyFill="1" applyFont="1" applyNumberFormat="1" borderId="0" fillId="5" fontId="17" numFmtId="2970" xfId="0">
      <alignment horizontal="right" vertical="center"/>
    </xf>
    <xf applyFill="1" applyNumberFormat="1" borderId="0" fillId="7" fontId="0" numFmtId="2971" xfId="0"/>
    <xf applyFill="1" applyFont="1" applyNumberFormat="1" borderId="0" fillId="7" fontId="17" numFmtId="2971" xfId="0"/>
    <xf applyFill="1" applyFont="1" applyNumberFormat="1" borderId="0" fillId="7" fontId="17" numFmtId="2971" xfId="0">
      <alignment horizontal="right" vertical="center"/>
    </xf>
    <xf applyFill="1" applyNumberFormat="1" borderId="0" fillId="7" fontId="0" numFmtId="2972" xfId="0"/>
    <xf applyFill="1" applyFont="1" applyNumberFormat="1" borderId="0" fillId="7" fontId="17" numFmtId="2972" xfId="0"/>
    <xf applyFill="1" applyFont="1" applyNumberFormat="1" borderId="0" fillId="7" fontId="17" numFmtId="2972" xfId="0">
      <alignment horizontal="right" vertical="center"/>
    </xf>
    <xf applyFill="1" applyNumberFormat="1" borderId="0" fillId="7" fontId="0" numFmtId="2973" xfId="0"/>
    <xf applyFill="1" applyFont="1" applyNumberFormat="1" borderId="0" fillId="7" fontId="17" numFmtId="2973" xfId="0"/>
    <xf applyFill="1" applyFont="1" applyNumberFormat="1" borderId="0" fillId="7" fontId="17" numFmtId="2973" xfId="0">
      <alignment horizontal="right" vertical="center"/>
    </xf>
    <xf applyFill="1" applyNumberFormat="1" borderId="0" fillId="5" fontId="0" numFmtId="2974" xfId="0"/>
    <xf applyFill="1" applyFont="1" applyNumberFormat="1" borderId="0" fillId="5" fontId="17" numFmtId="2974" xfId="0"/>
    <xf applyFill="1" applyFont="1" applyNumberFormat="1" borderId="0" fillId="5" fontId="17" numFmtId="2974" xfId="0">
      <alignment horizontal="right" vertical="center"/>
    </xf>
    <xf applyFill="1" applyNumberFormat="1" borderId="0" fillId="5" fontId="0" numFmtId="2975" xfId="0"/>
    <xf applyFill="1" applyFont="1" applyNumberFormat="1" borderId="0" fillId="5" fontId="17" numFmtId="2975" xfId="0"/>
    <xf applyFill="1" applyFont="1" applyNumberFormat="1" borderId="0" fillId="5" fontId="17" numFmtId="2975" xfId="0">
      <alignment horizontal="right" vertical="center"/>
    </xf>
    <xf applyFill="1" applyNumberFormat="1" borderId="0" fillId="5" fontId="0" numFmtId="2976" xfId="0"/>
    <xf applyFill="1" applyFont="1" applyNumberFormat="1" borderId="0" fillId="5" fontId="17" numFmtId="2976" xfId="0"/>
    <xf applyFill="1" applyFont="1" applyNumberFormat="1" borderId="0" fillId="5" fontId="17" numFmtId="2976" xfId="0">
      <alignment horizontal="right" vertical="center"/>
    </xf>
    <xf applyFill="1" applyNumberFormat="1" borderId="0" fillId="7" fontId="0" numFmtId="2977" xfId="0"/>
    <xf applyFill="1" applyFont="1" applyNumberFormat="1" borderId="0" fillId="7" fontId="17" numFmtId="2977" xfId="0"/>
    <xf applyFill="1" applyFont="1" applyNumberFormat="1" borderId="0" fillId="7" fontId="17" numFmtId="2977" xfId="0">
      <alignment horizontal="right" vertical="center"/>
    </xf>
    <xf applyFill="1" applyNumberFormat="1" borderId="0" fillId="7" fontId="0" numFmtId="2978" xfId="0"/>
    <xf applyFill="1" applyFont="1" applyNumberFormat="1" borderId="0" fillId="7" fontId="17" numFmtId="2978" xfId="0"/>
    <xf applyFill="1" applyFont="1" applyNumberFormat="1" borderId="0" fillId="7" fontId="17" numFmtId="2978" xfId="0">
      <alignment horizontal="right" vertical="center"/>
    </xf>
    <xf applyFill="1" applyNumberFormat="1" borderId="0" fillId="7" fontId="0" numFmtId="2979" xfId="0"/>
    <xf applyFill="1" applyFont="1" applyNumberFormat="1" borderId="0" fillId="7" fontId="17" numFmtId="2979" xfId="0"/>
    <xf applyFill="1" applyFont="1" applyNumberFormat="1" borderId="0" fillId="7" fontId="17" numFmtId="2979" xfId="0">
      <alignment horizontal="right" vertical="center"/>
    </xf>
    <xf applyFill="1" applyNumberFormat="1" borderId="0" fillId="5" fontId="0" numFmtId="2980" xfId="0"/>
    <xf applyFill="1" applyFont="1" applyNumberFormat="1" borderId="0" fillId="5" fontId="17" numFmtId="2980" xfId="0"/>
    <xf applyFill="1" applyFont="1" applyNumberFormat="1" borderId="0" fillId="5" fontId="17" numFmtId="2980" xfId="0">
      <alignment horizontal="right" vertical="center"/>
    </xf>
    <xf applyFill="1" applyNumberFormat="1" borderId="0" fillId="5" fontId="0" numFmtId="2981" xfId="0"/>
    <xf applyFill="1" applyFont="1" applyNumberFormat="1" borderId="0" fillId="5" fontId="17" numFmtId="2981" xfId="0"/>
    <xf applyFill="1" applyFont="1" applyNumberFormat="1" borderId="0" fillId="5" fontId="17" numFmtId="2981" xfId="0">
      <alignment horizontal="right" vertical="center"/>
    </xf>
    <xf applyFill="1" applyNumberFormat="1" borderId="0" fillId="5" fontId="0" numFmtId="2982" xfId="0"/>
    <xf applyFill="1" applyFont="1" applyNumberFormat="1" borderId="0" fillId="5" fontId="17" numFmtId="2982" xfId="0"/>
    <xf applyFill="1" applyFont="1" applyNumberFormat="1" borderId="0" fillId="5" fontId="17" numFmtId="2982" xfId="0">
      <alignment horizontal="right" vertical="center"/>
    </xf>
    <xf applyFill="1" applyNumberFormat="1" borderId="0" fillId="7" fontId="0" numFmtId="2983" xfId="0"/>
    <xf applyFill="1" applyFont="1" applyNumberFormat="1" borderId="0" fillId="7" fontId="17" numFmtId="2983" xfId="0"/>
    <xf applyFill="1" applyFont="1" applyNumberFormat="1" borderId="0" fillId="7" fontId="17" numFmtId="2983" xfId="0">
      <alignment horizontal="right" vertical="center"/>
    </xf>
    <xf applyFill="1" applyNumberFormat="1" borderId="0" fillId="7" fontId="0" numFmtId="2984" xfId="0"/>
    <xf applyFill="1" applyFont="1" applyNumberFormat="1" borderId="0" fillId="7" fontId="17" numFmtId="2984" xfId="0"/>
    <xf applyFill="1" applyFont="1" applyNumberFormat="1" borderId="0" fillId="7" fontId="17" numFmtId="2984" xfId="0">
      <alignment horizontal="right" vertical="center"/>
    </xf>
    <xf applyFill="1" applyNumberFormat="1" borderId="0" fillId="7" fontId="0" numFmtId="2985" xfId="0"/>
    <xf applyFill="1" applyFont="1" applyNumberFormat="1" borderId="0" fillId="7" fontId="17" numFmtId="2985" xfId="0"/>
    <xf applyFill="1" applyFont="1" applyNumberFormat="1" borderId="0" fillId="7" fontId="17" numFmtId="2985" xfId="0">
      <alignment horizontal="right" vertical="center"/>
    </xf>
    <xf applyFill="1" applyNumberFormat="1" borderId="0" fillId="5" fontId="0" numFmtId="2986" xfId="0"/>
    <xf applyFill="1" applyFont="1" applyNumberFormat="1" borderId="0" fillId="5" fontId="17" numFmtId="2986" xfId="0"/>
    <xf applyFill="1" applyFont="1" applyNumberFormat="1" borderId="0" fillId="5" fontId="17" numFmtId="2986" xfId="0">
      <alignment horizontal="right" vertical="center"/>
    </xf>
    <xf applyFill="1" applyNumberFormat="1" borderId="0" fillId="5" fontId="0" numFmtId="2987" xfId="0"/>
    <xf applyFill="1" applyFont="1" applyNumberFormat="1" borderId="0" fillId="5" fontId="17" numFmtId="2987" xfId="0"/>
    <xf applyFill="1" applyFont="1" applyNumberFormat="1" borderId="0" fillId="5" fontId="17" numFmtId="2987" xfId="0">
      <alignment horizontal="right" vertical="center"/>
    </xf>
    <xf applyFill="1" applyNumberFormat="1" borderId="0" fillId="7" fontId="0" numFmtId="2988" xfId="0"/>
    <xf applyFill="1" applyFont="1" applyNumberFormat="1" borderId="0" fillId="7" fontId="17" numFmtId="2988" xfId="0"/>
    <xf applyFill="1" applyFont="1" applyNumberFormat="1" borderId="0" fillId="7" fontId="17" numFmtId="2988" xfId="0">
      <alignment horizontal="right" vertical="center"/>
    </xf>
    <xf applyFill="1" applyNumberFormat="1" borderId="0" fillId="5" fontId="0" numFmtId="2989" xfId="0"/>
    <xf applyFill="1" applyFont="1" applyNumberFormat="1" borderId="0" fillId="5" fontId="17" numFmtId="2989" xfId="0"/>
    <xf applyFill="1" applyFont="1" applyNumberFormat="1" borderId="0" fillId="5" fontId="17" numFmtId="2989" xfId="0">
      <alignment horizontal="right" vertical="center"/>
    </xf>
    <xf applyFill="1" applyNumberFormat="1" borderId="0" fillId="5" fontId="0" numFmtId="2990" xfId="0"/>
    <xf applyFill="1" applyFont="1" applyNumberFormat="1" borderId="0" fillId="5" fontId="17" numFmtId="2990" xfId="0"/>
    <xf applyFill="1" applyFont="1" applyNumberFormat="1" borderId="0" fillId="5" fontId="17" numFmtId="2990" xfId="0">
      <alignment horizontal="right" vertical="center"/>
    </xf>
    <xf applyFill="1" applyNumberFormat="1" borderId="0" fillId="5" fontId="0" numFmtId="2991" xfId="0"/>
    <xf applyFill="1" applyFont="1" applyNumberFormat="1" borderId="0" fillId="5" fontId="17" numFmtId="2991" xfId="0"/>
    <xf applyFill="1" applyFont="1" applyNumberFormat="1" borderId="0" fillId="5" fontId="17" numFmtId="2991" xfId="0">
      <alignment horizontal="right" vertical="center"/>
    </xf>
    <xf applyFill="1" applyNumberFormat="1" borderId="0" fillId="7" fontId="0" numFmtId="2992" xfId="0"/>
    <xf applyFill="1" applyFont="1" applyNumberFormat="1" borderId="0" fillId="7" fontId="17" numFmtId="2992" xfId="0"/>
    <xf applyFill="1" applyFont="1" applyNumberFormat="1" borderId="0" fillId="7" fontId="17" numFmtId="2992" xfId="0">
      <alignment horizontal="right" vertical="center"/>
    </xf>
    <xf applyFill="1" applyNumberFormat="1" borderId="0" fillId="7" fontId="0" numFmtId="2993" xfId="0"/>
    <xf applyFill="1" applyFont="1" applyNumberFormat="1" borderId="0" fillId="7" fontId="17" numFmtId="2993" xfId="0"/>
    <xf applyFill="1" applyFont="1" applyNumberFormat="1" borderId="0" fillId="7" fontId="17" numFmtId="2993" xfId="0">
      <alignment horizontal="right" vertical="center"/>
    </xf>
    <xf applyFill="1" applyNumberFormat="1" borderId="0" fillId="7" fontId="0" numFmtId="2994" xfId="0"/>
    <xf applyFill="1" applyFont="1" applyNumberFormat="1" borderId="0" fillId="7" fontId="17" numFmtId="2994" xfId="0"/>
    <xf applyFill="1" applyFont="1" applyNumberFormat="1" borderId="0" fillId="7" fontId="17" numFmtId="2994" xfId="0">
      <alignment horizontal="right" vertical="center"/>
    </xf>
    <xf applyFill="1" applyNumberFormat="1" borderId="0" fillId="5" fontId="0" numFmtId="2995" xfId="0"/>
    <xf applyFill="1" applyFont="1" applyNumberFormat="1" borderId="0" fillId="5" fontId="17" numFmtId="2995" xfId="0"/>
    <xf applyFill="1" applyFont="1" applyNumberFormat="1" borderId="0" fillId="5" fontId="17" numFmtId="2995" xfId="0">
      <alignment horizontal="right" vertical="center"/>
    </xf>
    <xf applyFill="1" applyNumberFormat="1" borderId="0" fillId="5" fontId="0" numFmtId="2996" xfId="0"/>
    <xf applyFill="1" applyFont="1" applyNumberFormat="1" borderId="0" fillId="5" fontId="17" numFmtId="2996" xfId="0"/>
    <xf applyFill="1" applyFont="1" applyNumberFormat="1" borderId="0" fillId="5" fontId="17" numFmtId="2996" xfId="0">
      <alignment horizontal="right" vertical="center"/>
    </xf>
    <xf applyFill="1" applyNumberFormat="1" borderId="0" fillId="5" fontId="0" numFmtId="2997" xfId="0"/>
    <xf applyFill="1" applyFont="1" applyNumberFormat="1" borderId="0" fillId="5" fontId="17" numFmtId="2997" xfId="0"/>
    <xf applyFill="1" applyFont="1" applyNumberFormat="1" borderId="0" fillId="5" fontId="17" numFmtId="2997" xfId="0">
      <alignment horizontal="right" vertical="center"/>
    </xf>
    <xf applyFill="1" applyNumberFormat="1" borderId="0" fillId="7" fontId="0" numFmtId="2998" xfId="0"/>
    <xf applyFill="1" applyFont="1" applyNumberFormat="1" borderId="0" fillId="7" fontId="17" numFmtId="2998" xfId="0"/>
    <xf applyFill="1" applyFont="1" applyNumberFormat="1" borderId="0" fillId="7" fontId="17" numFmtId="2998" xfId="0">
      <alignment horizontal="right" vertical="center"/>
    </xf>
    <xf applyFill="1" applyNumberFormat="1" borderId="0" fillId="7" fontId="0" numFmtId="2999" xfId="0"/>
    <xf applyFill="1" applyFont="1" applyNumberFormat="1" borderId="0" fillId="7" fontId="17" numFmtId="2999" xfId="0"/>
    <xf applyFill="1" applyFont="1" applyNumberFormat="1" borderId="0" fillId="7" fontId="17" numFmtId="2999" xfId="0">
      <alignment horizontal="right" vertical="center"/>
    </xf>
    <xf applyFill="1" applyNumberFormat="1" borderId="0" fillId="7" fontId="0" numFmtId="3000" xfId="0"/>
    <xf applyFill="1" applyFont="1" applyNumberFormat="1" borderId="0" fillId="7" fontId="17" numFmtId="3000" xfId="0"/>
    <xf applyFill="1" applyFont="1" applyNumberFormat="1" borderId="0" fillId="7" fontId="17" numFmtId="3000" xfId="0">
      <alignment horizontal="right" vertical="center"/>
    </xf>
    <xf applyFill="1" applyNumberFormat="1" borderId="0" fillId="5" fontId="0" numFmtId="3001" xfId="0"/>
    <xf applyFill="1" applyFont="1" applyNumberFormat="1" borderId="0" fillId="5" fontId="17" numFmtId="3001" xfId="0"/>
    <xf applyFill="1" applyFont="1" applyNumberFormat="1" borderId="0" fillId="5" fontId="17" numFmtId="3001" xfId="0">
      <alignment horizontal="right" vertical="center"/>
    </xf>
    <xf applyFill="1" applyNumberFormat="1" borderId="0" fillId="5" fontId="0" numFmtId="3002" xfId="0"/>
    <xf applyFill="1" applyFont="1" applyNumberFormat="1" borderId="0" fillId="5" fontId="17" numFmtId="3002" xfId="0"/>
    <xf applyFill="1" applyFont="1" applyNumberFormat="1" borderId="0" fillId="5" fontId="17" numFmtId="3002" xfId="0">
      <alignment horizontal="right" vertical="center"/>
    </xf>
    <xf applyFill="1" applyNumberFormat="1" borderId="0" fillId="7" fontId="0" numFmtId="3003" xfId="0"/>
    <xf applyFill="1" applyFont="1" applyNumberFormat="1" borderId="0" fillId="7" fontId="17" numFmtId="3003" xfId="0"/>
    <xf applyFill="1" applyFont="1" applyNumberFormat="1" borderId="0" fillId="7" fontId="17" numFmtId="3003" xfId="0">
      <alignment horizontal="right" vertical="center"/>
    </xf>
    <xf applyNumberFormat="1" borderId="0" fillId="0" fontId="0" numFmtId="3004" xfId="0"/>
    <xf applyFill="1" applyNumberFormat="1" borderId="0" fillId="5" fontId="0" numFmtId="3004" xfId="0"/>
    <xf applyFill="1" applyFont="1" applyNumberFormat="1" borderId="0" fillId="5" fontId="20" numFmtId="3004" xfId="0"/>
    <xf applyFill="1" applyFont="1" applyNumberFormat="1" borderId="0" fillId="5" fontId="20" numFmtId="3004" xfId="0">
      <alignment horizontal="right" vertical="center"/>
    </xf>
    <xf applyNumberFormat="1" borderId="0" fillId="0" fontId="0" numFmtId="3005" xfId="0"/>
    <xf applyFill="1" applyNumberFormat="1" borderId="0" fillId="5" fontId="0" numFmtId="3005" xfId="0"/>
    <xf applyFill="1" applyFont="1" applyNumberFormat="1" borderId="0" fillId="5" fontId="20" numFmtId="3005" xfId="0"/>
    <xf applyFill="1" applyFont="1" applyNumberFormat="1" borderId="0" fillId="5" fontId="20" numFmtId="3005" xfId="0">
      <alignment horizontal="right" vertical="center"/>
    </xf>
    <xf applyNumberFormat="1" borderId="0" fillId="0" fontId="0" numFmtId="3006" xfId="0"/>
    <xf applyFill="1" applyNumberFormat="1" borderId="0" fillId="5" fontId="0" numFmtId="3006" xfId="0"/>
    <xf applyFill="1" applyFont="1" applyNumberFormat="1" borderId="0" fillId="5" fontId="20" numFmtId="3006" xfId="0"/>
    <xf applyFill="1" applyFont="1" applyNumberFormat="1" borderId="0" fillId="5" fontId="20" numFmtId="3006" xfId="0">
      <alignment horizontal="right" vertical="center"/>
    </xf>
    <xf applyNumberFormat="1" borderId="0" fillId="0" fontId="0" numFmtId="3007" xfId="0"/>
    <xf applyFill="1" applyNumberFormat="1" borderId="0" fillId="6" fontId="0" numFmtId="3007" xfId="0"/>
    <xf applyFill="1" applyFont="1" applyNumberFormat="1" borderId="0" fillId="6" fontId="23" numFmtId="3007" xfId="0"/>
    <xf applyFill="1" applyFont="1" applyNumberFormat="1" borderId="0" fillId="6" fontId="23" numFmtId="3007" xfId="0">
      <alignment horizontal="right" vertical="center"/>
    </xf>
    <xf applyNumberFormat="1" borderId="0" fillId="0" fontId="0" numFmtId="3008" xfId="0"/>
    <xf applyFill="1" applyNumberFormat="1" borderId="0" fillId="5" fontId="0" numFmtId="3009" xfId="0"/>
    <xf applyFill="1" applyFont="1" applyNumberFormat="1" borderId="0" fillId="5" fontId="17" numFmtId="3009" xfId="0"/>
    <xf applyFill="1" applyFont="1" applyNumberFormat="1" borderId="0" fillId="5" fontId="17" numFmtId="3009" xfId="0">
      <alignment horizontal="right" vertical="center"/>
    </xf>
    <xf applyFill="1" applyNumberFormat="1" borderId="0" fillId="5" fontId="0" numFmtId="3010" xfId="0"/>
    <xf applyFill="1" applyFont="1" applyNumberFormat="1" borderId="0" fillId="5" fontId="17" numFmtId="3010" xfId="0"/>
    <xf applyFill="1" applyFont="1" applyNumberFormat="1" borderId="0" fillId="5" fontId="17" numFmtId="3010" xfId="0">
      <alignment horizontal="right" vertical="center"/>
    </xf>
    <xf applyFill="1" applyNumberFormat="1" borderId="0" fillId="5" fontId="0" numFmtId="3011" xfId="0"/>
    <xf applyFill="1" applyFont="1" applyNumberFormat="1" borderId="0" fillId="5" fontId="17" numFmtId="3011" xfId="0"/>
    <xf applyFill="1" applyFont="1" applyNumberFormat="1" borderId="0" fillId="5" fontId="17" numFmtId="3011" xfId="0">
      <alignment horizontal="right" vertical="center"/>
    </xf>
    <xf applyFill="1" applyNumberFormat="1" borderId="0" fillId="7" fontId="0" numFmtId="3012" xfId="0"/>
    <xf applyFill="1" applyFont="1" applyNumberFormat="1" borderId="0" fillId="7" fontId="17" numFmtId="3012" xfId="0"/>
    <xf applyFill="1" applyFont="1" applyNumberFormat="1" borderId="0" fillId="7" fontId="17" numFmtId="3012" xfId="0">
      <alignment horizontal="right" vertical="center"/>
    </xf>
    <xf applyFill="1" applyNumberFormat="1" borderId="0" fillId="7" fontId="0" numFmtId="3013" xfId="0"/>
    <xf applyFill="1" applyFont="1" applyNumberFormat="1" borderId="0" fillId="7" fontId="17" numFmtId="3013" xfId="0"/>
    <xf applyFill="1" applyFont="1" applyNumberFormat="1" borderId="0" fillId="7" fontId="17" numFmtId="3013" xfId="0">
      <alignment horizontal="right" vertical="center"/>
    </xf>
    <xf applyFill="1" applyNumberFormat="1" borderId="0" fillId="7" fontId="0" numFmtId="3014" xfId="0"/>
    <xf applyFill="1" applyFont="1" applyNumberFormat="1" borderId="0" fillId="7" fontId="17" numFmtId="3014" xfId="0"/>
    <xf applyFill="1" applyFont="1" applyNumberFormat="1" borderId="0" fillId="7" fontId="17" numFmtId="3014" xfId="0">
      <alignment horizontal="right" vertical="center"/>
    </xf>
    <xf applyFill="1" applyNumberFormat="1" borderId="0" fillId="5" fontId="0" numFmtId="3015" xfId="0"/>
    <xf applyFill="1" applyFont="1" applyNumberFormat="1" borderId="0" fillId="5" fontId="17" numFmtId="3015" xfId="0"/>
    <xf applyFill="1" applyFont="1" applyNumberFormat="1" borderId="0" fillId="5" fontId="17" numFmtId="3015" xfId="0">
      <alignment horizontal="right" vertical="center"/>
    </xf>
    <xf applyFill="1" applyNumberFormat="1" borderId="0" fillId="5" fontId="0" numFmtId="3016" xfId="0"/>
    <xf applyFill="1" applyFont="1" applyNumberFormat="1" borderId="0" fillId="5" fontId="17" numFmtId="3016" xfId="0"/>
    <xf applyFill="1" applyFont="1" applyNumberFormat="1" borderId="0" fillId="5" fontId="17" numFmtId="3016" xfId="0">
      <alignment horizontal="right" vertical="center"/>
    </xf>
    <xf applyFill="1" applyNumberFormat="1" borderId="0" fillId="5" fontId="0" numFmtId="3017" xfId="0"/>
    <xf applyFill="1" applyFont="1" applyNumberFormat="1" borderId="0" fillId="5" fontId="17" numFmtId="3017" xfId="0"/>
    <xf applyFill="1" applyFont="1" applyNumberFormat="1" borderId="0" fillId="5" fontId="17" numFmtId="3017" xfId="0">
      <alignment horizontal="right" vertical="center"/>
    </xf>
    <xf applyFill="1" applyNumberFormat="1" borderId="0" fillId="7" fontId="0" numFmtId="3018" xfId="0"/>
    <xf applyFill="1" applyFont="1" applyNumberFormat="1" borderId="0" fillId="7" fontId="17" numFmtId="3018" xfId="0"/>
    <xf applyFill="1" applyFont="1" applyNumberFormat="1" borderId="0" fillId="7" fontId="17" numFmtId="3018" xfId="0">
      <alignment horizontal="right" vertical="center"/>
    </xf>
    <xf applyFill="1" applyNumberFormat="1" borderId="0" fillId="7" fontId="0" numFmtId="3019" xfId="0"/>
    <xf applyFill="1" applyFont="1" applyNumberFormat="1" borderId="0" fillId="7" fontId="17" numFmtId="3019" xfId="0"/>
    <xf applyFill="1" applyFont="1" applyNumberFormat="1" borderId="0" fillId="7" fontId="17" numFmtId="3019" xfId="0">
      <alignment horizontal="right" vertical="center"/>
    </xf>
    <xf applyFill="1" applyNumberFormat="1" borderId="0" fillId="7" fontId="0" numFmtId="3020" xfId="0"/>
    <xf applyFill="1" applyFont="1" applyNumberFormat="1" borderId="0" fillId="7" fontId="17" numFmtId="3020" xfId="0"/>
    <xf applyFill="1" applyFont="1" applyNumberFormat="1" borderId="0" fillId="7" fontId="17" numFmtId="3020" xfId="0">
      <alignment horizontal="right" vertical="center"/>
    </xf>
    <xf applyFill="1" applyNumberFormat="1" borderId="0" fillId="5" fontId="0" numFmtId="3021" xfId="0"/>
    <xf applyFill="1" applyFont="1" applyNumberFormat="1" borderId="0" fillId="5" fontId="17" numFmtId="3021" xfId="0"/>
    <xf applyFill="1" applyFont="1" applyNumberFormat="1" borderId="0" fillId="5" fontId="17" numFmtId="3021" xfId="0">
      <alignment horizontal="right" vertical="center"/>
    </xf>
    <xf applyFill="1" applyNumberFormat="1" borderId="0" fillId="5" fontId="0" numFmtId="3022" xfId="0"/>
    <xf applyFill="1" applyFont="1" applyNumberFormat="1" borderId="0" fillId="5" fontId="17" numFmtId="3022" xfId="0"/>
    <xf applyFill="1" applyFont="1" applyNumberFormat="1" borderId="0" fillId="5" fontId="17" numFmtId="3022" xfId="0">
      <alignment horizontal="right" vertical="center"/>
    </xf>
    <xf applyFill="1" applyNumberFormat="1" borderId="0" fillId="5" fontId="0" numFmtId="3023" xfId="0"/>
    <xf applyFill="1" applyFont="1" applyNumberFormat="1" borderId="0" fillId="5" fontId="17" numFmtId="3023" xfId="0"/>
    <xf applyFill="1" applyFont="1" applyNumberFormat="1" borderId="0" fillId="5" fontId="17" numFmtId="3023" xfId="0">
      <alignment horizontal="right" vertical="center"/>
    </xf>
    <xf applyFill="1" applyNumberFormat="1" borderId="0" fillId="7" fontId="0" numFmtId="3024" xfId="0"/>
    <xf applyFill="1" applyFont="1" applyNumberFormat="1" borderId="0" fillId="7" fontId="17" numFmtId="3024" xfId="0"/>
    <xf applyFill="1" applyFont="1" applyNumberFormat="1" borderId="0" fillId="7" fontId="17" numFmtId="3024" xfId="0">
      <alignment horizontal="right" vertical="center"/>
    </xf>
    <xf applyFill="1" applyNumberFormat="1" borderId="0" fillId="7" fontId="0" numFmtId="3025" xfId="0"/>
    <xf applyFill="1" applyFont="1" applyNumberFormat="1" borderId="0" fillId="7" fontId="17" numFmtId="3025" xfId="0"/>
    <xf applyFill="1" applyFont="1" applyNumberFormat="1" borderId="0" fillId="7" fontId="17" numFmtId="3025" xfId="0">
      <alignment horizontal="right" vertical="center"/>
    </xf>
    <xf applyFill="1" applyNumberFormat="1" borderId="0" fillId="7" fontId="0" numFmtId="3026" xfId="0"/>
    <xf applyFill="1" applyFont="1" applyNumberFormat="1" borderId="0" fillId="7" fontId="17" numFmtId="3026" xfId="0"/>
    <xf applyFill="1" applyFont="1" applyNumberFormat="1" borderId="0" fillId="7" fontId="17" numFmtId="3026" xfId="0">
      <alignment horizontal="right" vertical="center"/>
    </xf>
    <xf applyFill="1" applyNumberFormat="1" borderId="0" fillId="5" fontId="0" numFmtId="3027" xfId="0"/>
    <xf applyFill="1" applyFont="1" applyNumberFormat="1" borderId="0" fillId="5" fontId="17" numFmtId="3027" xfId="0"/>
    <xf applyFill="1" applyFont="1" applyNumberFormat="1" borderId="0" fillId="5" fontId="17" numFmtId="3027" xfId="0">
      <alignment horizontal="right" vertical="center"/>
    </xf>
    <xf applyFill="1" applyNumberFormat="1" borderId="0" fillId="5" fontId="0" numFmtId="3028" xfId="0"/>
    <xf applyFill="1" applyFont="1" applyNumberFormat="1" borderId="0" fillId="5" fontId="17" numFmtId="3028" xfId="0"/>
    <xf applyFill="1" applyFont="1" applyNumberFormat="1" borderId="0" fillId="5" fontId="17" numFmtId="3028" xfId="0">
      <alignment horizontal="right" vertical="center"/>
    </xf>
    <xf applyFill="1" applyNumberFormat="1" borderId="0" fillId="7" fontId="0" numFmtId="3029" xfId="0"/>
    <xf applyFill="1" applyFont="1" applyNumberFormat="1" borderId="0" fillId="7" fontId="17" numFmtId="3029" xfId="0"/>
    <xf applyFill="1" applyFont="1" applyNumberFormat="1" borderId="0" fillId="7" fontId="17" numFmtId="3029" xfId="0">
      <alignment horizontal="right" vertical="center"/>
    </xf>
    <xf applyFill="1" applyNumberFormat="1" borderId="0" fillId="5" fontId="0" numFmtId="3030" xfId="0"/>
    <xf applyFill="1" applyFont="1" applyNumberFormat="1" borderId="0" fillId="5" fontId="17" numFmtId="3030" xfId="0"/>
    <xf applyFill="1" applyFont="1" applyNumberFormat="1" borderId="0" fillId="5" fontId="17" numFmtId="3030" xfId="0">
      <alignment horizontal="right" vertical="center"/>
    </xf>
    <xf applyFill="1" applyNumberFormat="1" borderId="0" fillId="5" fontId="0" numFmtId="3031" xfId="0"/>
    <xf applyFill="1" applyFont="1" applyNumberFormat="1" borderId="0" fillId="5" fontId="17" numFmtId="3031" xfId="0"/>
    <xf applyFill="1" applyFont="1" applyNumberFormat="1" borderId="0" fillId="5" fontId="17" numFmtId="3031" xfId="0">
      <alignment horizontal="right" vertical="center"/>
    </xf>
    <xf applyFill="1" applyNumberFormat="1" borderId="0" fillId="5" fontId="0" numFmtId="3032" xfId="0"/>
    <xf applyFill="1" applyFont="1" applyNumberFormat="1" borderId="0" fillId="5" fontId="17" numFmtId="3032" xfId="0"/>
    <xf applyFill="1" applyFont="1" applyNumberFormat="1" borderId="0" fillId="5" fontId="17" numFmtId="3032" xfId="0">
      <alignment horizontal="right" vertical="center"/>
    </xf>
    <xf applyFill="1" applyNumberFormat="1" borderId="0" fillId="7" fontId="0" numFmtId="3033" xfId="0"/>
    <xf applyFill="1" applyFont="1" applyNumberFormat="1" borderId="0" fillId="7" fontId="17" numFmtId="3033" xfId="0"/>
    <xf applyFill="1" applyFont="1" applyNumberFormat="1" borderId="0" fillId="7" fontId="17" numFmtId="3033" xfId="0">
      <alignment horizontal="right" vertical="center"/>
    </xf>
    <xf applyFill="1" applyNumberFormat="1" borderId="0" fillId="7" fontId="0" numFmtId="3034" xfId="0"/>
    <xf applyFill="1" applyFont="1" applyNumberFormat="1" borderId="0" fillId="7" fontId="17" numFmtId="3034" xfId="0"/>
    <xf applyFill="1" applyFont="1" applyNumberFormat="1" borderId="0" fillId="7" fontId="17" numFmtId="3034" xfId="0">
      <alignment horizontal="right" vertical="center"/>
    </xf>
    <xf applyFill="1" applyNumberFormat="1" borderId="0" fillId="7" fontId="0" numFmtId="3035" xfId="0"/>
    <xf applyFill="1" applyFont="1" applyNumberFormat="1" borderId="0" fillId="7" fontId="17" numFmtId="3035" xfId="0"/>
    <xf applyFill="1" applyFont="1" applyNumberFormat="1" borderId="0" fillId="7" fontId="17" numFmtId="3035" xfId="0">
      <alignment horizontal="right" vertical="center"/>
    </xf>
    <xf applyFill="1" applyNumberFormat="1" borderId="0" fillId="5" fontId="0" numFmtId="3036" xfId="0"/>
    <xf applyFill="1" applyFont="1" applyNumberFormat="1" borderId="0" fillId="5" fontId="17" numFmtId="3036" xfId="0"/>
    <xf applyFill="1" applyFont="1" applyNumberFormat="1" borderId="0" fillId="5" fontId="17" numFmtId="3036" xfId="0">
      <alignment horizontal="right" vertical="center"/>
    </xf>
    <xf applyFill="1" applyNumberFormat="1" borderId="0" fillId="5" fontId="0" numFmtId="3037" xfId="0"/>
    <xf applyFill="1" applyFont="1" applyNumberFormat="1" borderId="0" fillId="5" fontId="17" numFmtId="3037" xfId="0"/>
    <xf applyFill="1" applyFont="1" applyNumberFormat="1" borderId="0" fillId="5" fontId="17" numFmtId="3037" xfId="0">
      <alignment horizontal="right" vertical="center"/>
    </xf>
    <xf applyFill="1" applyNumberFormat="1" borderId="0" fillId="5" fontId="0" numFmtId="3038" xfId="0"/>
    <xf applyFill="1" applyFont="1" applyNumberFormat="1" borderId="0" fillId="5" fontId="17" numFmtId="3038" xfId="0"/>
    <xf applyFill="1" applyFont="1" applyNumberFormat="1" borderId="0" fillId="5" fontId="17" numFmtId="3038" xfId="0">
      <alignment horizontal="right" vertical="center"/>
    </xf>
    <xf applyFill="1" applyNumberFormat="1" borderId="0" fillId="7" fontId="0" numFmtId="3039" xfId="0"/>
    <xf applyFill="1" applyFont="1" applyNumberFormat="1" borderId="0" fillId="7" fontId="17" numFmtId="3039" xfId="0"/>
    <xf applyFill="1" applyFont="1" applyNumberFormat="1" borderId="0" fillId="7" fontId="17" numFmtId="3039" xfId="0">
      <alignment horizontal="right" vertical="center"/>
    </xf>
    <xf applyFill="1" applyNumberFormat="1" borderId="0" fillId="7" fontId="0" numFmtId="3040" xfId="0"/>
    <xf applyFill="1" applyFont="1" applyNumberFormat="1" borderId="0" fillId="7" fontId="17" numFmtId="3040" xfId="0"/>
    <xf applyFill="1" applyFont="1" applyNumberFormat="1" borderId="0" fillId="7" fontId="17" numFmtId="3040" xfId="0">
      <alignment horizontal="right" vertical="center"/>
    </xf>
    <xf applyFill="1" applyNumberFormat="1" borderId="0" fillId="7" fontId="0" numFmtId="3041" xfId="0"/>
    <xf applyFill="1" applyFont="1" applyNumberFormat="1" borderId="0" fillId="7" fontId="17" numFmtId="3041" xfId="0"/>
    <xf applyFill="1" applyFont="1" applyNumberFormat="1" borderId="0" fillId="7" fontId="17" numFmtId="3041" xfId="0">
      <alignment horizontal="right" vertical="center"/>
    </xf>
    <xf applyFill="1" applyNumberFormat="1" borderId="0" fillId="5" fontId="0" numFmtId="3042" xfId="0"/>
    <xf applyFill="1" applyFont="1" applyNumberFormat="1" borderId="0" fillId="5" fontId="17" numFmtId="3042" xfId="0"/>
    <xf applyFill="1" applyFont="1" applyNumberFormat="1" borderId="0" fillId="5" fontId="17" numFmtId="3042" xfId="0">
      <alignment horizontal="right" vertical="center"/>
    </xf>
    <xf applyFill="1" applyNumberFormat="1" borderId="0" fillId="5" fontId="0" numFmtId="3043" xfId="0"/>
    <xf applyFill="1" applyFont="1" applyNumberFormat="1" borderId="0" fillId="5" fontId="17" numFmtId="3043" xfId="0"/>
    <xf applyFill="1" applyFont="1" applyNumberFormat="1" borderId="0" fillId="5" fontId="17" numFmtId="3043" xfId="0">
      <alignment horizontal="right" vertical="center"/>
    </xf>
    <xf applyFill="1" applyNumberFormat="1" borderId="0" fillId="7" fontId="0" numFmtId="3044" xfId="0"/>
    <xf applyFill="1" applyFont="1" applyNumberFormat="1" borderId="0" fillId="7" fontId="17" numFmtId="3044" xfId="0"/>
    <xf applyFill="1" applyFont="1" applyNumberFormat="1" borderId="0" fillId="7" fontId="17" numFmtId="3044" xfId="0">
      <alignment horizontal="right" vertical="center"/>
    </xf>
    <xf applyNumberFormat="1" borderId="0" fillId="0" fontId="0" numFmtId="3045" xfId="0"/>
    <xf applyFill="1" applyNumberFormat="1" borderId="0" fillId="5" fontId="0" numFmtId="3045" xfId="0"/>
    <xf applyFill="1" applyFont="1" applyNumberFormat="1" borderId="0" fillId="5" fontId="20" numFmtId="3045" xfId="0"/>
    <xf applyFill="1" applyFont="1" applyNumberFormat="1" borderId="0" fillId="5" fontId="20" numFmtId="3045" xfId="0">
      <alignment horizontal="right" vertical="center"/>
    </xf>
    <xf applyNumberFormat="1" borderId="0" fillId="0" fontId="0" numFmtId="3046" xfId="0"/>
    <xf applyFill="1" applyNumberFormat="1" borderId="0" fillId="5" fontId="0" numFmtId="3046" xfId="0"/>
    <xf applyFill="1" applyFont="1" applyNumberFormat="1" borderId="0" fillId="5" fontId="20" numFmtId="3046" xfId="0"/>
    <xf applyFill="1" applyFont="1" applyNumberFormat="1" borderId="0" fillId="5" fontId="20" numFmtId="3046" xfId="0">
      <alignment horizontal="right" vertical="center"/>
    </xf>
    <xf applyNumberFormat="1" borderId="0" fillId="0" fontId="0" numFmtId="3047" xfId="0"/>
    <xf applyFill="1" applyNumberFormat="1" borderId="0" fillId="5" fontId="0" numFmtId="3047" xfId="0"/>
    <xf applyFill="1" applyFont="1" applyNumberFormat="1" borderId="0" fillId="5" fontId="20" numFmtId="3047" xfId="0"/>
    <xf applyFill="1" applyFont="1" applyNumberFormat="1" borderId="0" fillId="5" fontId="20" numFmtId="3047" xfId="0">
      <alignment horizontal="right" vertical="center"/>
    </xf>
    <xf applyNumberFormat="1" borderId="0" fillId="0" fontId="0" numFmtId="3048" xfId="0"/>
    <xf applyFill="1" applyNumberFormat="1" borderId="0" fillId="6" fontId="0" numFmtId="3048" xfId="0"/>
    <xf applyFill="1" applyFont="1" applyNumberFormat="1" borderId="0" fillId="6" fontId="23" numFmtId="3048" xfId="0"/>
    <xf applyFill="1" applyFont="1" applyNumberFormat="1" borderId="0" fillId="6" fontId="23" numFmtId="3048" xfId="0">
      <alignment horizontal="right" vertical="center"/>
    </xf>
    <xf applyNumberFormat="1" borderId="0" fillId="0" fontId="0" numFmtId="3049" xfId="0"/>
    <xf applyFill="1" applyNumberFormat="1" borderId="0" fillId="5" fontId="0" numFmtId="3050" xfId="0"/>
    <xf applyFill="1" applyFont="1" applyNumberFormat="1" borderId="0" fillId="5" fontId="17" numFmtId="3050" xfId="0"/>
    <xf applyFill="1" applyFont="1" applyNumberFormat="1" borderId="0" fillId="5" fontId="17" numFmtId="3050" xfId="0">
      <alignment horizontal="right" vertical="center"/>
    </xf>
    <xf applyFill="1" applyNumberFormat="1" borderId="0" fillId="5" fontId="0" numFmtId="3051" xfId="0"/>
    <xf applyFill="1" applyFont="1" applyNumberFormat="1" borderId="0" fillId="5" fontId="17" numFmtId="3051" xfId="0"/>
    <xf applyFill="1" applyFont="1" applyNumberFormat="1" borderId="0" fillId="5" fontId="17" numFmtId="3051" xfId="0">
      <alignment horizontal="right" vertical="center"/>
    </xf>
    <xf applyFill="1" applyNumberFormat="1" borderId="0" fillId="5" fontId="0" numFmtId="3052" xfId="0"/>
    <xf applyFill="1" applyFont="1" applyNumberFormat="1" borderId="0" fillId="5" fontId="17" numFmtId="3052" xfId="0"/>
    <xf applyFill="1" applyFont="1" applyNumberFormat="1" borderId="0" fillId="5" fontId="17" numFmtId="3052" xfId="0">
      <alignment horizontal="right" vertical="center"/>
    </xf>
    <xf applyFill="1" applyNumberFormat="1" borderId="0" fillId="7" fontId="0" numFmtId="3053" xfId="0"/>
    <xf applyFill="1" applyFont="1" applyNumberFormat="1" borderId="0" fillId="7" fontId="17" numFmtId="3053" xfId="0"/>
    <xf applyFill="1" applyFont="1" applyNumberFormat="1" borderId="0" fillId="7" fontId="17" numFmtId="3053" xfId="0">
      <alignment horizontal="right" vertical="center"/>
    </xf>
    <xf applyFill="1" applyNumberFormat="1" borderId="0" fillId="7" fontId="0" numFmtId="3054" xfId="0"/>
    <xf applyFill="1" applyFont="1" applyNumberFormat="1" borderId="0" fillId="7" fontId="17" numFmtId="3054" xfId="0"/>
    <xf applyFill="1" applyFont="1" applyNumberFormat="1" borderId="0" fillId="7" fontId="17" numFmtId="3054" xfId="0">
      <alignment horizontal="right" vertical="center"/>
    </xf>
    <xf applyFill="1" applyNumberFormat="1" borderId="0" fillId="7" fontId="0" numFmtId="3055" xfId="0"/>
    <xf applyFill="1" applyFont="1" applyNumberFormat="1" borderId="0" fillId="7" fontId="17" numFmtId="3055" xfId="0"/>
    <xf applyFill="1" applyFont="1" applyNumberFormat="1" borderId="0" fillId="7" fontId="17" numFmtId="3055" xfId="0">
      <alignment horizontal="right" vertical="center"/>
    </xf>
    <xf applyFill="1" applyNumberFormat="1" borderId="0" fillId="5" fontId="0" numFmtId="3056" xfId="0"/>
    <xf applyFill="1" applyFont="1" applyNumberFormat="1" borderId="0" fillId="5" fontId="17" numFmtId="3056" xfId="0"/>
    <xf applyFill="1" applyFont="1" applyNumberFormat="1" borderId="0" fillId="5" fontId="17" numFmtId="3056" xfId="0">
      <alignment horizontal="right" vertical="center"/>
    </xf>
    <xf applyFill="1" applyNumberFormat="1" borderId="0" fillId="5" fontId="0" numFmtId="3057" xfId="0"/>
    <xf applyFill="1" applyFont="1" applyNumberFormat="1" borderId="0" fillId="5" fontId="17" numFmtId="3057" xfId="0"/>
    <xf applyFill="1" applyFont="1" applyNumberFormat="1" borderId="0" fillId="5" fontId="17" numFmtId="3057" xfId="0">
      <alignment horizontal="right" vertical="center"/>
    </xf>
    <xf applyFill="1" applyNumberFormat="1" borderId="0" fillId="5" fontId="0" numFmtId="3058" xfId="0"/>
    <xf applyFill="1" applyFont="1" applyNumberFormat="1" borderId="0" fillId="5" fontId="17" numFmtId="3058" xfId="0"/>
    <xf applyFill="1" applyFont="1" applyNumberFormat="1" borderId="0" fillId="5" fontId="17" numFmtId="3058" xfId="0">
      <alignment horizontal="right" vertical="center"/>
    </xf>
    <xf applyFill="1" applyNumberFormat="1" borderId="0" fillId="7" fontId="0" numFmtId="3059" xfId="0"/>
    <xf applyFill="1" applyFont="1" applyNumberFormat="1" borderId="0" fillId="7" fontId="17" numFmtId="3059" xfId="0"/>
    <xf applyFill="1" applyFont="1" applyNumberFormat="1" borderId="0" fillId="7" fontId="17" numFmtId="3059" xfId="0">
      <alignment horizontal="right" vertical="center"/>
    </xf>
    <xf applyFill="1" applyNumberFormat="1" borderId="0" fillId="7" fontId="0" numFmtId="3060" xfId="0"/>
    <xf applyFill="1" applyFont="1" applyNumberFormat="1" borderId="0" fillId="7" fontId="17" numFmtId="3060" xfId="0"/>
    <xf applyFill="1" applyFont="1" applyNumberFormat="1" borderId="0" fillId="7" fontId="17" numFmtId="3060" xfId="0">
      <alignment horizontal="right" vertical="center"/>
    </xf>
    <xf applyFill="1" applyNumberFormat="1" borderId="0" fillId="7" fontId="0" numFmtId="3061" xfId="0"/>
    <xf applyFill="1" applyFont="1" applyNumberFormat="1" borderId="0" fillId="7" fontId="17" numFmtId="3061" xfId="0"/>
    <xf applyFill="1" applyFont="1" applyNumberFormat="1" borderId="0" fillId="7" fontId="17" numFmtId="3061" xfId="0">
      <alignment horizontal="right" vertical="center"/>
    </xf>
    <xf applyFill="1" applyNumberFormat="1" borderId="0" fillId="5" fontId="0" numFmtId="3062" xfId="0"/>
    <xf applyFill="1" applyFont="1" applyNumberFormat="1" borderId="0" fillId="5" fontId="17" numFmtId="3062" xfId="0"/>
    <xf applyFill="1" applyFont="1" applyNumberFormat="1" borderId="0" fillId="5" fontId="17" numFmtId="3062" xfId="0">
      <alignment horizontal="right" vertical="center"/>
    </xf>
    <xf applyFill="1" applyNumberFormat="1" borderId="0" fillId="5" fontId="0" numFmtId="3063" xfId="0"/>
    <xf applyFill="1" applyFont="1" applyNumberFormat="1" borderId="0" fillId="5" fontId="17" numFmtId="3063" xfId="0"/>
    <xf applyFill="1" applyFont="1" applyNumberFormat="1" borderId="0" fillId="5" fontId="17" numFmtId="3063" xfId="0">
      <alignment horizontal="right" vertical="center"/>
    </xf>
    <xf applyFill="1" applyNumberFormat="1" borderId="0" fillId="5" fontId="0" numFmtId="3064" xfId="0"/>
    <xf applyFill="1" applyFont="1" applyNumberFormat="1" borderId="0" fillId="5" fontId="17" numFmtId="3064" xfId="0"/>
    <xf applyFill="1" applyFont="1" applyNumberFormat="1" borderId="0" fillId="5" fontId="17" numFmtId="3064" xfId="0">
      <alignment horizontal="right" vertical="center"/>
    </xf>
    <xf applyFill="1" applyNumberFormat="1" borderId="0" fillId="7" fontId="0" numFmtId="3065" xfId="0"/>
    <xf applyFill="1" applyFont="1" applyNumberFormat="1" borderId="0" fillId="7" fontId="17" numFmtId="3065" xfId="0"/>
    <xf applyFill="1" applyFont="1" applyNumberFormat="1" borderId="0" fillId="7" fontId="17" numFmtId="3065" xfId="0">
      <alignment horizontal="right" vertical="center"/>
    </xf>
    <xf applyFill="1" applyNumberFormat="1" borderId="0" fillId="7" fontId="0" numFmtId="3066" xfId="0"/>
    <xf applyFill="1" applyFont="1" applyNumberFormat="1" borderId="0" fillId="7" fontId="17" numFmtId="3066" xfId="0"/>
    <xf applyFill="1" applyFont="1" applyNumberFormat="1" borderId="0" fillId="7" fontId="17" numFmtId="3066" xfId="0">
      <alignment horizontal="right" vertical="center"/>
    </xf>
    <xf applyFill="1" applyNumberFormat="1" borderId="0" fillId="7" fontId="0" numFmtId="3067" xfId="0"/>
    <xf applyFill="1" applyFont="1" applyNumberFormat="1" borderId="0" fillId="7" fontId="17" numFmtId="3067" xfId="0"/>
    <xf applyFill="1" applyFont="1" applyNumberFormat="1" borderId="0" fillId="7" fontId="17" numFmtId="3067" xfId="0">
      <alignment horizontal="right" vertical="center"/>
    </xf>
    <xf applyFill="1" applyNumberFormat="1" borderId="0" fillId="5" fontId="0" numFmtId="3068" xfId="0"/>
    <xf applyFill="1" applyFont="1" applyNumberFormat="1" borderId="0" fillId="5" fontId="17" numFmtId="3068" xfId="0"/>
    <xf applyFill="1" applyFont="1" applyNumberFormat="1" borderId="0" fillId="5" fontId="17" numFmtId="3068" xfId="0">
      <alignment horizontal="right" vertical="center"/>
    </xf>
    <xf applyFill="1" applyNumberFormat="1" borderId="0" fillId="5" fontId="0" numFmtId="3069" xfId="0"/>
    <xf applyFill="1" applyFont="1" applyNumberFormat="1" borderId="0" fillId="5" fontId="17" numFmtId="3069" xfId="0"/>
    <xf applyFill="1" applyFont="1" applyNumberFormat="1" borderId="0" fillId="5" fontId="17" numFmtId="3069" xfId="0">
      <alignment horizontal="right" vertical="center"/>
    </xf>
    <xf applyFill="1" applyNumberFormat="1" borderId="0" fillId="7" fontId="0" numFmtId="3070" xfId="0"/>
    <xf applyFill="1" applyFont="1" applyNumberFormat="1" borderId="0" fillId="7" fontId="17" numFmtId="3070" xfId="0"/>
    <xf applyFill="1" applyFont="1" applyNumberFormat="1" borderId="0" fillId="7" fontId="17" numFmtId="3070" xfId="0">
      <alignment horizontal="right" vertical="center"/>
    </xf>
    <xf applyFill="1" applyNumberFormat="1" borderId="0" fillId="5" fontId="0" numFmtId="3071" xfId="0"/>
    <xf applyFill="1" applyFont="1" applyNumberFormat="1" borderId="0" fillId="5" fontId="17" numFmtId="3071" xfId="0"/>
    <xf applyFill="1" applyFont="1" applyNumberFormat="1" borderId="0" fillId="5" fontId="17" numFmtId="3071" xfId="0">
      <alignment horizontal="right" vertical="center"/>
    </xf>
    <xf applyFill="1" applyNumberFormat="1" borderId="0" fillId="5" fontId="0" numFmtId="3072" xfId="0"/>
    <xf applyFill="1" applyFont="1" applyNumberFormat="1" borderId="0" fillId="5" fontId="17" numFmtId="3072" xfId="0"/>
    <xf applyFill="1" applyFont="1" applyNumberFormat="1" borderId="0" fillId="5" fontId="17" numFmtId="3072" xfId="0">
      <alignment horizontal="right" vertical="center"/>
    </xf>
    <xf applyFill="1" applyNumberFormat="1" borderId="0" fillId="5" fontId="0" numFmtId="3073" xfId="0"/>
    <xf applyFill="1" applyFont="1" applyNumberFormat="1" borderId="0" fillId="5" fontId="17" numFmtId="3073" xfId="0"/>
    <xf applyFill="1" applyFont="1" applyNumberFormat="1" borderId="0" fillId="5" fontId="17" numFmtId="3073" xfId="0">
      <alignment horizontal="right" vertical="center"/>
    </xf>
    <xf applyFill="1" applyNumberFormat="1" borderId="0" fillId="7" fontId="0" numFmtId="3074" xfId="0"/>
    <xf applyFill="1" applyFont="1" applyNumberFormat="1" borderId="0" fillId="7" fontId="17" numFmtId="3074" xfId="0"/>
    <xf applyFill="1" applyFont="1" applyNumberFormat="1" borderId="0" fillId="7" fontId="17" numFmtId="3074" xfId="0">
      <alignment horizontal="right" vertical="center"/>
    </xf>
    <xf applyFill="1" applyNumberFormat="1" borderId="0" fillId="7" fontId="0" numFmtId="3075" xfId="0"/>
    <xf applyFill="1" applyFont="1" applyNumberFormat="1" borderId="0" fillId="7" fontId="17" numFmtId="3075" xfId="0"/>
    <xf applyFill="1" applyFont="1" applyNumberFormat="1" borderId="0" fillId="7" fontId="17" numFmtId="3075" xfId="0">
      <alignment horizontal="right" vertical="center"/>
    </xf>
    <xf applyFill="1" applyNumberFormat="1" borderId="0" fillId="7" fontId="0" numFmtId="3076" xfId="0"/>
    <xf applyFill="1" applyFont="1" applyNumberFormat="1" borderId="0" fillId="7" fontId="17" numFmtId="3076" xfId="0"/>
    <xf applyFill="1" applyFont="1" applyNumberFormat="1" borderId="0" fillId="7" fontId="17" numFmtId="3076" xfId="0">
      <alignment horizontal="right" vertical="center"/>
    </xf>
    <xf applyFill="1" applyNumberFormat="1" borderId="0" fillId="5" fontId="0" numFmtId="3077" xfId="0"/>
    <xf applyFill="1" applyFont="1" applyNumberFormat="1" borderId="0" fillId="5" fontId="17" numFmtId="3077" xfId="0"/>
    <xf applyFill="1" applyFont="1" applyNumberFormat="1" borderId="0" fillId="5" fontId="17" numFmtId="3077" xfId="0">
      <alignment horizontal="right" vertical="center"/>
    </xf>
    <xf applyFill="1" applyNumberFormat="1" borderId="0" fillId="5" fontId="0" numFmtId="3078" xfId="0"/>
    <xf applyFill="1" applyFont="1" applyNumberFormat="1" borderId="0" fillId="5" fontId="17" numFmtId="3078" xfId="0"/>
    <xf applyFill="1" applyFont="1" applyNumberFormat="1" borderId="0" fillId="5" fontId="17" numFmtId="3078" xfId="0">
      <alignment horizontal="right" vertical="center"/>
    </xf>
    <xf applyFill="1" applyNumberFormat="1" borderId="0" fillId="5" fontId="0" numFmtId="3079" xfId="0"/>
    <xf applyFill="1" applyFont="1" applyNumberFormat="1" borderId="0" fillId="5" fontId="17" numFmtId="3079" xfId="0"/>
    <xf applyFill="1" applyFont="1" applyNumberFormat="1" borderId="0" fillId="5" fontId="17" numFmtId="3079" xfId="0">
      <alignment horizontal="right" vertical="center"/>
    </xf>
    <xf applyFill="1" applyNumberFormat="1" borderId="0" fillId="7" fontId="0" numFmtId="3080" xfId="0"/>
    <xf applyFill="1" applyFont="1" applyNumberFormat="1" borderId="0" fillId="7" fontId="17" numFmtId="3080" xfId="0"/>
    <xf applyFill="1" applyFont="1" applyNumberFormat="1" borderId="0" fillId="7" fontId="17" numFmtId="3080" xfId="0">
      <alignment horizontal="right" vertical="center"/>
    </xf>
    <xf applyFill="1" applyNumberFormat="1" borderId="0" fillId="7" fontId="0" numFmtId="3081" xfId="0"/>
    <xf applyFill="1" applyFont="1" applyNumberFormat="1" borderId="0" fillId="7" fontId="17" numFmtId="3081" xfId="0"/>
    <xf applyFill="1" applyFont="1" applyNumberFormat="1" borderId="0" fillId="7" fontId="17" numFmtId="3081" xfId="0">
      <alignment horizontal="right" vertical="center"/>
    </xf>
    <xf applyFill="1" applyNumberFormat="1" borderId="0" fillId="7" fontId="0" numFmtId="3082" xfId="0"/>
    <xf applyFill="1" applyFont="1" applyNumberFormat="1" borderId="0" fillId="7" fontId="17" numFmtId="3082" xfId="0"/>
    <xf applyFill="1" applyFont="1" applyNumberFormat="1" borderId="0" fillId="7" fontId="17" numFmtId="3082" xfId="0">
      <alignment horizontal="right" vertical="center"/>
    </xf>
    <xf applyFill="1" applyNumberFormat="1" borderId="0" fillId="5" fontId="0" numFmtId="3083" xfId="0"/>
    <xf applyFill="1" applyFont="1" applyNumberFormat="1" borderId="0" fillId="5" fontId="17" numFmtId="3083" xfId="0"/>
    <xf applyFill="1" applyFont="1" applyNumberFormat="1" borderId="0" fillId="5" fontId="17" numFmtId="3083" xfId="0">
      <alignment horizontal="right" vertical="center"/>
    </xf>
    <xf applyFill="1" applyNumberFormat="1" borderId="0" fillId="5" fontId="0" numFmtId="3084" xfId="0"/>
    <xf applyFill="1" applyFont="1" applyNumberFormat="1" borderId="0" fillId="5" fontId="17" numFmtId="3084" xfId="0"/>
    <xf applyFill="1" applyFont="1" applyNumberFormat="1" borderId="0" fillId="5" fontId="17" numFmtId="3084" xfId="0">
      <alignment horizontal="right" vertical="center"/>
    </xf>
    <xf applyFill="1" applyNumberFormat="1" borderId="0" fillId="7" fontId="0" numFmtId="3085" xfId="0"/>
    <xf applyFill="1" applyFont="1" applyNumberFormat="1" borderId="0" fillId="7" fontId="17" numFmtId="3085" xfId="0"/>
    <xf applyFill="1" applyFont="1" applyNumberFormat="1" borderId="0" fillId="7" fontId="17" numFmtId="3085" xfId="0">
      <alignment horizontal="right" vertical="center"/>
    </xf>
    <xf applyNumberFormat="1" borderId="0" fillId="0" fontId="0" numFmtId="3086" xfId="0"/>
    <xf applyFill="1" applyNumberFormat="1" borderId="0" fillId="5" fontId="0" numFmtId="3086" xfId="0"/>
    <xf applyFill="1" applyFont="1" applyNumberFormat="1" borderId="0" fillId="5" fontId="20" numFmtId="3086" xfId="0"/>
    <xf applyFill="1" applyFont="1" applyNumberFormat="1" borderId="0" fillId="5" fontId="20" numFmtId="3086" xfId="0">
      <alignment horizontal="right" vertical="center"/>
    </xf>
    <xf applyNumberFormat="1" borderId="0" fillId="0" fontId="0" numFmtId="3087" xfId="0"/>
    <xf applyFill="1" applyNumberFormat="1" borderId="0" fillId="5" fontId="0" numFmtId="3087" xfId="0"/>
    <xf applyFill="1" applyFont="1" applyNumberFormat="1" borderId="0" fillId="5" fontId="20" numFmtId="3087" xfId="0"/>
    <xf applyFill="1" applyFont="1" applyNumberFormat="1" borderId="0" fillId="5" fontId="20" numFmtId="3087" xfId="0">
      <alignment horizontal="right" vertical="center"/>
    </xf>
    <xf applyNumberFormat="1" borderId="0" fillId="0" fontId="0" numFmtId="3088" xfId="0"/>
    <xf applyFill="1" applyNumberFormat="1" borderId="0" fillId="5" fontId="0" numFmtId="3088" xfId="0"/>
    <xf applyFill="1" applyFont="1" applyNumberFormat="1" borderId="0" fillId="5" fontId="20" numFmtId="3088" xfId="0"/>
    <xf applyFill="1" applyFont="1" applyNumberFormat="1" borderId="0" fillId="5" fontId="20" numFmtId="3088" xfId="0">
      <alignment horizontal="right" vertical="center"/>
    </xf>
    <xf applyNumberFormat="1" borderId="0" fillId="0" fontId="0" numFmtId="3089" xfId="0"/>
    <xf applyFill="1" applyNumberFormat="1" borderId="0" fillId="6" fontId="0" numFmtId="3089" xfId="0"/>
    <xf applyFill="1" applyFont="1" applyNumberFormat="1" borderId="0" fillId="6" fontId="23" numFmtId="3089" xfId="0"/>
    <xf applyFill="1" applyFont="1" applyNumberFormat="1" borderId="0" fillId="6" fontId="23" numFmtId="3089" xfId="0">
      <alignment horizontal="right" vertical="center"/>
    </xf>
    <xf applyNumberFormat="1" borderId="0" fillId="0" fontId="0" numFmtId="3090" xfId="0"/>
    <xf applyFill="1" applyNumberFormat="1" borderId="0" fillId="5" fontId="0" numFmtId="3091" xfId="0"/>
    <xf applyFill="1" applyFont="1" applyNumberFormat="1" borderId="0" fillId="5" fontId="17" numFmtId="3091" xfId="0"/>
    <xf applyFill="1" applyFont="1" applyNumberFormat="1" borderId="0" fillId="5" fontId="17" numFmtId="3091" xfId="0">
      <alignment horizontal="right" vertical="center"/>
    </xf>
    <xf applyFill="1" applyNumberFormat="1" borderId="0" fillId="5" fontId="0" numFmtId="3092" xfId="0"/>
    <xf applyFill="1" applyFont="1" applyNumberFormat="1" borderId="0" fillId="5" fontId="17" numFmtId="3092" xfId="0"/>
    <xf applyFill="1" applyFont="1" applyNumberFormat="1" borderId="0" fillId="5" fontId="17" numFmtId="3092" xfId="0">
      <alignment horizontal="right" vertical="center"/>
    </xf>
    <xf applyFill="1" applyNumberFormat="1" borderId="0" fillId="5" fontId="0" numFmtId="3093" xfId="0"/>
    <xf applyFill="1" applyFont="1" applyNumberFormat="1" borderId="0" fillId="5" fontId="17" numFmtId="3093" xfId="0"/>
    <xf applyFill="1" applyFont="1" applyNumberFormat="1" borderId="0" fillId="5" fontId="17" numFmtId="3093" xfId="0">
      <alignment horizontal="right" vertical="center"/>
    </xf>
    <xf applyFill="1" applyNumberFormat="1" borderId="0" fillId="7" fontId="0" numFmtId="3094" xfId="0"/>
    <xf applyFill="1" applyFont="1" applyNumberFormat="1" borderId="0" fillId="7" fontId="17" numFmtId="3094" xfId="0"/>
    <xf applyFill="1" applyFont="1" applyNumberFormat="1" borderId="0" fillId="7" fontId="17" numFmtId="3094" xfId="0">
      <alignment horizontal="right" vertical="center"/>
    </xf>
    <xf applyFill="1" applyNumberFormat="1" borderId="0" fillId="7" fontId="0" numFmtId="3095" xfId="0"/>
    <xf applyFill="1" applyFont="1" applyNumberFormat="1" borderId="0" fillId="7" fontId="17" numFmtId="3095" xfId="0"/>
    <xf applyFill="1" applyFont="1" applyNumberFormat="1" borderId="0" fillId="7" fontId="17" numFmtId="3095" xfId="0">
      <alignment horizontal="right" vertical="center"/>
    </xf>
    <xf applyFill="1" applyNumberFormat="1" borderId="0" fillId="7" fontId="0" numFmtId="3096" xfId="0"/>
    <xf applyFill="1" applyFont="1" applyNumberFormat="1" borderId="0" fillId="7" fontId="17" numFmtId="3096" xfId="0"/>
    <xf applyFill="1" applyFont="1" applyNumberFormat="1" borderId="0" fillId="7" fontId="17" numFmtId="3096" xfId="0">
      <alignment horizontal="right" vertical="center"/>
    </xf>
    <xf applyFill="1" applyNumberFormat="1" borderId="0" fillId="5" fontId="0" numFmtId="3097" xfId="0"/>
    <xf applyFill="1" applyFont="1" applyNumberFormat="1" borderId="0" fillId="5" fontId="17" numFmtId="3097" xfId="0"/>
    <xf applyFill="1" applyFont="1" applyNumberFormat="1" borderId="0" fillId="5" fontId="17" numFmtId="3097" xfId="0">
      <alignment horizontal="right" vertical="center"/>
    </xf>
    <xf applyFill="1" applyNumberFormat="1" borderId="0" fillId="5" fontId="0" numFmtId="3098" xfId="0"/>
    <xf applyFill="1" applyFont="1" applyNumberFormat="1" borderId="0" fillId="5" fontId="17" numFmtId="3098" xfId="0"/>
    <xf applyFill="1" applyFont="1" applyNumberFormat="1" borderId="0" fillId="5" fontId="17" numFmtId="3098" xfId="0">
      <alignment horizontal="right" vertical="center"/>
    </xf>
    <xf applyFill="1" applyNumberFormat="1" borderId="0" fillId="5" fontId="0" numFmtId="3099" xfId="0"/>
    <xf applyFill="1" applyFont="1" applyNumberFormat="1" borderId="0" fillId="5" fontId="17" numFmtId="3099" xfId="0"/>
    <xf applyFill="1" applyFont="1" applyNumberFormat="1" borderId="0" fillId="5" fontId="17" numFmtId="3099" xfId="0">
      <alignment horizontal="right" vertical="center"/>
    </xf>
    <xf applyFill="1" applyNumberFormat="1" borderId="0" fillId="7" fontId="0" numFmtId="3100" xfId="0"/>
    <xf applyFill="1" applyFont="1" applyNumberFormat="1" borderId="0" fillId="7" fontId="17" numFmtId="3100" xfId="0"/>
    <xf applyFill="1" applyFont="1" applyNumberFormat="1" borderId="0" fillId="7" fontId="17" numFmtId="3100" xfId="0">
      <alignment horizontal="right" vertical="center"/>
    </xf>
    <xf applyFill="1" applyNumberFormat="1" borderId="0" fillId="7" fontId="0" numFmtId="3101" xfId="0"/>
    <xf applyFill="1" applyFont="1" applyNumberFormat="1" borderId="0" fillId="7" fontId="17" numFmtId="3101" xfId="0"/>
    <xf applyFill="1" applyFont="1" applyNumberFormat="1" borderId="0" fillId="7" fontId="17" numFmtId="3101" xfId="0">
      <alignment horizontal="right" vertical="center"/>
    </xf>
    <xf applyFill="1" applyNumberFormat="1" borderId="0" fillId="7" fontId="0" numFmtId="3102" xfId="0"/>
    <xf applyFill="1" applyFont="1" applyNumberFormat="1" borderId="0" fillId="7" fontId="17" numFmtId="3102" xfId="0"/>
    <xf applyFill="1" applyFont="1" applyNumberFormat="1" borderId="0" fillId="7" fontId="17" numFmtId="3102" xfId="0">
      <alignment horizontal="right" vertical="center"/>
    </xf>
    <xf applyFill="1" applyNumberFormat="1" borderId="0" fillId="5" fontId="0" numFmtId="3103" xfId="0"/>
    <xf applyFill="1" applyFont="1" applyNumberFormat="1" borderId="0" fillId="5" fontId="17" numFmtId="3103" xfId="0"/>
    <xf applyFill="1" applyFont="1" applyNumberFormat="1" borderId="0" fillId="5" fontId="17" numFmtId="3103" xfId="0">
      <alignment horizontal="right" vertical="center"/>
    </xf>
    <xf applyFill="1" applyNumberFormat="1" borderId="0" fillId="5" fontId="0" numFmtId="3104" xfId="0"/>
    <xf applyFill="1" applyFont="1" applyNumberFormat="1" borderId="0" fillId="5" fontId="17" numFmtId="3104" xfId="0"/>
    <xf applyFill="1" applyFont="1" applyNumberFormat="1" borderId="0" fillId="5" fontId="17" numFmtId="3104" xfId="0">
      <alignment horizontal="right" vertical="center"/>
    </xf>
    <xf applyFill="1" applyNumberFormat="1" borderId="0" fillId="5" fontId="0" numFmtId="3105" xfId="0"/>
    <xf applyFill="1" applyFont="1" applyNumberFormat="1" borderId="0" fillId="5" fontId="17" numFmtId="3105" xfId="0"/>
    <xf applyFill="1" applyFont="1" applyNumberFormat="1" borderId="0" fillId="5" fontId="17" numFmtId="3105" xfId="0">
      <alignment horizontal="right" vertical="center"/>
    </xf>
    <xf applyFill="1" applyNumberFormat="1" borderId="0" fillId="7" fontId="0" numFmtId="3106" xfId="0"/>
    <xf applyFill="1" applyFont="1" applyNumberFormat="1" borderId="0" fillId="7" fontId="17" numFmtId="3106" xfId="0"/>
    <xf applyFill="1" applyFont="1" applyNumberFormat="1" borderId="0" fillId="7" fontId="17" numFmtId="3106" xfId="0">
      <alignment horizontal="right" vertical="center"/>
    </xf>
    <xf applyFill="1" applyNumberFormat="1" borderId="0" fillId="7" fontId="0" numFmtId="3107" xfId="0"/>
    <xf applyFill="1" applyFont="1" applyNumberFormat="1" borderId="0" fillId="7" fontId="17" numFmtId="3107" xfId="0"/>
    <xf applyFill="1" applyFont="1" applyNumberFormat="1" borderId="0" fillId="7" fontId="17" numFmtId="3107" xfId="0">
      <alignment horizontal="right" vertical="center"/>
    </xf>
    <xf applyFill="1" applyNumberFormat="1" borderId="0" fillId="7" fontId="0" numFmtId="3108" xfId="0"/>
    <xf applyFill="1" applyFont="1" applyNumberFormat="1" borderId="0" fillId="7" fontId="17" numFmtId="3108" xfId="0"/>
    <xf applyFill="1" applyFont="1" applyNumberFormat="1" borderId="0" fillId="7" fontId="17" numFmtId="3108" xfId="0">
      <alignment horizontal="right" vertical="center"/>
    </xf>
    <xf applyFill="1" applyNumberFormat="1" borderId="0" fillId="5" fontId="0" numFmtId="3109" xfId="0"/>
    <xf applyFill="1" applyFont="1" applyNumberFormat="1" borderId="0" fillId="5" fontId="17" numFmtId="3109" xfId="0"/>
    <xf applyFill="1" applyFont="1" applyNumberFormat="1" borderId="0" fillId="5" fontId="17" numFmtId="3109" xfId="0">
      <alignment horizontal="right" vertical="center"/>
    </xf>
    <xf applyFill="1" applyNumberFormat="1" borderId="0" fillId="5" fontId="0" numFmtId="3110" xfId="0"/>
    <xf applyFill="1" applyFont="1" applyNumberFormat="1" borderId="0" fillId="5" fontId="17" numFmtId="3110" xfId="0"/>
    <xf applyFill="1" applyFont="1" applyNumberFormat="1" borderId="0" fillId="5" fontId="17" numFmtId="3110" xfId="0">
      <alignment horizontal="right" vertical="center"/>
    </xf>
    <xf applyFill="1" applyNumberFormat="1" borderId="0" fillId="7" fontId="0" numFmtId="3111" xfId="0"/>
    <xf applyFill="1" applyFont="1" applyNumberFormat="1" borderId="0" fillId="7" fontId="17" numFmtId="3111" xfId="0"/>
    <xf applyFill="1" applyFont="1" applyNumberFormat="1" borderId="0" fillId="7" fontId="17" numFmtId="3111" xfId="0">
      <alignment horizontal="right" vertical="center"/>
    </xf>
    <xf applyFill="1" applyNumberFormat="1" borderId="0" fillId="5" fontId="0" numFmtId="3112" xfId="0"/>
    <xf applyFill="1" applyFont="1" applyNumberFormat="1" borderId="0" fillId="5" fontId="17" numFmtId="3112" xfId="0"/>
    <xf applyFill="1" applyFont="1" applyNumberFormat="1" borderId="0" fillId="5" fontId="17" numFmtId="3112" xfId="0">
      <alignment horizontal="right" vertical="center"/>
    </xf>
    <xf applyFill="1" applyNumberFormat="1" borderId="0" fillId="5" fontId="0" numFmtId="3113" xfId="0"/>
    <xf applyFill="1" applyFont="1" applyNumberFormat="1" borderId="0" fillId="5" fontId="17" numFmtId="3113" xfId="0"/>
    <xf applyFill="1" applyFont="1" applyNumberFormat="1" borderId="0" fillId="5" fontId="17" numFmtId="3113" xfId="0">
      <alignment horizontal="right" vertical="center"/>
    </xf>
    <xf applyFill="1" applyNumberFormat="1" borderId="0" fillId="5" fontId="0" numFmtId="3114" xfId="0"/>
    <xf applyFill="1" applyFont="1" applyNumberFormat="1" borderId="0" fillId="5" fontId="17" numFmtId="3114" xfId="0"/>
    <xf applyFill="1" applyFont="1" applyNumberFormat="1" borderId="0" fillId="5" fontId="17" numFmtId="3114" xfId="0">
      <alignment horizontal="right" vertical="center"/>
    </xf>
    <xf applyFill="1" applyNumberFormat="1" borderId="0" fillId="7" fontId="0" numFmtId="3115" xfId="0"/>
    <xf applyFill="1" applyFont="1" applyNumberFormat="1" borderId="0" fillId="7" fontId="17" numFmtId="3115" xfId="0"/>
    <xf applyFill="1" applyFont="1" applyNumberFormat="1" borderId="0" fillId="7" fontId="17" numFmtId="3115" xfId="0">
      <alignment horizontal="right" vertical="center"/>
    </xf>
    <xf applyFill="1" applyNumberFormat="1" borderId="0" fillId="7" fontId="0" numFmtId="3116" xfId="0"/>
    <xf applyFill="1" applyFont="1" applyNumberFormat="1" borderId="0" fillId="7" fontId="17" numFmtId="3116" xfId="0"/>
    <xf applyFill="1" applyFont="1" applyNumberFormat="1" borderId="0" fillId="7" fontId="17" numFmtId="3116" xfId="0">
      <alignment horizontal="right" vertical="center"/>
    </xf>
    <xf applyFill="1" applyNumberFormat="1" borderId="0" fillId="7" fontId="0" numFmtId="3117" xfId="0"/>
    <xf applyFill="1" applyFont="1" applyNumberFormat="1" borderId="0" fillId="7" fontId="17" numFmtId="3117" xfId="0"/>
    <xf applyFill="1" applyFont="1" applyNumberFormat="1" borderId="0" fillId="7" fontId="17" numFmtId="3117" xfId="0">
      <alignment horizontal="right" vertical="center"/>
    </xf>
    <xf applyFill="1" applyNumberFormat="1" borderId="0" fillId="5" fontId="0" numFmtId="3118" xfId="0"/>
    <xf applyFill="1" applyFont="1" applyNumberFormat="1" borderId="0" fillId="5" fontId="17" numFmtId="3118" xfId="0"/>
    <xf applyFill="1" applyFont="1" applyNumberFormat="1" borderId="0" fillId="5" fontId="17" numFmtId="3118" xfId="0">
      <alignment horizontal="right" vertical="center"/>
    </xf>
    <xf applyFill="1" applyNumberFormat="1" borderId="0" fillId="5" fontId="0" numFmtId="3119" xfId="0"/>
    <xf applyFill="1" applyFont="1" applyNumberFormat="1" borderId="0" fillId="5" fontId="17" numFmtId="3119" xfId="0"/>
    <xf applyFill="1" applyFont="1" applyNumberFormat="1" borderId="0" fillId="5" fontId="17" numFmtId="3119" xfId="0">
      <alignment horizontal="right" vertical="center"/>
    </xf>
    <xf applyFill="1" applyNumberFormat="1" borderId="0" fillId="5" fontId="0" numFmtId="3120" xfId="0"/>
    <xf applyFill="1" applyFont="1" applyNumberFormat="1" borderId="0" fillId="5" fontId="17" numFmtId="3120" xfId="0"/>
    <xf applyFill="1" applyFont="1" applyNumberFormat="1" borderId="0" fillId="5" fontId="17" numFmtId="3120" xfId="0">
      <alignment horizontal="right" vertical="center"/>
    </xf>
    <xf applyFill="1" applyNumberFormat="1" borderId="0" fillId="7" fontId="0" numFmtId="3121" xfId="0"/>
    <xf applyFill="1" applyFont="1" applyNumberFormat="1" borderId="0" fillId="7" fontId="17" numFmtId="3121" xfId="0"/>
    <xf applyFill="1" applyFont="1" applyNumberFormat="1" borderId="0" fillId="7" fontId="17" numFmtId="3121" xfId="0">
      <alignment horizontal="right" vertical="center"/>
    </xf>
    <xf applyFill="1" applyNumberFormat="1" borderId="0" fillId="7" fontId="0" numFmtId="3122" xfId="0"/>
    <xf applyFill="1" applyFont="1" applyNumberFormat="1" borderId="0" fillId="7" fontId="17" numFmtId="3122" xfId="0"/>
    <xf applyFill="1" applyFont="1" applyNumberFormat="1" borderId="0" fillId="7" fontId="17" numFmtId="3122" xfId="0">
      <alignment horizontal="right" vertical="center"/>
    </xf>
    <xf applyFill="1" applyNumberFormat="1" borderId="0" fillId="7" fontId="0" numFmtId="3123" xfId="0"/>
    <xf applyFill="1" applyFont="1" applyNumberFormat="1" borderId="0" fillId="7" fontId="17" numFmtId="3123" xfId="0"/>
    <xf applyFill="1" applyFont="1" applyNumberFormat="1" borderId="0" fillId="7" fontId="17" numFmtId="3123" xfId="0">
      <alignment horizontal="right" vertical="center"/>
    </xf>
    <xf applyFill="1" applyNumberFormat="1" borderId="0" fillId="5" fontId="0" numFmtId="3124" xfId="0"/>
    <xf applyFill="1" applyFont="1" applyNumberFormat="1" borderId="0" fillId="5" fontId="17" numFmtId="3124" xfId="0"/>
    <xf applyFill="1" applyFont="1" applyNumberFormat="1" borderId="0" fillId="5" fontId="17" numFmtId="3124" xfId="0">
      <alignment horizontal="right" vertical="center"/>
    </xf>
    <xf applyFill="1" applyNumberFormat="1" borderId="0" fillId="5" fontId="0" numFmtId="3125" xfId="0"/>
    <xf applyFill="1" applyFont="1" applyNumberFormat="1" borderId="0" fillId="5" fontId="17" numFmtId="3125" xfId="0"/>
    <xf applyFill="1" applyFont="1" applyNumberFormat="1" borderId="0" fillId="5" fontId="17" numFmtId="3125" xfId="0">
      <alignment horizontal="right" vertical="center"/>
    </xf>
    <xf applyFill="1" applyNumberFormat="1" borderId="0" fillId="7" fontId="0" numFmtId="3126" xfId="0"/>
    <xf applyFill="1" applyFont="1" applyNumberFormat="1" borderId="0" fillId="7" fontId="17" numFmtId="3126" xfId="0"/>
    <xf applyFill="1" applyFont="1" applyNumberFormat="1" borderId="0" fillId="7" fontId="17" numFmtId="3126" xfId="0">
      <alignment horizontal="right" vertical="center"/>
    </xf>
    <xf applyNumberFormat="1" borderId="0" fillId="0" fontId="0" numFmtId="3127" xfId="0"/>
    <xf applyFill="1" applyNumberFormat="1" borderId="0" fillId="5" fontId="0" numFmtId="3127" xfId="0"/>
    <xf applyFill="1" applyFont="1" applyNumberFormat="1" borderId="0" fillId="5" fontId="20" numFmtId="3127" xfId="0"/>
    <xf applyFill="1" applyFont="1" applyNumberFormat="1" borderId="0" fillId="5" fontId="20" numFmtId="3127" xfId="0">
      <alignment horizontal="right" vertical="center"/>
    </xf>
    <xf applyNumberFormat="1" borderId="0" fillId="0" fontId="0" numFmtId="3128" xfId="0"/>
    <xf applyFill="1" applyNumberFormat="1" borderId="0" fillId="5" fontId="0" numFmtId="3128" xfId="0"/>
    <xf applyFill="1" applyFont="1" applyNumberFormat="1" borderId="0" fillId="5" fontId="20" numFmtId="3128" xfId="0"/>
    <xf applyFill="1" applyFont="1" applyNumberFormat="1" borderId="0" fillId="5" fontId="20" numFmtId="3128" xfId="0">
      <alignment horizontal="right" vertical="center"/>
    </xf>
    <xf applyNumberFormat="1" borderId="0" fillId="0" fontId="0" numFmtId="3129" xfId="0"/>
    <xf applyFill="1" applyNumberFormat="1" borderId="0" fillId="5" fontId="0" numFmtId="3129" xfId="0"/>
    <xf applyFill="1" applyFont="1" applyNumberFormat="1" borderId="0" fillId="5" fontId="20" numFmtId="3129" xfId="0"/>
    <xf applyFill="1" applyFont="1" applyNumberFormat="1" borderId="0" fillId="5" fontId="20" numFmtId="3129" xfId="0">
      <alignment horizontal="right" vertical="center"/>
    </xf>
    <xf applyNumberFormat="1" borderId="0" fillId="0" fontId="0" numFmtId="3130" xfId="0"/>
    <xf applyFill="1" applyNumberFormat="1" borderId="0" fillId="6" fontId="0" numFmtId="3130" xfId="0"/>
    <xf applyFill="1" applyFont="1" applyNumberFormat="1" borderId="0" fillId="6" fontId="23" numFmtId="3130" xfId="0"/>
    <xf applyFill="1" applyFont="1" applyNumberFormat="1" borderId="0" fillId="6" fontId="23" numFmtId="3130" xfId="0">
      <alignment horizontal="right" vertical="center"/>
    </xf>
    <xf applyNumberFormat="1" borderId="0" fillId="0" fontId="0" numFmtId="3131" xfId="0"/>
    <xf applyFill="1" applyNumberFormat="1" borderId="0" fillId="5" fontId="0" numFmtId="3132" xfId="0"/>
    <xf applyFill="1" applyFont="1" applyNumberFormat="1" borderId="0" fillId="5" fontId="17" numFmtId="3132" xfId="0"/>
    <xf applyFill="1" applyFont="1" applyNumberFormat="1" borderId="0" fillId="5" fontId="17" numFmtId="3132" xfId="0">
      <alignment horizontal="right" vertical="center"/>
    </xf>
    <xf applyFill="1" applyNumberFormat="1" borderId="0" fillId="5" fontId="0" numFmtId="3133" xfId="0"/>
    <xf applyFill="1" applyFont="1" applyNumberFormat="1" borderId="0" fillId="5" fontId="17" numFmtId="3133" xfId="0"/>
    <xf applyFill="1" applyFont="1" applyNumberFormat="1" borderId="0" fillId="5" fontId="17" numFmtId="3133" xfId="0">
      <alignment horizontal="right" vertical="center"/>
    </xf>
    <xf applyFill="1" applyNumberFormat="1" borderId="0" fillId="5" fontId="0" numFmtId="3134" xfId="0"/>
    <xf applyFill="1" applyFont="1" applyNumberFormat="1" borderId="0" fillId="5" fontId="17" numFmtId="3134" xfId="0"/>
    <xf applyFill="1" applyFont="1" applyNumberFormat="1" borderId="0" fillId="5" fontId="17" numFmtId="3134" xfId="0">
      <alignment horizontal="right" vertical="center"/>
    </xf>
    <xf applyFill="1" applyNumberFormat="1" borderId="0" fillId="7" fontId="0" numFmtId="3135" xfId="0"/>
    <xf applyFill="1" applyFont="1" applyNumberFormat="1" borderId="0" fillId="7" fontId="17" numFmtId="3135" xfId="0"/>
    <xf applyFill="1" applyFont="1" applyNumberFormat="1" borderId="0" fillId="7" fontId="17" numFmtId="3135" xfId="0">
      <alignment horizontal="right" vertical="center"/>
    </xf>
    <xf applyFill="1" applyNumberFormat="1" borderId="0" fillId="7" fontId="0" numFmtId="3136" xfId="0"/>
    <xf applyFill="1" applyFont="1" applyNumberFormat="1" borderId="0" fillId="7" fontId="17" numFmtId="3136" xfId="0"/>
    <xf applyFill="1" applyFont="1" applyNumberFormat="1" borderId="0" fillId="7" fontId="17" numFmtId="3136" xfId="0">
      <alignment horizontal="right" vertical="center"/>
    </xf>
    <xf applyFill="1" applyNumberFormat="1" borderId="0" fillId="7" fontId="0" numFmtId="3137" xfId="0"/>
    <xf applyFill="1" applyFont="1" applyNumberFormat="1" borderId="0" fillId="7" fontId="17" numFmtId="3137" xfId="0"/>
    <xf applyFill="1" applyFont="1" applyNumberFormat="1" borderId="0" fillId="7" fontId="17" numFmtId="3137" xfId="0">
      <alignment horizontal="right" vertical="center"/>
    </xf>
    <xf applyFill="1" applyNumberFormat="1" borderId="0" fillId="5" fontId="0" numFmtId="3138" xfId="0"/>
    <xf applyFill="1" applyFont="1" applyNumberFormat="1" borderId="0" fillId="5" fontId="17" numFmtId="3138" xfId="0"/>
    <xf applyFill="1" applyFont="1" applyNumberFormat="1" borderId="0" fillId="5" fontId="17" numFmtId="3138" xfId="0">
      <alignment horizontal="right" vertical="center"/>
    </xf>
    <xf applyFill="1" applyNumberFormat="1" borderId="0" fillId="5" fontId="0" numFmtId="3139" xfId="0"/>
    <xf applyFill="1" applyFont="1" applyNumberFormat="1" borderId="0" fillId="5" fontId="17" numFmtId="3139" xfId="0"/>
    <xf applyFill="1" applyFont="1" applyNumberFormat="1" borderId="0" fillId="5" fontId="17" numFmtId="3139" xfId="0">
      <alignment horizontal="right" vertical="center"/>
    </xf>
    <xf applyFill="1" applyNumberFormat="1" borderId="0" fillId="5" fontId="0" numFmtId="3140" xfId="0"/>
    <xf applyFill="1" applyFont="1" applyNumberFormat="1" borderId="0" fillId="5" fontId="17" numFmtId="3140" xfId="0"/>
    <xf applyFill="1" applyFont="1" applyNumberFormat="1" borderId="0" fillId="5" fontId="17" numFmtId="3140" xfId="0">
      <alignment horizontal="right" vertical="center"/>
    </xf>
    <xf applyFill="1" applyNumberFormat="1" borderId="0" fillId="7" fontId="0" numFmtId="3141" xfId="0"/>
    <xf applyFill="1" applyFont="1" applyNumberFormat="1" borderId="0" fillId="7" fontId="17" numFmtId="3141" xfId="0"/>
    <xf applyFill="1" applyFont="1" applyNumberFormat="1" borderId="0" fillId="7" fontId="17" numFmtId="3141" xfId="0">
      <alignment horizontal="right" vertical="center"/>
    </xf>
    <xf applyFill="1" applyNumberFormat="1" borderId="0" fillId="7" fontId="0" numFmtId="3142" xfId="0"/>
    <xf applyFill="1" applyFont="1" applyNumberFormat="1" borderId="0" fillId="7" fontId="17" numFmtId="3142" xfId="0"/>
    <xf applyFill="1" applyFont="1" applyNumberFormat="1" borderId="0" fillId="7" fontId="17" numFmtId="3142" xfId="0">
      <alignment horizontal="right" vertical="center"/>
    </xf>
    <xf applyFill="1" applyNumberFormat="1" borderId="0" fillId="7" fontId="0" numFmtId="3143" xfId="0"/>
    <xf applyFill="1" applyFont="1" applyNumberFormat="1" borderId="0" fillId="7" fontId="17" numFmtId="3143" xfId="0"/>
    <xf applyFill="1" applyFont="1" applyNumberFormat="1" borderId="0" fillId="7" fontId="17" numFmtId="3143" xfId="0">
      <alignment horizontal="right" vertical="center"/>
    </xf>
    <xf applyFill="1" applyNumberFormat="1" borderId="0" fillId="5" fontId="0" numFmtId="3144" xfId="0"/>
    <xf applyFill="1" applyFont="1" applyNumberFormat="1" borderId="0" fillId="5" fontId="17" numFmtId="3144" xfId="0"/>
    <xf applyFill="1" applyFont="1" applyNumberFormat="1" borderId="0" fillId="5" fontId="17" numFmtId="3144" xfId="0">
      <alignment horizontal="right" vertical="center"/>
    </xf>
    <xf applyFill="1" applyNumberFormat="1" borderId="0" fillId="5" fontId="0" numFmtId="3145" xfId="0"/>
    <xf applyFill="1" applyFont="1" applyNumberFormat="1" borderId="0" fillId="5" fontId="17" numFmtId="3145" xfId="0"/>
    <xf applyFill="1" applyFont="1" applyNumberFormat="1" borderId="0" fillId="5" fontId="17" numFmtId="3145" xfId="0">
      <alignment horizontal="right" vertical="center"/>
    </xf>
    <xf applyFill="1" applyNumberFormat="1" borderId="0" fillId="5" fontId="0" numFmtId="3146" xfId="0"/>
    <xf applyFill="1" applyFont="1" applyNumberFormat="1" borderId="0" fillId="5" fontId="17" numFmtId="3146" xfId="0"/>
    <xf applyFill="1" applyFont="1" applyNumberFormat="1" borderId="0" fillId="5" fontId="17" numFmtId="3146" xfId="0">
      <alignment horizontal="right" vertical="center"/>
    </xf>
    <xf applyFill="1" applyNumberFormat="1" borderId="0" fillId="7" fontId="0" numFmtId="3147" xfId="0"/>
    <xf applyFill="1" applyFont="1" applyNumberFormat="1" borderId="0" fillId="7" fontId="17" numFmtId="3147" xfId="0"/>
    <xf applyFill="1" applyFont="1" applyNumberFormat="1" borderId="0" fillId="7" fontId="17" numFmtId="3147" xfId="0">
      <alignment horizontal="right" vertical="center"/>
    </xf>
    <xf applyFill="1" applyNumberFormat="1" borderId="0" fillId="7" fontId="0" numFmtId="3148" xfId="0"/>
    <xf applyFill="1" applyFont="1" applyNumberFormat="1" borderId="0" fillId="7" fontId="17" numFmtId="3148" xfId="0"/>
    <xf applyFill="1" applyFont="1" applyNumberFormat="1" borderId="0" fillId="7" fontId="17" numFmtId="3148" xfId="0">
      <alignment horizontal="right" vertical="center"/>
    </xf>
    <xf applyFill="1" applyNumberFormat="1" borderId="0" fillId="7" fontId="0" numFmtId="3149" xfId="0"/>
    <xf applyFill="1" applyFont="1" applyNumberFormat="1" borderId="0" fillId="7" fontId="17" numFmtId="3149" xfId="0"/>
    <xf applyFill="1" applyFont="1" applyNumberFormat="1" borderId="0" fillId="7" fontId="17" numFmtId="3149" xfId="0">
      <alignment horizontal="right" vertical="center"/>
    </xf>
    <xf applyFill="1" applyNumberFormat="1" borderId="0" fillId="5" fontId="0" numFmtId="3150" xfId="0"/>
    <xf applyFill="1" applyFont="1" applyNumberFormat="1" borderId="0" fillId="5" fontId="17" numFmtId="3150" xfId="0"/>
    <xf applyFill="1" applyFont="1" applyNumberFormat="1" borderId="0" fillId="5" fontId="17" numFmtId="3150" xfId="0">
      <alignment horizontal="right" vertical="center"/>
    </xf>
    <xf applyFill="1" applyNumberFormat="1" borderId="0" fillId="5" fontId="0" numFmtId="3151" xfId="0"/>
    <xf applyFill="1" applyFont="1" applyNumberFormat="1" borderId="0" fillId="5" fontId="17" numFmtId="3151" xfId="0"/>
    <xf applyFill="1" applyFont="1" applyNumberFormat="1" borderId="0" fillId="5" fontId="17" numFmtId="3151" xfId="0">
      <alignment horizontal="right" vertical="center"/>
    </xf>
    <xf applyFill="1" applyNumberFormat="1" borderId="0" fillId="7" fontId="0" numFmtId="3152" xfId="0"/>
    <xf applyFill="1" applyFont="1" applyNumberFormat="1" borderId="0" fillId="7" fontId="17" numFmtId="3152" xfId="0"/>
    <xf applyFill="1" applyFont="1" applyNumberFormat="1" borderId="0" fillId="7" fontId="17" numFmtId="3152" xfId="0">
      <alignment horizontal="right" vertical="center"/>
    </xf>
    <xf applyFill="1" applyNumberFormat="1" borderId="0" fillId="5" fontId="0" numFmtId="3153" xfId="0"/>
    <xf applyFill="1" applyFont="1" applyNumberFormat="1" borderId="0" fillId="5" fontId="17" numFmtId="3153" xfId="0"/>
    <xf applyFill="1" applyFont="1" applyNumberFormat="1" borderId="0" fillId="5" fontId="17" numFmtId="3153" xfId="0">
      <alignment horizontal="right" vertical="center"/>
    </xf>
    <xf applyFill="1" applyNumberFormat="1" borderId="0" fillId="5" fontId="0" numFmtId="3154" xfId="0"/>
    <xf applyFill="1" applyFont="1" applyNumberFormat="1" borderId="0" fillId="5" fontId="17" numFmtId="3154" xfId="0"/>
    <xf applyFill="1" applyFont="1" applyNumberFormat="1" borderId="0" fillId="5" fontId="17" numFmtId="3154" xfId="0">
      <alignment horizontal="right" vertical="center"/>
    </xf>
    <xf applyFill="1" applyNumberFormat="1" borderId="0" fillId="5" fontId="0" numFmtId="3155" xfId="0"/>
    <xf applyFill="1" applyFont="1" applyNumberFormat="1" borderId="0" fillId="5" fontId="17" numFmtId="3155" xfId="0"/>
    <xf applyFill="1" applyFont="1" applyNumberFormat="1" borderId="0" fillId="5" fontId="17" numFmtId="3155" xfId="0">
      <alignment horizontal="right" vertical="center"/>
    </xf>
    <xf applyFill="1" applyNumberFormat="1" borderId="0" fillId="7" fontId="0" numFmtId="3156" xfId="0"/>
    <xf applyFill="1" applyFont="1" applyNumberFormat="1" borderId="0" fillId="7" fontId="17" numFmtId="3156" xfId="0"/>
    <xf applyFill="1" applyFont="1" applyNumberFormat="1" borderId="0" fillId="7" fontId="17" numFmtId="3156" xfId="0">
      <alignment horizontal="right" vertical="center"/>
    </xf>
    <xf applyFill="1" applyNumberFormat="1" borderId="0" fillId="7" fontId="0" numFmtId="3157" xfId="0"/>
    <xf applyFill="1" applyFont="1" applyNumberFormat="1" borderId="0" fillId="7" fontId="17" numFmtId="3157" xfId="0"/>
    <xf applyFill="1" applyFont="1" applyNumberFormat="1" borderId="0" fillId="7" fontId="17" numFmtId="3157" xfId="0">
      <alignment horizontal="right" vertical="center"/>
    </xf>
    <xf applyFill="1" applyNumberFormat="1" borderId="0" fillId="7" fontId="0" numFmtId="3158" xfId="0"/>
    <xf applyFill="1" applyFont="1" applyNumberFormat="1" borderId="0" fillId="7" fontId="17" numFmtId="3158" xfId="0"/>
    <xf applyFill="1" applyFont="1" applyNumberFormat="1" borderId="0" fillId="7" fontId="17" numFmtId="3158" xfId="0">
      <alignment horizontal="right" vertical="center"/>
    </xf>
    <xf applyFill="1" applyNumberFormat="1" borderId="0" fillId="5" fontId="0" numFmtId="3159" xfId="0"/>
    <xf applyFill="1" applyFont="1" applyNumberFormat="1" borderId="0" fillId="5" fontId="17" numFmtId="3159" xfId="0"/>
    <xf applyFill="1" applyFont="1" applyNumberFormat="1" borderId="0" fillId="5" fontId="17" numFmtId="3159" xfId="0">
      <alignment horizontal="right" vertical="center"/>
    </xf>
    <xf applyFill="1" applyNumberFormat="1" borderId="0" fillId="5" fontId="0" numFmtId="3160" xfId="0"/>
    <xf applyFill="1" applyFont="1" applyNumberFormat="1" borderId="0" fillId="5" fontId="17" numFmtId="3160" xfId="0"/>
    <xf applyFill="1" applyFont="1" applyNumberFormat="1" borderId="0" fillId="5" fontId="17" numFmtId="3160" xfId="0">
      <alignment horizontal="right" vertical="center"/>
    </xf>
    <xf applyFill="1" applyNumberFormat="1" borderId="0" fillId="5" fontId="0" numFmtId="3161" xfId="0"/>
    <xf applyFill="1" applyFont="1" applyNumberFormat="1" borderId="0" fillId="5" fontId="17" numFmtId="3161" xfId="0"/>
    <xf applyFill="1" applyFont="1" applyNumberFormat="1" borderId="0" fillId="5" fontId="17" numFmtId="3161" xfId="0">
      <alignment horizontal="right" vertical="center"/>
    </xf>
    <xf applyFill="1" applyNumberFormat="1" borderId="0" fillId="7" fontId="0" numFmtId="3162" xfId="0"/>
    <xf applyFill="1" applyFont="1" applyNumberFormat="1" borderId="0" fillId="7" fontId="17" numFmtId="3162" xfId="0"/>
    <xf applyFill="1" applyFont="1" applyNumberFormat="1" borderId="0" fillId="7" fontId="17" numFmtId="3162" xfId="0">
      <alignment horizontal="right" vertical="center"/>
    </xf>
    <xf applyFill="1" applyNumberFormat="1" borderId="0" fillId="7" fontId="0" numFmtId="3163" xfId="0"/>
    <xf applyFill="1" applyFont="1" applyNumberFormat="1" borderId="0" fillId="7" fontId="17" numFmtId="3163" xfId="0"/>
    <xf applyFill="1" applyFont="1" applyNumberFormat="1" borderId="0" fillId="7" fontId="17" numFmtId="3163" xfId="0">
      <alignment horizontal="right" vertical="center"/>
    </xf>
    <xf applyFill="1" applyNumberFormat="1" borderId="0" fillId="7" fontId="0" numFmtId="3164" xfId="0"/>
    <xf applyFill="1" applyFont="1" applyNumberFormat="1" borderId="0" fillId="7" fontId="17" numFmtId="3164" xfId="0"/>
    <xf applyFill="1" applyFont="1" applyNumberFormat="1" borderId="0" fillId="7" fontId="17" numFmtId="3164" xfId="0">
      <alignment horizontal="right" vertical="center"/>
    </xf>
    <xf applyFill="1" applyNumberFormat="1" borderId="0" fillId="5" fontId="0" numFmtId="3165" xfId="0"/>
    <xf applyFill="1" applyFont="1" applyNumberFormat="1" borderId="0" fillId="5" fontId="17" numFmtId="3165" xfId="0"/>
    <xf applyFill="1" applyFont="1" applyNumberFormat="1" borderId="0" fillId="5" fontId="17" numFmtId="3165" xfId="0">
      <alignment horizontal="right" vertical="center"/>
    </xf>
    <xf applyFill="1" applyNumberFormat="1" borderId="0" fillId="5" fontId="0" numFmtId="3166" xfId="0"/>
    <xf applyFill="1" applyFont="1" applyNumberFormat="1" borderId="0" fillId="5" fontId="17" numFmtId="3166" xfId="0"/>
    <xf applyFill="1" applyFont="1" applyNumberFormat="1" borderId="0" fillId="5" fontId="17" numFmtId="3166" xfId="0">
      <alignment horizontal="right" vertical="center"/>
    </xf>
    <xf applyFill="1" applyNumberFormat="1" borderId="0" fillId="7" fontId="0" numFmtId="3167" xfId="0"/>
    <xf applyFill="1" applyFont="1" applyNumberFormat="1" borderId="0" fillId="7" fontId="17" numFmtId="3167" xfId="0"/>
    <xf applyFill="1" applyFont="1" applyNumberFormat="1" borderId="0" fillId="7" fontId="17" numFmtId="3167" xfId="0">
      <alignment horizontal="right" vertical="center"/>
    </xf>
    <xf applyNumberFormat="1" borderId="0" fillId="0" fontId="0" numFmtId="3168" xfId="0"/>
    <xf applyFill="1" applyNumberFormat="1" borderId="0" fillId="5" fontId="0" numFmtId="3168" xfId="0"/>
    <xf applyFill="1" applyFont="1" applyNumberFormat="1" borderId="0" fillId="5" fontId="20" numFmtId="3168" xfId="0"/>
    <xf applyFill="1" applyFont="1" applyNumberFormat="1" borderId="0" fillId="5" fontId="20" numFmtId="3168" xfId="0">
      <alignment horizontal="right" vertical="center"/>
    </xf>
    <xf applyNumberFormat="1" borderId="0" fillId="0" fontId="0" numFmtId="3169" xfId="0"/>
    <xf applyFill="1" applyNumberFormat="1" borderId="0" fillId="5" fontId="0" numFmtId="3169" xfId="0"/>
    <xf applyFill="1" applyFont="1" applyNumberFormat="1" borderId="0" fillId="5" fontId="20" numFmtId="3169" xfId="0"/>
    <xf applyFill="1" applyFont="1" applyNumberFormat="1" borderId="0" fillId="5" fontId="20" numFmtId="3169" xfId="0">
      <alignment horizontal="right" vertical="center"/>
    </xf>
    <xf applyNumberFormat="1" borderId="0" fillId="0" fontId="0" numFmtId="3170" xfId="0"/>
    <xf applyFill="1" applyNumberFormat="1" borderId="0" fillId="5" fontId="0" numFmtId="3170" xfId="0"/>
    <xf applyFill="1" applyFont="1" applyNumberFormat="1" borderId="0" fillId="5" fontId="20" numFmtId="3170" xfId="0"/>
    <xf applyFill="1" applyFont="1" applyNumberFormat="1" borderId="0" fillId="5" fontId="20" numFmtId="3170" xfId="0">
      <alignment horizontal="right" vertical="center"/>
    </xf>
    <xf applyNumberFormat="1" borderId="0" fillId="0" fontId="0" numFmtId="3171" xfId="0"/>
    <xf applyFill="1" applyNumberFormat="1" borderId="0" fillId="6" fontId="0" numFmtId="3171" xfId="0"/>
    <xf applyFill="1" applyFont="1" applyNumberFormat="1" borderId="0" fillId="6" fontId="23" numFmtId="3171" xfId="0"/>
    <xf applyFill="1" applyFont="1" applyNumberFormat="1" borderId="0" fillId="6" fontId="23" numFmtId="3171" xfId="0">
      <alignment horizontal="right" vertical="center"/>
    </xf>
    <xf applyNumberFormat="1" borderId="0" fillId="0" fontId="0" numFmtId="3172" xfId="0"/>
    <xf applyFill="1" applyNumberFormat="1" borderId="0" fillId="5" fontId="0" numFmtId="3173" xfId="0"/>
    <xf applyFill="1" applyFont="1" applyNumberFormat="1" borderId="0" fillId="5" fontId="17" numFmtId="3173" xfId="0"/>
    <xf applyFill="1" applyFont="1" applyNumberFormat="1" borderId="0" fillId="5" fontId="17" numFmtId="3173" xfId="0">
      <alignment horizontal="right" vertical="center"/>
    </xf>
    <xf applyFill="1" applyNumberFormat="1" borderId="0" fillId="5" fontId="0" numFmtId="3174" xfId="0"/>
    <xf applyFill="1" applyFont="1" applyNumberFormat="1" borderId="0" fillId="5" fontId="17" numFmtId="3174" xfId="0"/>
    <xf applyFill="1" applyFont="1" applyNumberFormat="1" borderId="0" fillId="5" fontId="17" numFmtId="3174" xfId="0">
      <alignment horizontal="right" vertical="center"/>
    </xf>
    <xf applyFill="1" applyNumberFormat="1" borderId="0" fillId="5" fontId="0" numFmtId="3175" xfId="0"/>
    <xf applyFill="1" applyFont="1" applyNumberFormat="1" borderId="0" fillId="5" fontId="17" numFmtId="3175" xfId="0"/>
    <xf applyFill="1" applyFont="1" applyNumberFormat="1" borderId="0" fillId="5" fontId="17" numFmtId="3175" xfId="0">
      <alignment horizontal="right" vertical="center"/>
    </xf>
    <xf applyFill="1" applyNumberFormat="1" borderId="0" fillId="7" fontId="0" numFmtId="3176" xfId="0"/>
    <xf applyFill="1" applyFont="1" applyNumberFormat="1" borderId="0" fillId="7" fontId="17" numFmtId="3176" xfId="0"/>
    <xf applyFill="1" applyFont="1" applyNumberFormat="1" borderId="0" fillId="7" fontId="17" numFmtId="3176" xfId="0">
      <alignment horizontal="right" vertical="center"/>
    </xf>
    <xf applyFill="1" applyNumberFormat="1" borderId="0" fillId="7" fontId="0" numFmtId="3177" xfId="0"/>
    <xf applyFill="1" applyFont="1" applyNumberFormat="1" borderId="0" fillId="7" fontId="17" numFmtId="3177" xfId="0"/>
    <xf applyFill="1" applyFont="1" applyNumberFormat="1" borderId="0" fillId="7" fontId="17" numFmtId="3177" xfId="0">
      <alignment horizontal="right" vertical="center"/>
    </xf>
    <xf applyFill="1" applyNumberFormat="1" borderId="0" fillId="7" fontId="0" numFmtId="3178" xfId="0"/>
    <xf applyFill="1" applyFont="1" applyNumberFormat="1" borderId="0" fillId="7" fontId="17" numFmtId="3178" xfId="0"/>
    <xf applyFill="1" applyFont="1" applyNumberFormat="1" borderId="0" fillId="7" fontId="17" numFmtId="3178" xfId="0">
      <alignment horizontal="right" vertical="center"/>
    </xf>
    <xf applyFill="1" applyNumberFormat="1" borderId="0" fillId="5" fontId="0" numFmtId="3179" xfId="0"/>
    <xf applyFill="1" applyFont="1" applyNumberFormat="1" borderId="0" fillId="5" fontId="17" numFmtId="3179" xfId="0"/>
    <xf applyFill="1" applyFont="1" applyNumberFormat="1" borderId="0" fillId="5" fontId="17" numFmtId="3179" xfId="0">
      <alignment horizontal="right" vertical="center"/>
    </xf>
    <xf applyFill="1" applyNumberFormat="1" borderId="0" fillId="5" fontId="0" numFmtId="3180" xfId="0"/>
    <xf applyFill="1" applyFont="1" applyNumberFormat="1" borderId="0" fillId="5" fontId="17" numFmtId="3180" xfId="0"/>
    <xf applyFill="1" applyFont="1" applyNumberFormat="1" borderId="0" fillId="5" fontId="17" numFmtId="3180" xfId="0">
      <alignment horizontal="right" vertical="center"/>
    </xf>
    <xf applyFill="1" applyNumberFormat="1" borderId="0" fillId="5" fontId="0" numFmtId="3181" xfId="0"/>
    <xf applyFill="1" applyFont="1" applyNumberFormat="1" borderId="0" fillId="5" fontId="17" numFmtId="3181" xfId="0"/>
    <xf applyFill="1" applyFont="1" applyNumberFormat="1" borderId="0" fillId="5" fontId="17" numFmtId="3181" xfId="0">
      <alignment horizontal="right" vertical="center"/>
    </xf>
    <xf applyFill="1" applyNumberFormat="1" borderId="0" fillId="7" fontId="0" numFmtId="3182" xfId="0"/>
    <xf applyFill="1" applyFont="1" applyNumberFormat="1" borderId="0" fillId="7" fontId="17" numFmtId="3182" xfId="0"/>
    <xf applyFill="1" applyFont="1" applyNumberFormat="1" borderId="0" fillId="7" fontId="17" numFmtId="3182" xfId="0">
      <alignment horizontal="right" vertical="center"/>
    </xf>
    <xf applyFill="1" applyNumberFormat="1" borderId="0" fillId="7" fontId="0" numFmtId="3183" xfId="0"/>
    <xf applyFill="1" applyFont="1" applyNumberFormat="1" borderId="0" fillId="7" fontId="17" numFmtId="3183" xfId="0"/>
    <xf applyFill="1" applyFont="1" applyNumberFormat="1" borderId="0" fillId="7" fontId="17" numFmtId="3183" xfId="0">
      <alignment horizontal="right" vertical="center"/>
    </xf>
    <xf applyFill="1" applyNumberFormat="1" borderId="0" fillId="7" fontId="0" numFmtId="3184" xfId="0"/>
    <xf applyFill="1" applyFont="1" applyNumberFormat="1" borderId="0" fillId="7" fontId="17" numFmtId="3184" xfId="0"/>
    <xf applyFill="1" applyFont="1" applyNumberFormat="1" borderId="0" fillId="7" fontId="17" numFmtId="3184" xfId="0">
      <alignment horizontal="right" vertical="center"/>
    </xf>
    <xf applyFill="1" applyNumberFormat="1" borderId="0" fillId="5" fontId="0" numFmtId="3185" xfId="0"/>
    <xf applyFill="1" applyFont="1" applyNumberFormat="1" borderId="0" fillId="5" fontId="17" numFmtId="3185" xfId="0"/>
    <xf applyFill="1" applyFont="1" applyNumberFormat="1" borderId="0" fillId="5" fontId="17" numFmtId="3185" xfId="0">
      <alignment horizontal="right" vertical="center"/>
    </xf>
    <xf applyFill="1" applyNumberFormat="1" borderId="0" fillId="5" fontId="0" numFmtId="3186" xfId="0"/>
    <xf applyFill="1" applyFont="1" applyNumberFormat="1" borderId="0" fillId="5" fontId="17" numFmtId="3186" xfId="0"/>
    <xf applyFill="1" applyFont="1" applyNumberFormat="1" borderId="0" fillId="5" fontId="17" numFmtId="3186" xfId="0">
      <alignment horizontal="right" vertical="center"/>
    </xf>
    <xf applyFill="1" applyNumberFormat="1" borderId="0" fillId="5" fontId="0" numFmtId="3187" xfId="0"/>
    <xf applyFill="1" applyFont="1" applyNumberFormat="1" borderId="0" fillId="5" fontId="17" numFmtId="3187" xfId="0"/>
    <xf applyFill="1" applyFont="1" applyNumberFormat="1" borderId="0" fillId="5" fontId="17" numFmtId="3187" xfId="0">
      <alignment horizontal="right" vertical="center"/>
    </xf>
    <xf applyFill="1" applyNumberFormat="1" borderId="0" fillId="7" fontId="0" numFmtId="3188" xfId="0"/>
    <xf applyFill="1" applyFont="1" applyNumberFormat="1" borderId="0" fillId="7" fontId="17" numFmtId="3188" xfId="0"/>
    <xf applyFill="1" applyFont="1" applyNumberFormat="1" borderId="0" fillId="7" fontId="17" numFmtId="3188" xfId="0">
      <alignment horizontal="right" vertical="center"/>
    </xf>
    <xf applyFill="1" applyNumberFormat="1" borderId="0" fillId="7" fontId="0" numFmtId="3189" xfId="0"/>
    <xf applyFill="1" applyFont="1" applyNumberFormat="1" borderId="0" fillId="7" fontId="17" numFmtId="3189" xfId="0"/>
    <xf applyFill="1" applyFont="1" applyNumberFormat="1" borderId="0" fillId="7" fontId="17" numFmtId="3189" xfId="0">
      <alignment horizontal="right" vertical="center"/>
    </xf>
    <xf applyFill="1" applyNumberFormat="1" borderId="0" fillId="7" fontId="0" numFmtId="3190" xfId="0"/>
    <xf applyFill="1" applyFont="1" applyNumberFormat="1" borderId="0" fillId="7" fontId="17" numFmtId="3190" xfId="0"/>
    <xf applyFill="1" applyFont="1" applyNumberFormat="1" borderId="0" fillId="7" fontId="17" numFmtId="3190" xfId="0">
      <alignment horizontal="right" vertical="center"/>
    </xf>
    <xf applyFill="1" applyNumberFormat="1" borderId="0" fillId="5" fontId="0" numFmtId="3191" xfId="0"/>
    <xf applyFill="1" applyFont="1" applyNumberFormat="1" borderId="0" fillId="5" fontId="17" numFmtId="3191" xfId="0"/>
    <xf applyFill="1" applyFont="1" applyNumberFormat="1" borderId="0" fillId="5" fontId="17" numFmtId="3191" xfId="0">
      <alignment horizontal="right" vertical="center"/>
    </xf>
    <xf applyFill="1" applyNumberFormat="1" borderId="0" fillId="5" fontId="0" numFmtId="3192" xfId="0"/>
    <xf applyFill="1" applyFont="1" applyNumberFormat="1" borderId="0" fillId="5" fontId="17" numFmtId="3192" xfId="0"/>
    <xf applyFill="1" applyFont="1" applyNumberFormat="1" borderId="0" fillId="5" fontId="17" numFmtId="3192" xfId="0">
      <alignment horizontal="right" vertical="center"/>
    </xf>
    <xf applyFill="1" applyNumberFormat="1" borderId="0" fillId="7" fontId="0" numFmtId="3193" xfId="0"/>
    <xf applyFill="1" applyFont="1" applyNumberFormat="1" borderId="0" fillId="7" fontId="17" numFmtId="3193" xfId="0"/>
    <xf applyFill="1" applyFont="1" applyNumberFormat="1" borderId="0" fillId="7" fontId="17" numFmtId="3193" xfId="0">
      <alignment horizontal="right" vertical="center"/>
    </xf>
    <xf applyFill="1" applyNumberFormat="1" borderId="0" fillId="5" fontId="0" numFmtId="3194" xfId="0"/>
    <xf applyFill="1" applyFont="1" applyNumberFormat="1" borderId="0" fillId="5" fontId="17" numFmtId="3194" xfId="0"/>
    <xf applyFill="1" applyFont="1" applyNumberFormat="1" borderId="0" fillId="5" fontId="17" numFmtId="3194" xfId="0">
      <alignment horizontal="right" vertical="center"/>
    </xf>
    <xf applyFill="1" applyNumberFormat="1" borderId="0" fillId="5" fontId="0" numFmtId="3195" xfId="0"/>
    <xf applyFill="1" applyFont="1" applyNumberFormat="1" borderId="0" fillId="5" fontId="17" numFmtId="3195" xfId="0"/>
    <xf applyFill="1" applyFont="1" applyNumberFormat="1" borderId="0" fillId="5" fontId="17" numFmtId="3195" xfId="0">
      <alignment horizontal="right" vertical="center"/>
    </xf>
    <xf applyFill="1" applyNumberFormat="1" borderId="0" fillId="5" fontId="0" numFmtId="3196" xfId="0"/>
    <xf applyFill="1" applyFont="1" applyNumberFormat="1" borderId="0" fillId="5" fontId="17" numFmtId="3196" xfId="0"/>
    <xf applyFill="1" applyFont="1" applyNumberFormat="1" borderId="0" fillId="5" fontId="17" numFmtId="3196" xfId="0">
      <alignment horizontal="right" vertical="center"/>
    </xf>
    <xf applyFill="1" applyNumberFormat="1" borderId="0" fillId="7" fontId="0" numFmtId="3197" xfId="0"/>
    <xf applyFill="1" applyFont="1" applyNumberFormat="1" borderId="0" fillId="7" fontId="17" numFmtId="3197" xfId="0"/>
    <xf applyFill="1" applyFont="1" applyNumberFormat="1" borderId="0" fillId="7" fontId="17" numFmtId="3197" xfId="0">
      <alignment horizontal="right" vertical="center"/>
    </xf>
    <xf applyFill="1" applyNumberFormat="1" borderId="0" fillId="7" fontId="0" numFmtId="3198" xfId="0"/>
    <xf applyFill="1" applyFont="1" applyNumberFormat="1" borderId="0" fillId="7" fontId="17" numFmtId="3198" xfId="0"/>
    <xf applyFill="1" applyFont="1" applyNumberFormat="1" borderId="0" fillId="7" fontId="17" numFmtId="3198" xfId="0">
      <alignment horizontal="right" vertical="center"/>
    </xf>
    <xf applyFill="1" applyNumberFormat="1" borderId="0" fillId="7" fontId="0" numFmtId="3199" xfId="0"/>
    <xf applyFill="1" applyFont="1" applyNumberFormat="1" borderId="0" fillId="7" fontId="17" numFmtId="3199" xfId="0"/>
    <xf applyFill="1" applyFont="1" applyNumberFormat="1" borderId="0" fillId="7" fontId="17" numFmtId="3199" xfId="0">
      <alignment horizontal="right" vertical="center"/>
    </xf>
    <xf applyFill="1" applyNumberFormat="1" borderId="0" fillId="5" fontId="0" numFmtId="3200" xfId="0"/>
    <xf applyFill="1" applyFont="1" applyNumberFormat="1" borderId="0" fillId="5" fontId="17" numFmtId="3200" xfId="0"/>
    <xf applyFill="1" applyFont="1" applyNumberFormat="1" borderId="0" fillId="5" fontId="17" numFmtId="3200" xfId="0">
      <alignment horizontal="right" vertical="center"/>
    </xf>
    <xf applyFill="1" applyNumberFormat="1" borderId="0" fillId="5" fontId="0" numFmtId="3201" xfId="0"/>
    <xf applyFill="1" applyFont="1" applyNumberFormat="1" borderId="0" fillId="5" fontId="17" numFmtId="3201" xfId="0"/>
    <xf applyFill="1" applyFont="1" applyNumberFormat="1" borderId="0" fillId="5" fontId="17" numFmtId="3201" xfId="0">
      <alignment horizontal="right" vertical="center"/>
    </xf>
    <xf applyFill="1" applyNumberFormat="1" borderId="0" fillId="5" fontId="0" numFmtId="3202" xfId="0"/>
    <xf applyFill="1" applyFont="1" applyNumberFormat="1" borderId="0" fillId="5" fontId="17" numFmtId="3202" xfId="0"/>
    <xf applyFill="1" applyFont="1" applyNumberFormat="1" borderId="0" fillId="5" fontId="17" numFmtId="3202" xfId="0">
      <alignment horizontal="right" vertical="center"/>
    </xf>
    <xf applyFill="1" applyNumberFormat="1" borderId="0" fillId="7" fontId="0" numFmtId="3203" xfId="0"/>
    <xf applyFill="1" applyFont="1" applyNumberFormat="1" borderId="0" fillId="7" fontId="17" numFmtId="3203" xfId="0"/>
    <xf applyFill="1" applyFont="1" applyNumberFormat="1" borderId="0" fillId="7" fontId="17" numFmtId="3203" xfId="0">
      <alignment horizontal="right" vertical="center"/>
    </xf>
    <xf applyFill="1" applyNumberFormat="1" borderId="0" fillId="7" fontId="0" numFmtId="3204" xfId="0"/>
    <xf applyFill="1" applyFont="1" applyNumberFormat="1" borderId="0" fillId="7" fontId="17" numFmtId="3204" xfId="0"/>
    <xf applyFill="1" applyFont="1" applyNumberFormat="1" borderId="0" fillId="7" fontId="17" numFmtId="3204" xfId="0">
      <alignment horizontal="right" vertical="center"/>
    </xf>
    <xf applyFill="1" applyNumberFormat="1" borderId="0" fillId="7" fontId="0" numFmtId="3205" xfId="0"/>
    <xf applyFill="1" applyFont="1" applyNumberFormat="1" borderId="0" fillId="7" fontId="17" numFmtId="3205" xfId="0"/>
    <xf applyFill="1" applyFont="1" applyNumberFormat="1" borderId="0" fillId="7" fontId="17" numFmtId="3205" xfId="0">
      <alignment horizontal="right" vertical="center"/>
    </xf>
    <xf applyFill="1" applyNumberFormat="1" borderId="0" fillId="5" fontId="0" numFmtId="3206" xfId="0"/>
    <xf applyFill="1" applyFont="1" applyNumberFormat="1" borderId="0" fillId="5" fontId="17" numFmtId="3206" xfId="0"/>
    <xf applyFill="1" applyFont="1" applyNumberFormat="1" borderId="0" fillId="5" fontId="17" numFmtId="3206" xfId="0">
      <alignment horizontal="right" vertical="center"/>
    </xf>
    <xf applyFill="1" applyNumberFormat="1" borderId="0" fillId="5" fontId="0" numFmtId="3207" xfId="0"/>
    <xf applyFill="1" applyFont="1" applyNumberFormat="1" borderId="0" fillId="5" fontId="17" numFmtId="3207" xfId="0"/>
    <xf applyFill="1" applyFont="1" applyNumberFormat="1" borderId="0" fillId="5" fontId="17" numFmtId="3207" xfId="0">
      <alignment horizontal="right" vertical="center"/>
    </xf>
    <xf applyFill="1" applyNumberFormat="1" borderId="0" fillId="7" fontId="0" numFmtId="3208" xfId="0"/>
    <xf applyFill="1" applyFont="1" applyNumberFormat="1" borderId="0" fillId="7" fontId="17" numFmtId="3208" xfId="0"/>
    <xf applyFill="1" applyFont="1" applyNumberFormat="1" borderId="0" fillId="7" fontId="17" numFmtId="3208" xfId="0">
      <alignment horizontal="right" vertical="center"/>
    </xf>
    <xf applyNumberFormat="1" borderId="0" fillId="0" fontId="0" numFmtId="3209" xfId="0"/>
    <xf applyFill="1" applyNumberFormat="1" borderId="0" fillId="5" fontId="0" numFmtId="3209" xfId="0"/>
    <xf applyFill="1" applyFont="1" applyNumberFormat="1" borderId="0" fillId="5" fontId="20" numFmtId="3209" xfId="0"/>
    <xf applyFill="1" applyFont="1" applyNumberFormat="1" borderId="0" fillId="5" fontId="20" numFmtId="3209" xfId="0">
      <alignment horizontal="right" vertical="center"/>
    </xf>
    <xf applyNumberFormat="1" borderId="0" fillId="0" fontId="0" numFmtId="3210" xfId="0"/>
    <xf applyFill="1" applyNumberFormat="1" borderId="0" fillId="5" fontId="0" numFmtId="3210" xfId="0"/>
    <xf applyFill="1" applyFont="1" applyNumberFormat="1" borderId="0" fillId="5" fontId="20" numFmtId="3210" xfId="0"/>
    <xf applyFill="1" applyFont="1" applyNumberFormat="1" borderId="0" fillId="5" fontId="20" numFmtId="3210" xfId="0">
      <alignment horizontal="right" vertical="center"/>
    </xf>
    <xf applyNumberFormat="1" borderId="0" fillId="0" fontId="0" numFmtId="3211" xfId="0"/>
    <xf applyFill="1" applyNumberFormat="1" borderId="0" fillId="5" fontId="0" numFmtId="3211" xfId="0"/>
    <xf applyFill="1" applyFont="1" applyNumberFormat="1" borderId="0" fillId="5" fontId="20" numFmtId="3211" xfId="0"/>
    <xf applyFill="1" applyFont="1" applyNumberFormat="1" borderId="0" fillId="5" fontId="20" numFmtId="3211" xfId="0">
      <alignment horizontal="right" vertical="center"/>
    </xf>
    <xf applyNumberFormat="1" borderId="0" fillId="0" fontId="0" numFmtId="3212" xfId="0"/>
    <xf applyFill="1" applyNumberFormat="1" borderId="0" fillId="6" fontId="0" numFmtId="3212" xfId="0"/>
    <xf applyFill="1" applyFont="1" applyNumberFormat="1" borderId="0" fillId="6" fontId="23" numFmtId="3212" xfId="0"/>
    <xf applyFill="1" applyFont="1" applyNumberFormat="1" borderId="0" fillId="6" fontId="23" numFmtId="3212" xfId="0">
      <alignment horizontal="right" vertical="center"/>
    </xf>
    <xf applyNumberFormat="1" borderId="0" fillId="0" fontId="0" numFmtId="3213" xfId="0"/>
    <xf applyFill="1" applyNumberFormat="1" borderId="0" fillId="5" fontId="0" numFmtId="3214" xfId="0"/>
    <xf applyFill="1" applyFont="1" applyNumberFormat="1" borderId="0" fillId="5" fontId="17" numFmtId="3214" xfId="0"/>
    <xf applyFill="1" applyFont="1" applyNumberFormat="1" borderId="0" fillId="5" fontId="17" numFmtId="3214" xfId="0">
      <alignment horizontal="right" vertical="center"/>
    </xf>
    <xf applyFill="1" applyNumberFormat="1" borderId="0" fillId="5" fontId="0" numFmtId="3215" xfId="0"/>
    <xf applyFill="1" applyFont="1" applyNumberFormat="1" borderId="0" fillId="5" fontId="17" numFmtId="3215" xfId="0"/>
    <xf applyFill="1" applyFont="1" applyNumberFormat="1" borderId="0" fillId="5" fontId="17" numFmtId="3215" xfId="0">
      <alignment horizontal="right" vertical="center"/>
    </xf>
    <xf applyFill="1" applyNumberFormat="1" borderId="0" fillId="5" fontId="0" numFmtId="3216" xfId="0"/>
    <xf applyFill="1" applyFont="1" applyNumberFormat="1" borderId="0" fillId="5" fontId="17" numFmtId="3216" xfId="0"/>
    <xf applyFill="1" applyFont="1" applyNumberFormat="1" borderId="0" fillId="5" fontId="17" numFmtId="3216" xfId="0">
      <alignment horizontal="right" vertical="center"/>
    </xf>
    <xf applyFill="1" applyNumberFormat="1" borderId="0" fillId="7" fontId="0" numFmtId="3217" xfId="0"/>
    <xf applyFill="1" applyFont="1" applyNumberFormat="1" borderId="0" fillId="7" fontId="17" numFmtId="3217" xfId="0"/>
    <xf applyFill="1" applyFont="1" applyNumberFormat="1" borderId="0" fillId="7" fontId="17" numFmtId="3217" xfId="0">
      <alignment horizontal="right" vertical="center"/>
    </xf>
    <xf applyFill="1" applyNumberFormat="1" borderId="0" fillId="7" fontId="0" numFmtId="3218" xfId="0"/>
    <xf applyFill="1" applyFont="1" applyNumberFormat="1" borderId="0" fillId="7" fontId="17" numFmtId="3218" xfId="0"/>
    <xf applyFill="1" applyFont="1" applyNumberFormat="1" borderId="0" fillId="7" fontId="17" numFmtId="3218" xfId="0">
      <alignment horizontal="right" vertical="center"/>
    </xf>
    <xf applyFill="1" applyNumberFormat="1" borderId="0" fillId="7" fontId="0" numFmtId="3219" xfId="0"/>
    <xf applyFill="1" applyFont="1" applyNumberFormat="1" borderId="0" fillId="7" fontId="17" numFmtId="3219" xfId="0"/>
    <xf applyFill="1" applyFont="1" applyNumberFormat="1" borderId="0" fillId="7" fontId="17" numFmtId="3219" xfId="0">
      <alignment horizontal="right" vertical="center"/>
    </xf>
    <xf applyFill="1" applyNumberFormat="1" borderId="0" fillId="5" fontId="0" numFmtId="3220" xfId="0"/>
    <xf applyFill="1" applyFont="1" applyNumberFormat="1" borderId="0" fillId="5" fontId="17" numFmtId="3220" xfId="0"/>
    <xf applyFill="1" applyFont="1" applyNumberFormat="1" borderId="0" fillId="5" fontId="17" numFmtId="3220" xfId="0">
      <alignment horizontal="right" vertical="center"/>
    </xf>
    <xf applyFill="1" applyNumberFormat="1" borderId="0" fillId="5" fontId="0" numFmtId="3221" xfId="0"/>
    <xf applyFill="1" applyFont="1" applyNumberFormat="1" borderId="0" fillId="5" fontId="17" numFmtId="3221" xfId="0"/>
    <xf applyFill="1" applyFont="1" applyNumberFormat="1" borderId="0" fillId="5" fontId="17" numFmtId="3221" xfId="0">
      <alignment horizontal="right" vertical="center"/>
    </xf>
    <xf applyFill="1" applyNumberFormat="1" borderId="0" fillId="5" fontId="0" numFmtId="3222" xfId="0"/>
    <xf applyFill="1" applyFont="1" applyNumberFormat="1" borderId="0" fillId="5" fontId="17" numFmtId="3222" xfId="0"/>
    <xf applyFill="1" applyFont="1" applyNumberFormat="1" borderId="0" fillId="5" fontId="17" numFmtId="3222" xfId="0">
      <alignment horizontal="right" vertical="center"/>
    </xf>
    <xf applyFill="1" applyNumberFormat="1" borderId="0" fillId="7" fontId="0" numFmtId="3223" xfId="0"/>
    <xf applyFill="1" applyFont="1" applyNumberFormat="1" borderId="0" fillId="7" fontId="17" numFmtId="3223" xfId="0"/>
    <xf applyFill="1" applyFont="1" applyNumberFormat="1" borderId="0" fillId="7" fontId="17" numFmtId="3223" xfId="0">
      <alignment horizontal="right" vertical="center"/>
    </xf>
    <xf applyFill="1" applyNumberFormat="1" borderId="0" fillId="7" fontId="0" numFmtId="3224" xfId="0"/>
    <xf applyFill="1" applyFont="1" applyNumberFormat="1" borderId="0" fillId="7" fontId="17" numFmtId="3224" xfId="0"/>
    <xf applyFill="1" applyFont="1" applyNumberFormat="1" borderId="0" fillId="7" fontId="17" numFmtId="3224" xfId="0">
      <alignment horizontal="right" vertical="center"/>
    </xf>
    <xf applyFill="1" applyNumberFormat="1" borderId="0" fillId="7" fontId="0" numFmtId="3225" xfId="0"/>
    <xf applyFill="1" applyFont="1" applyNumberFormat="1" borderId="0" fillId="7" fontId="17" numFmtId="3225" xfId="0"/>
    <xf applyFill="1" applyFont="1" applyNumberFormat="1" borderId="0" fillId="7" fontId="17" numFmtId="3225" xfId="0">
      <alignment horizontal="right" vertical="center"/>
    </xf>
    <xf applyFill="1" applyNumberFormat="1" borderId="0" fillId="5" fontId="0" numFmtId="3226" xfId="0"/>
    <xf applyFill="1" applyFont="1" applyNumberFormat="1" borderId="0" fillId="5" fontId="17" numFmtId="3226" xfId="0"/>
    <xf applyFill="1" applyFont="1" applyNumberFormat="1" borderId="0" fillId="5" fontId="17" numFmtId="3226" xfId="0">
      <alignment horizontal="right" vertical="center"/>
    </xf>
    <xf applyFill="1" applyNumberFormat="1" borderId="0" fillId="5" fontId="0" numFmtId="3227" xfId="0"/>
    <xf applyFill="1" applyFont="1" applyNumberFormat="1" borderId="0" fillId="5" fontId="17" numFmtId="3227" xfId="0"/>
    <xf applyFill="1" applyFont="1" applyNumberFormat="1" borderId="0" fillId="5" fontId="17" numFmtId="3227" xfId="0">
      <alignment horizontal="right" vertical="center"/>
    </xf>
    <xf applyFill="1" applyNumberFormat="1" borderId="0" fillId="5" fontId="0" numFmtId="3228" xfId="0"/>
    <xf applyFill="1" applyFont="1" applyNumberFormat="1" borderId="0" fillId="5" fontId="17" numFmtId="3228" xfId="0"/>
    <xf applyFill="1" applyFont="1" applyNumberFormat="1" borderId="0" fillId="5" fontId="17" numFmtId="3228" xfId="0">
      <alignment horizontal="right" vertical="center"/>
    </xf>
    <xf applyFill="1" applyNumberFormat="1" borderId="0" fillId="7" fontId="0" numFmtId="3229" xfId="0"/>
    <xf applyFill="1" applyFont="1" applyNumberFormat="1" borderId="0" fillId="7" fontId="17" numFmtId="3229" xfId="0"/>
    <xf applyFill="1" applyFont="1" applyNumberFormat="1" borderId="0" fillId="7" fontId="17" numFmtId="3229" xfId="0">
      <alignment horizontal="right" vertical="center"/>
    </xf>
    <xf applyFill="1" applyNumberFormat="1" borderId="0" fillId="7" fontId="0" numFmtId="3230" xfId="0"/>
    <xf applyFill="1" applyFont="1" applyNumberFormat="1" borderId="0" fillId="7" fontId="17" numFmtId="3230" xfId="0"/>
    <xf applyFill="1" applyFont="1" applyNumberFormat="1" borderId="0" fillId="7" fontId="17" numFmtId="3230" xfId="0">
      <alignment horizontal="right" vertical="center"/>
    </xf>
    <xf applyFill="1" applyNumberFormat="1" borderId="0" fillId="7" fontId="0" numFmtId="3231" xfId="0"/>
    <xf applyFill="1" applyFont="1" applyNumberFormat="1" borderId="0" fillId="7" fontId="17" numFmtId="3231" xfId="0"/>
    <xf applyFill="1" applyFont="1" applyNumberFormat="1" borderId="0" fillId="7" fontId="17" numFmtId="3231" xfId="0">
      <alignment horizontal="right" vertical="center"/>
    </xf>
    <xf applyFill="1" applyNumberFormat="1" borderId="0" fillId="5" fontId="0" numFmtId="3232" xfId="0"/>
    <xf applyFill="1" applyFont="1" applyNumberFormat="1" borderId="0" fillId="5" fontId="17" numFmtId="3232" xfId="0"/>
    <xf applyFill="1" applyFont="1" applyNumberFormat="1" borderId="0" fillId="5" fontId="17" numFmtId="3232" xfId="0">
      <alignment horizontal="right" vertical="center"/>
    </xf>
    <xf applyFill="1" applyNumberFormat="1" borderId="0" fillId="5" fontId="0" numFmtId="3233" xfId="0"/>
    <xf applyFill="1" applyFont="1" applyNumberFormat="1" borderId="0" fillId="5" fontId="17" numFmtId="3233" xfId="0"/>
    <xf applyFill="1" applyFont="1" applyNumberFormat="1" borderId="0" fillId="5" fontId="17" numFmtId="3233" xfId="0">
      <alignment horizontal="right" vertical="center"/>
    </xf>
    <xf applyFill="1" applyNumberFormat="1" borderId="0" fillId="7" fontId="0" numFmtId="3234" xfId="0"/>
    <xf applyFill="1" applyFont="1" applyNumberFormat="1" borderId="0" fillId="7" fontId="17" numFmtId="3234" xfId="0"/>
    <xf applyFill="1" applyFont="1" applyNumberFormat="1" borderId="0" fillId="7" fontId="17" numFmtId="3234" xfId="0">
      <alignment horizontal="right" vertical="center"/>
    </xf>
    <xf applyFill="1" applyNumberFormat="1" borderId="0" fillId="5" fontId="0" numFmtId="3235" xfId="0"/>
    <xf applyFill="1" applyFont="1" applyNumberFormat="1" borderId="0" fillId="5" fontId="17" numFmtId="3235" xfId="0"/>
    <xf applyFill="1" applyFont="1" applyNumberFormat="1" borderId="0" fillId="5" fontId="17" numFmtId="3235" xfId="0">
      <alignment horizontal="right" vertical="center"/>
    </xf>
    <xf applyFill="1" applyNumberFormat="1" borderId="0" fillId="5" fontId="0" numFmtId="3236" xfId="0"/>
    <xf applyFill="1" applyFont="1" applyNumberFormat="1" borderId="0" fillId="5" fontId="17" numFmtId="3236" xfId="0"/>
    <xf applyFill="1" applyFont="1" applyNumberFormat="1" borderId="0" fillId="5" fontId="17" numFmtId="3236" xfId="0">
      <alignment horizontal="right" vertical="center"/>
    </xf>
    <xf applyFill="1" applyNumberFormat="1" borderId="0" fillId="5" fontId="0" numFmtId="3237" xfId="0"/>
    <xf applyFill="1" applyFont="1" applyNumberFormat="1" borderId="0" fillId="5" fontId="17" numFmtId="3237" xfId="0"/>
    <xf applyFill="1" applyFont="1" applyNumberFormat="1" borderId="0" fillId="5" fontId="17" numFmtId="3237" xfId="0">
      <alignment horizontal="right" vertical="center"/>
    </xf>
    <xf applyFill="1" applyNumberFormat="1" borderId="0" fillId="7" fontId="0" numFmtId="3238" xfId="0"/>
    <xf applyFill="1" applyFont="1" applyNumberFormat="1" borderId="0" fillId="7" fontId="17" numFmtId="3238" xfId="0"/>
    <xf applyFill="1" applyFont="1" applyNumberFormat="1" borderId="0" fillId="7" fontId="17" numFmtId="3238" xfId="0">
      <alignment horizontal="right" vertical="center"/>
    </xf>
    <xf applyFill="1" applyNumberFormat="1" borderId="0" fillId="7" fontId="0" numFmtId="3239" xfId="0"/>
    <xf applyFill="1" applyFont="1" applyNumberFormat="1" borderId="0" fillId="7" fontId="17" numFmtId="3239" xfId="0"/>
    <xf applyFill="1" applyFont="1" applyNumberFormat="1" borderId="0" fillId="7" fontId="17" numFmtId="3239" xfId="0">
      <alignment horizontal="right" vertical="center"/>
    </xf>
    <xf applyFill="1" applyNumberFormat="1" borderId="0" fillId="7" fontId="0" numFmtId="3240" xfId="0"/>
    <xf applyFill="1" applyFont="1" applyNumberFormat="1" borderId="0" fillId="7" fontId="17" numFmtId="3240" xfId="0"/>
    <xf applyFill="1" applyFont="1" applyNumberFormat="1" borderId="0" fillId="7" fontId="17" numFmtId="3240" xfId="0">
      <alignment horizontal="right" vertical="center"/>
    </xf>
    <xf applyFill="1" applyNumberFormat="1" borderId="0" fillId="5" fontId="0" numFmtId="3241" xfId="0"/>
    <xf applyFill="1" applyFont="1" applyNumberFormat="1" borderId="0" fillId="5" fontId="17" numFmtId="3241" xfId="0"/>
    <xf applyFill="1" applyFont="1" applyNumberFormat="1" borderId="0" fillId="5" fontId="17" numFmtId="3241" xfId="0">
      <alignment horizontal="right" vertical="center"/>
    </xf>
    <xf applyFill="1" applyNumberFormat="1" borderId="0" fillId="5" fontId="0" numFmtId="3242" xfId="0"/>
    <xf applyFill="1" applyFont="1" applyNumberFormat="1" borderId="0" fillId="5" fontId="17" numFmtId="3242" xfId="0"/>
    <xf applyFill="1" applyFont="1" applyNumberFormat="1" borderId="0" fillId="5" fontId="17" numFmtId="3242" xfId="0">
      <alignment horizontal="right" vertical="center"/>
    </xf>
    <xf applyFill="1" applyNumberFormat="1" borderId="0" fillId="5" fontId="0" numFmtId="3243" xfId="0"/>
    <xf applyFill="1" applyFont="1" applyNumberFormat="1" borderId="0" fillId="5" fontId="17" numFmtId="3243" xfId="0"/>
    <xf applyFill="1" applyFont="1" applyNumberFormat="1" borderId="0" fillId="5" fontId="17" numFmtId="3243" xfId="0">
      <alignment horizontal="right" vertical="center"/>
    </xf>
    <xf applyFill="1" applyNumberFormat="1" borderId="0" fillId="7" fontId="0" numFmtId="3244" xfId="0"/>
    <xf applyFill="1" applyFont="1" applyNumberFormat="1" borderId="0" fillId="7" fontId="17" numFmtId="3244" xfId="0"/>
    <xf applyFill="1" applyFont="1" applyNumberFormat="1" borderId="0" fillId="7" fontId="17" numFmtId="3244" xfId="0">
      <alignment horizontal="right" vertical="center"/>
    </xf>
    <xf applyFill="1" applyNumberFormat="1" borderId="0" fillId="7" fontId="0" numFmtId="3245" xfId="0"/>
    <xf applyFill="1" applyFont="1" applyNumberFormat="1" borderId="0" fillId="7" fontId="17" numFmtId="3245" xfId="0"/>
    <xf applyFill="1" applyFont="1" applyNumberFormat="1" borderId="0" fillId="7" fontId="17" numFmtId="3245" xfId="0">
      <alignment horizontal="right" vertical="center"/>
    </xf>
    <xf applyFill="1" applyNumberFormat="1" borderId="0" fillId="7" fontId="0" numFmtId="3246" xfId="0"/>
    <xf applyFill="1" applyFont="1" applyNumberFormat="1" borderId="0" fillId="7" fontId="17" numFmtId="3246" xfId="0"/>
    <xf applyFill="1" applyFont="1" applyNumberFormat="1" borderId="0" fillId="7" fontId="17" numFmtId="3246" xfId="0">
      <alignment horizontal="right" vertical="center"/>
    </xf>
    <xf applyFill="1" applyNumberFormat="1" borderId="0" fillId="5" fontId="0" numFmtId="3247" xfId="0"/>
    <xf applyFill="1" applyFont="1" applyNumberFormat="1" borderId="0" fillId="5" fontId="17" numFmtId="3247" xfId="0"/>
    <xf applyFill="1" applyFont="1" applyNumberFormat="1" borderId="0" fillId="5" fontId="17" numFmtId="3247" xfId="0">
      <alignment horizontal="right" vertical="center"/>
    </xf>
    <xf applyFill="1" applyNumberFormat="1" borderId="0" fillId="5" fontId="0" numFmtId="3248" xfId="0"/>
    <xf applyFill="1" applyFont="1" applyNumberFormat="1" borderId="0" fillId="5" fontId="17" numFmtId="3248" xfId="0"/>
    <xf applyFill="1" applyFont="1" applyNumberFormat="1" borderId="0" fillId="5" fontId="17" numFmtId="3248" xfId="0">
      <alignment horizontal="right" vertical="center"/>
    </xf>
    <xf applyFill="1" applyNumberFormat="1" borderId="0" fillId="7" fontId="0" numFmtId="3249" xfId="0"/>
    <xf applyFill="1" applyFont="1" applyNumberFormat="1" borderId="0" fillId="7" fontId="17" numFmtId="3249" xfId="0"/>
    <xf applyFill="1" applyFont="1" applyNumberFormat="1" borderId="0" fillId="7" fontId="17" numFmtId="3249" xfId="0">
      <alignment horizontal="right" vertical="center"/>
    </xf>
    <xf applyNumberFormat="1" borderId="0" fillId="0" fontId="0" numFmtId="3250" xfId="0"/>
    <xf applyFill="1" applyNumberFormat="1" borderId="0" fillId="5" fontId="0" numFmtId="3250" xfId="0"/>
    <xf applyFill="1" applyFont="1" applyNumberFormat="1" borderId="0" fillId="5" fontId="20" numFmtId="3250" xfId="0"/>
    <xf applyFill="1" applyFont="1" applyNumberFormat="1" borderId="0" fillId="5" fontId="20" numFmtId="3250" xfId="0">
      <alignment horizontal="right" vertical="center"/>
    </xf>
    <xf applyNumberFormat="1" borderId="0" fillId="0" fontId="0" numFmtId="3251" xfId="0"/>
    <xf applyFill="1" applyNumberFormat="1" borderId="0" fillId="5" fontId="0" numFmtId="3251" xfId="0"/>
    <xf applyFill="1" applyFont="1" applyNumberFormat="1" borderId="0" fillId="5" fontId="20" numFmtId="3251" xfId="0"/>
    <xf applyFill="1" applyFont="1" applyNumberFormat="1" borderId="0" fillId="5" fontId="20" numFmtId="3251" xfId="0">
      <alignment horizontal="right" vertical="center"/>
    </xf>
    <xf applyNumberFormat="1" borderId="0" fillId="0" fontId="0" numFmtId="3252" xfId="0"/>
    <xf applyFill="1" applyNumberFormat="1" borderId="0" fillId="5" fontId="0" numFmtId="3252" xfId="0"/>
    <xf applyFill="1" applyFont="1" applyNumberFormat="1" borderId="0" fillId="5" fontId="20" numFmtId="3252" xfId="0"/>
    <xf applyFill="1" applyFont="1" applyNumberFormat="1" borderId="0" fillId="5" fontId="20" numFmtId="3252" xfId="0">
      <alignment horizontal="right" vertical="center"/>
    </xf>
    <xf applyNumberFormat="1" borderId="0" fillId="0" fontId="0" numFmtId="3253" xfId="0"/>
    <xf applyFill="1" applyNumberFormat="1" borderId="0" fillId="6" fontId="0" numFmtId="3253" xfId="0"/>
    <xf applyFill="1" applyFont="1" applyNumberFormat="1" borderId="0" fillId="6" fontId="23" numFmtId="3253" xfId="0"/>
    <xf applyFill="1" applyFont="1" applyNumberFormat="1" borderId="0" fillId="6" fontId="23" numFmtId="3253" xfId="0">
      <alignment horizontal="right" vertical="center"/>
    </xf>
    <xf applyNumberFormat="1" borderId="0" fillId="0" fontId="0" numFmtId="3254" xfId="0"/>
    <xf applyFill="1" applyNumberFormat="1" borderId="0" fillId="5" fontId="0" numFmtId="3255" xfId="0"/>
    <xf applyFill="1" applyFont="1" applyNumberFormat="1" borderId="0" fillId="5" fontId="17" numFmtId="3255" xfId="0"/>
    <xf applyFill="1" applyFont="1" applyNumberFormat="1" borderId="0" fillId="5" fontId="17" numFmtId="3255" xfId="0">
      <alignment horizontal="right" vertical="center"/>
    </xf>
    <xf applyFill="1" applyNumberFormat="1" borderId="0" fillId="5" fontId="0" numFmtId="3256" xfId="0"/>
    <xf applyFill="1" applyFont="1" applyNumberFormat="1" borderId="0" fillId="5" fontId="17" numFmtId="3256" xfId="0"/>
    <xf applyFill="1" applyFont="1" applyNumberFormat="1" borderId="0" fillId="5" fontId="17" numFmtId="3256" xfId="0">
      <alignment horizontal="right" vertical="center"/>
    </xf>
    <xf applyFill="1" applyNumberFormat="1" borderId="0" fillId="5" fontId="0" numFmtId="3257" xfId="0"/>
    <xf applyFill="1" applyFont="1" applyNumberFormat="1" borderId="0" fillId="5" fontId="17" numFmtId="3257" xfId="0"/>
    <xf applyFill="1" applyFont="1" applyNumberFormat="1" borderId="0" fillId="5" fontId="17" numFmtId="3257" xfId="0">
      <alignment horizontal="right" vertical="center"/>
    </xf>
    <xf applyFill="1" applyNumberFormat="1" borderId="0" fillId="7" fontId="0" numFmtId="3258" xfId="0"/>
    <xf applyFill="1" applyFont="1" applyNumberFormat="1" borderId="0" fillId="7" fontId="17" numFmtId="3258" xfId="0"/>
    <xf applyFill="1" applyFont="1" applyNumberFormat="1" borderId="0" fillId="7" fontId="17" numFmtId="3258" xfId="0">
      <alignment horizontal="right" vertical="center"/>
    </xf>
    <xf applyFill="1" applyNumberFormat="1" borderId="0" fillId="7" fontId="0" numFmtId="3259" xfId="0"/>
    <xf applyFill="1" applyFont="1" applyNumberFormat="1" borderId="0" fillId="7" fontId="17" numFmtId="3259" xfId="0"/>
    <xf applyFill="1" applyFont="1" applyNumberFormat="1" borderId="0" fillId="7" fontId="17" numFmtId="3259" xfId="0">
      <alignment horizontal="right" vertical="center"/>
    </xf>
    <xf applyFill="1" applyNumberFormat="1" borderId="0" fillId="7" fontId="0" numFmtId="3260" xfId="0"/>
    <xf applyFill="1" applyFont="1" applyNumberFormat="1" borderId="0" fillId="7" fontId="17" numFmtId="3260" xfId="0"/>
    <xf applyFill="1" applyFont="1" applyNumberFormat="1" borderId="0" fillId="7" fontId="17" numFmtId="3260" xfId="0">
      <alignment horizontal="right" vertical="center"/>
    </xf>
    <xf applyFill="1" applyNumberFormat="1" borderId="0" fillId="5" fontId="0" numFmtId="3261" xfId="0"/>
    <xf applyFill="1" applyFont="1" applyNumberFormat="1" borderId="0" fillId="5" fontId="17" numFmtId="3261" xfId="0"/>
    <xf applyFill="1" applyFont="1" applyNumberFormat="1" borderId="0" fillId="5" fontId="17" numFmtId="3261" xfId="0">
      <alignment horizontal="right" vertical="center"/>
    </xf>
    <xf applyFill="1" applyNumberFormat="1" borderId="0" fillId="5" fontId="0" numFmtId="3262" xfId="0"/>
    <xf applyFill="1" applyFont="1" applyNumberFormat="1" borderId="0" fillId="5" fontId="17" numFmtId="3262" xfId="0"/>
    <xf applyFill="1" applyFont="1" applyNumberFormat="1" borderId="0" fillId="5" fontId="17" numFmtId="3262" xfId="0">
      <alignment horizontal="right" vertical="center"/>
    </xf>
    <xf applyFill="1" applyNumberFormat="1" borderId="0" fillId="5" fontId="0" numFmtId="3263" xfId="0"/>
    <xf applyFill="1" applyFont="1" applyNumberFormat="1" borderId="0" fillId="5" fontId="17" numFmtId="3263" xfId="0"/>
    <xf applyFill="1" applyFont="1" applyNumberFormat="1" borderId="0" fillId="5" fontId="17" numFmtId="3263" xfId="0">
      <alignment horizontal="right" vertical="center"/>
    </xf>
    <xf applyFill="1" applyNumberFormat="1" borderId="0" fillId="7" fontId="0" numFmtId="3264" xfId="0"/>
    <xf applyFill="1" applyFont="1" applyNumberFormat="1" borderId="0" fillId="7" fontId="17" numFmtId="3264" xfId="0"/>
    <xf applyFill="1" applyFont="1" applyNumberFormat="1" borderId="0" fillId="7" fontId="17" numFmtId="3264" xfId="0">
      <alignment horizontal="right" vertical="center"/>
    </xf>
    <xf applyFill="1" applyNumberFormat="1" borderId="0" fillId="7" fontId="0" numFmtId="3265" xfId="0"/>
    <xf applyFill="1" applyFont="1" applyNumberFormat="1" borderId="0" fillId="7" fontId="17" numFmtId="3265" xfId="0"/>
    <xf applyFill="1" applyFont="1" applyNumberFormat="1" borderId="0" fillId="7" fontId="17" numFmtId="3265" xfId="0">
      <alignment horizontal="right" vertical="center"/>
    </xf>
    <xf applyFill="1" applyNumberFormat="1" borderId="0" fillId="7" fontId="0" numFmtId="3266" xfId="0"/>
    <xf applyFill="1" applyFont="1" applyNumberFormat="1" borderId="0" fillId="7" fontId="17" numFmtId="3266" xfId="0"/>
    <xf applyFill="1" applyFont="1" applyNumberFormat="1" borderId="0" fillId="7" fontId="17" numFmtId="3266" xfId="0">
      <alignment horizontal="right" vertical="center"/>
    </xf>
    <xf applyFill="1" applyNumberFormat="1" borderId="0" fillId="5" fontId="0" numFmtId="3267" xfId="0"/>
    <xf applyFill="1" applyFont="1" applyNumberFormat="1" borderId="0" fillId="5" fontId="17" numFmtId="3267" xfId="0"/>
    <xf applyFill="1" applyFont="1" applyNumberFormat="1" borderId="0" fillId="5" fontId="17" numFmtId="3267" xfId="0">
      <alignment horizontal="right" vertical="center"/>
    </xf>
    <xf applyFill="1" applyNumberFormat="1" borderId="0" fillId="5" fontId="0" numFmtId="3268" xfId="0"/>
    <xf applyFill="1" applyFont="1" applyNumberFormat="1" borderId="0" fillId="5" fontId="17" numFmtId="3268" xfId="0"/>
    <xf applyFill="1" applyFont="1" applyNumberFormat="1" borderId="0" fillId="5" fontId="17" numFmtId="3268" xfId="0">
      <alignment horizontal="right" vertical="center"/>
    </xf>
    <xf applyFill="1" applyNumberFormat="1" borderId="0" fillId="5" fontId="0" numFmtId="3269" xfId="0"/>
    <xf applyFill="1" applyFont="1" applyNumberFormat="1" borderId="0" fillId="5" fontId="17" numFmtId="3269" xfId="0"/>
    <xf applyFill="1" applyFont="1" applyNumberFormat="1" borderId="0" fillId="5" fontId="17" numFmtId="3269" xfId="0">
      <alignment horizontal="right" vertical="center"/>
    </xf>
    <xf applyFill="1" applyNumberFormat="1" borderId="0" fillId="7" fontId="0" numFmtId="3270" xfId="0"/>
    <xf applyFill="1" applyFont="1" applyNumberFormat="1" borderId="0" fillId="7" fontId="17" numFmtId="3270" xfId="0"/>
    <xf applyFill="1" applyFont="1" applyNumberFormat="1" borderId="0" fillId="7" fontId="17" numFmtId="3270" xfId="0">
      <alignment horizontal="right" vertical="center"/>
    </xf>
    <xf applyFill="1" applyNumberFormat="1" borderId="0" fillId="7" fontId="0" numFmtId="3271" xfId="0"/>
    <xf applyFill="1" applyFont="1" applyNumberFormat="1" borderId="0" fillId="7" fontId="17" numFmtId="3271" xfId="0"/>
    <xf applyFill="1" applyFont="1" applyNumberFormat="1" borderId="0" fillId="7" fontId="17" numFmtId="3271" xfId="0">
      <alignment horizontal="right" vertical="center"/>
    </xf>
    <xf applyFill="1" applyNumberFormat="1" borderId="0" fillId="7" fontId="0" numFmtId="3272" xfId="0"/>
    <xf applyFill="1" applyFont="1" applyNumberFormat="1" borderId="0" fillId="7" fontId="17" numFmtId="3272" xfId="0"/>
    <xf applyFill="1" applyFont="1" applyNumberFormat="1" borderId="0" fillId="7" fontId="17" numFmtId="3272" xfId="0">
      <alignment horizontal="right" vertical="center"/>
    </xf>
    <xf applyFill="1" applyNumberFormat="1" borderId="0" fillId="5" fontId="0" numFmtId="3273" xfId="0"/>
    <xf applyFill="1" applyFont="1" applyNumberFormat="1" borderId="0" fillId="5" fontId="17" numFmtId="3273" xfId="0"/>
    <xf applyFill="1" applyFont="1" applyNumberFormat="1" borderId="0" fillId="5" fontId="17" numFmtId="3273" xfId="0">
      <alignment horizontal="right" vertical="center"/>
    </xf>
    <xf applyFill="1" applyNumberFormat="1" borderId="0" fillId="5" fontId="0" numFmtId="3274" xfId="0"/>
    <xf applyFill="1" applyFont="1" applyNumberFormat="1" borderId="0" fillId="5" fontId="17" numFmtId="3274" xfId="0"/>
    <xf applyFill="1" applyFont="1" applyNumberFormat="1" borderId="0" fillId="5" fontId="17" numFmtId="3274" xfId="0">
      <alignment horizontal="right" vertical="center"/>
    </xf>
    <xf applyFill="1" applyNumberFormat="1" borderId="0" fillId="7" fontId="0" numFmtId="3275" xfId="0"/>
    <xf applyFill="1" applyFont="1" applyNumberFormat="1" borderId="0" fillId="7" fontId="17" numFmtId="3275" xfId="0"/>
    <xf applyFill="1" applyFont="1" applyNumberFormat="1" borderId="0" fillId="7" fontId="17" numFmtId="3275" xfId="0">
      <alignment horizontal="right" vertical="center"/>
    </xf>
    <xf applyFill="1" applyNumberFormat="1" borderId="0" fillId="5" fontId="0" numFmtId="3276" xfId="0"/>
    <xf applyFill="1" applyFont="1" applyNumberFormat="1" borderId="0" fillId="5" fontId="17" numFmtId="3276" xfId="0"/>
    <xf applyFill="1" applyFont="1" applyNumberFormat="1" borderId="0" fillId="5" fontId="17" numFmtId="3276" xfId="0">
      <alignment horizontal="right" vertical="center"/>
    </xf>
    <xf applyFill="1" applyNumberFormat="1" borderId="0" fillId="5" fontId="0" numFmtId="3277" xfId="0"/>
    <xf applyFill="1" applyFont="1" applyNumberFormat="1" borderId="0" fillId="5" fontId="17" numFmtId="3277" xfId="0"/>
    <xf applyFill="1" applyFont="1" applyNumberFormat="1" borderId="0" fillId="5" fontId="17" numFmtId="3277" xfId="0">
      <alignment horizontal="right" vertical="center"/>
    </xf>
    <xf applyFill="1" applyNumberFormat="1" borderId="0" fillId="5" fontId="0" numFmtId="3278" xfId="0"/>
    <xf applyFill="1" applyFont="1" applyNumberFormat="1" borderId="0" fillId="5" fontId="17" numFmtId="3278" xfId="0"/>
    <xf applyFill="1" applyFont="1" applyNumberFormat="1" borderId="0" fillId="5" fontId="17" numFmtId="3278" xfId="0">
      <alignment horizontal="right" vertical="center"/>
    </xf>
    <xf applyFill="1" applyNumberFormat="1" borderId="0" fillId="7" fontId="0" numFmtId="3279" xfId="0"/>
    <xf applyFill="1" applyFont="1" applyNumberFormat="1" borderId="0" fillId="7" fontId="17" numFmtId="3279" xfId="0"/>
    <xf applyFill="1" applyFont="1" applyNumberFormat="1" borderId="0" fillId="7" fontId="17" numFmtId="3279" xfId="0">
      <alignment horizontal="right" vertical="center"/>
    </xf>
    <xf applyFill="1" applyNumberFormat="1" borderId="0" fillId="7" fontId="0" numFmtId="3280" xfId="0"/>
    <xf applyFill="1" applyFont="1" applyNumberFormat="1" borderId="0" fillId="7" fontId="17" numFmtId="3280" xfId="0"/>
    <xf applyFill="1" applyFont="1" applyNumberFormat="1" borderId="0" fillId="7" fontId="17" numFmtId="3280" xfId="0">
      <alignment horizontal="right" vertical="center"/>
    </xf>
    <xf applyFill="1" applyNumberFormat="1" borderId="0" fillId="7" fontId="0" numFmtId="3281" xfId="0"/>
    <xf applyFill="1" applyFont="1" applyNumberFormat="1" borderId="0" fillId="7" fontId="17" numFmtId="3281" xfId="0"/>
    <xf applyFill="1" applyFont="1" applyNumberFormat="1" borderId="0" fillId="7" fontId="17" numFmtId="3281" xfId="0">
      <alignment horizontal="right" vertical="center"/>
    </xf>
    <xf applyFill="1" applyNumberFormat="1" borderId="0" fillId="5" fontId="0" numFmtId="3282" xfId="0"/>
    <xf applyFill="1" applyFont="1" applyNumberFormat="1" borderId="0" fillId="5" fontId="17" numFmtId="3282" xfId="0"/>
    <xf applyFill="1" applyFont="1" applyNumberFormat="1" borderId="0" fillId="5" fontId="17" numFmtId="3282" xfId="0">
      <alignment horizontal="right" vertical="center"/>
    </xf>
    <xf applyFill="1" applyNumberFormat="1" borderId="0" fillId="5" fontId="0" numFmtId="3283" xfId="0"/>
    <xf applyFill="1" applyFont="1" applyNumberFormat="1" borderId="0" fillId="5" fontId="17" numFmtId="3283" xfId="0"/>
    <xf applyFill="1" applyFont="1" applyNumberFormat="1" borderId="0" fillId="5" fontId="17" numFmtId="3283" xfId="0">
      <alignment horizontal="right" vertical="center"/>
    </xf>
    <xf applyFill="1" applyNumberFormat="1" borderId="0" fillId="5" fontId="0" numFmtId="3284" xfId="0"/>
    <xf applyFill="1" applyFont="1" applyNumberFormat="1" borderId="0" fillId="5" fontId="17" numFmtId="3284" xfId="0"/>
    <xf applyFill="1" applyFont="1" applyNumberFormat="1" borderId="0" fillId="5" fontId="17" numFmtId="3284" xfId="0">
      <alignment horizontal="right" vertical="center"/>
    </xf>
    <xf applyFill="1" applyNumberFormat="1" borderId="0" fillId="7" fontId="0" numFmtId="3285" xfId="0"/>
    <xf applyFill="1" applyFont="1" applyNumberFormat="1" borderId="0" fillId="7" fontId="17" numFmtId="3285" xfId="0"/>
    <xf applyFill="1" applyFont="1" applyNumberFormat="1" borderId="0" fillId="7" fontId="17" numFmtId="3285" xfId="0">
      <alignment horizontal="right" vertical="center"/>
    </xf>
    <xf applyFill="1" applyNumberFormat="1" borderId="0" fillId="7" fontId="0" numFmtId="3286" xfId="0"/>
    <xf applyFill="1" applyFont="1" applyNumberFormat="1" borderId="0" fillId="7" fontId="17" numFmtId="3286" xfId="0"/>
    <xf applyFill="1" applyFont="1" applyNumberFormat="1" borderId="0" fillId="7" fontId="17" numFmtId="3286" xfId="0">
      <alignment horizontal="right" vertical="center"/>
    </xf>
    <xf applyFill="1" applyNumberFormat="1" borderId="0" fillId="7" fontId="0" numFmtId="3287" xfId="0"/>
    <xf applyFill="1" applyFont="1" applyNumberFormat="1" borderId="0" fillId="7" fontId="17" numFmtId="3287" xfId="0"/>
    <xf applyFill="1" applyFont="1" applyNumberFormat="1" borderId="0" fillId="7" fontId="17" numFmtId="3287" xfId="0">
      <alignment horizontal="right" vertical="center"/>
    </xf>
    <xf applyFill="1" applyNumberFormat="1" borderId="0" fillId="5" fontId="0" numFmtId="3288" xfId="0"/>
    <xf applyFill="1" applyFont="1" applyNumberFormat="1" borderId="0" fillId="5" fontId="17" numFmtId="3288" xfId="0"/>
    <xf applyFill="1" applyFont="1" applyNumberFormat="1" borderId="0" fillId="5" fontId="17" numFmtId="3288" xfId="0">
      <alignment horizontal="right" vertical="center"/>
    </xf>
    <xf applyFill="1" applyNumberFormat="1" borderId="0" fillId="5" fontId="0" numFmtId="3289" xfId="0"/>
    <xf applyFill="1" applyFont="1" applyNumberFormat="1" borderId="0" fillId="5" fontId="17" numFmtId="3289" xfId="0"/>
    <xf applyFill="1" applyFont="1" applyNumberFormat="1" borderId="0" fillId="5" fontId="17" numFmtId="3289" xfId="0">
      <alignment horizontal="right" vertical="center"/>
    </xf>
    <xf applyFill="1" applyNumberFormat="1" borderId="0" fillId="7" fontId="0" numFmtId="3290" xfId="0"/>
    <xf applyFill="1" applyFont="1" applyNumberFormat="1" borderId="0" fillId="7" fontId="17" numFmtId="3290" xfId="0"/>
    <xf applyFill="1" applyFont="1" applyNumberFormat="1" borderId="0" fillId="7" fontId="17" numFmtId="3290" xfId="0">
      <alignment horizontal="right" vertical="center"/>
    </xf>
    <xf applyNumberFormat="1" borderId="0" fillId="0" fontId="0" numFmtId="3291" xfId="0"/>
    <xf applyFill="1" applyNumberFormat="1" borderId="0" fillId="5" fontId="0" numFmtId="3291" xfId="0"/>
    <xf applyFill="1" applyFont="1" applyNumberFormat="1" borderId="0" fillId="5" fontId="20" numFmtId="3291" xfId="0"/>
    <xf applyFill="1" applyFont="1" applyNumberFormat="1" borderId="0" fillId="5" fontId="20" numFmtId="3291" xfId="0">
      <alignment horizontal="right" vertical="center"/>
    </xf>
    <xf applyNumberFormat="1" borderId="0" fillId="0" fontId="0" numFmtId="3292" xfId="0"/>
    <xf applyFill="1" applyNumberFormat="1" borderId="0" fillId="5" fontId="0" numFmtId="3292" xfId="0"/>
    <xf applyFill="1" applyFont="1" applyNumberFormat="1" borderId="0" fillId="5" fontId="20" numFmtId="3292" xfId="0"/>
    <xf applyFill="1" applyFont="1" applyNumberFormat="1" borderId="0" fillId="5" fontId="20" numFmtId="3292" xfId="0">
      <alignment horizontal="right" vertical="center"/>
    </xf>
    <xf applyNumberFormat="1" borderId="0" fillId="0" fontId="0" numFmtId="3293" xfId="0"/>
    <xf applyFill="1" applyNumberFormat="1" borderId="0" fillId="5" fontId="0" numFmtId="3293" xfId="0"/>
    <xf applyFill="1" applyFont="1" applyNumberFormat="1" borderId="0" fillId="5" fontId="20" numFmtId="3293" xfId="0"/>
    <xf applyFill="1" applyFont="1" applyNumberFormat="1" borderId="0" fillId="5" fontId="20" numFmtId="3293" xfId="0">
      <alignment horizontal="right" vertical="center"/>
    </xf>
    <xf applyNumberFormat="1" borderId="0" fillId="0" fontId="0" numFmtId="3294" xfId="0"/>
    <xf applyFill="1" applyNumberFormat="1" borderId="0" fillId="6" fontId="0" numFmtId="3294" xfId="0"/>
    <xf applyFill="1" applyFont="1" applyNumberFormat="1" borderId="0" fillId="6" fontId="23" numFmtId="3294" xfId="0"/>
    <xf applyFill="1" applyFont="1" applyNumberFormat="1" borderId="0" fillId="6" fontId="23" numFmtId="3294" xfId="0">
      <alignment horizontal="right" vertical="center"/>
    </xf>
    <xf applyNumberFormat="1" borderId="0" fillId="0" fontId="0" numFmtId="3295" xfId="0"/>
    <xf applyFill="1" applyNumberFormat="1" borderId="0" fillId="5" fontId="0" numFmtId="3296" xfId="0"/>
    <xf applyFill="1" applyFont="1" applyNumberFormat="1" borderId="0" fillId="5" fontId="17" numFmtId="3296" xfId="0"/>
    <xf applyFill="1" applyFont="1" applyNumberFormat="1" borderId="0" fillId="5" fontId="17" numFmtId="3296" xfId="0">
      <alignment horizontal="right" vertical="center"/>
    </xf>
    <xf applyFill="1" applyNumberFormat="1" borderId="0" fillId="5" fontId="0" numFmtId="3297" xfId="0"/>
    <xf applyFill="1" applyFont="1" applyNumberFormat="1" borderId="0" fillId="5" fontId="17" numFmtId="3297" xfId="0"/>
    <xf applyFill="1" applyFont="1" applyNumberFormat="1" borderId="0" fillId="5" fontId="17" numFmtId="3297" xfId="0">
      <alignment horizontal="right" vertical="center"/>
    </xf>
    <xf applyFill="1" applyNumberFormat="1" borderId="0" fillId="5" fontId="0" numFmtId="3298" xfId="0"/>
    <xf applyFill="1" applyFont="1" applyNumberFormat="1" borderId="0" fillId="5" fontId="17" numFmtId="3298" xfId="0"/>
    <xf applyFill="1" applyFont="1" applyNumberFormat="1" borderId="0" fillId="5" fontId="17" numFmtId="3298" xfId="0">
      <alignment horizontal="right" vertical="center"/>
    </xf>
    <xf applyFill="1" applyNumberFormat="1" borderId="0" fillId="7" fontId="0" numFmtId="3299" xfId="0"/>
    <xf applyFill="1" applyFont="1" applyNumberFormat="1" borderId="0" fillId="7" fontId="17" numFmtId="3299" xfId="0"/>
    <xf applyFill="1" applyFont="1" applyNumberFormat="1" borderId="0" fillId="7" fontId="17" numFmtId="3299" xfId="0">
      <alignment horizontal="right" vertical="center"/>
    </xf>
    <xf applyFill="1" applyNumberFormat="1" borderId="0" fillId="7" fontId="0" numFmtId="3300" xfId="0"/>
    <xf applyFill="1" applyFont="1" applyNumberFormat="1" borderId="0" fillId="7" fontId="17" numFmtId="3300" xfId="0"/>
    <xf applyFill="1" applyFont="1" applyNumberFormat="1" borderId="0" fillId="7" fontId="17" numFmtId="3300" xfId="0">
      <alignment horizontal="right" vertical="center"/>
    </xf>
    <xf applyFill="1" applyNumberFormat="1" borderId="0" fillId="7" fontId="0" numFmtId="3301" xfId="0"/>
    <xf applyFill="1" applyFont="1" applyNumberFormat="1" borderId="0" fillId="7" fontId="17" numFmtId="3301" xfId="0"/>
    <xf applyFill="1" applyFont="1" applyNumberFormat="1" borderId="0" fillId="7" fontId="17" numFmtId="3301" xfId="0">
      <alignment horizontal="right" vertical="center"/>
    </xf>
    <xf applyFill="1" applyNumberFormat="1" borderId="0" fillId="5" fontId="0" numFmtId="3302" xfId="0"/>
    <xf applyFill="1" applyFont="1" applyNumberFormat="1" borderId="0" fillId="5" fontId="17" numFmtId="3302" xfId="0"/>
    <xf applyFill="1" applyFont="1" applyNumberFormat="1" borderId="0" fillId="5" fontId="17" numFmtId="3302" xfId="0">
      <alignment horizontal="right" vertical="center"/>
    </xf>
    <xf applyFill="1" applyNumberFormat="1" borderId="0" fillId="5" fontId="0" numFmtId="3303" xfId="0"/>
    <xf applyFill="1" applyFont="1" applyNumberFormat="1" borderId="0" fillId="5" fontId="17" numFmtId="3303" xfId="0"/>
    <xf applyFill="1" applyFont="1" applyNumberFormat="1" borderId="0" fillId="5" fontId="17" numFmtId="3303" xfId="0">
      <alignment horizontal="right" vertical="center"/>
    </xf>
    <xf applyFill="1" applyNumberFormat="1" borderId="0" fillId="5" fontId="0" numFmtId="3304" xfId="0"/>
    <xf applyFill="1" applyFont="1" applyNumberFormat="1" borderId="0" fillId="5" fontId="17" numFmtId="3304" xfId="0"/>
    <xf applyFill="1" applyFont="1" applyNumberFormat="1" borderId="0" fillId="5" fontId="17" numFmtId="3304" xfId="0">
      <alignment horizontal="right" vertical="center"/>
    </xf>
    <xf applyFill="1" applyNumberFormat="1" borderId="0" fillId="7" fontId="0" numFmtId="3305" xfId="0"/>
    <xf applyFill="1" applyFont="1" applyNumberFormat="1" borderId="0" fillId="7" fontId="17" numFmtId="3305" xfId="0"/>
    <xf applyFill="1" applyFont="1" applyNumberFormat="1" borderId="0" fillId="7" fontId="17" numFmtId="3305" xfId="0">
      <alignment horizontal="right" vertical="center"/>
    </xf>
    <xf applyFill="1" applyNumberFormat="1" borderId="0" fillId="7" fontId="0" numFmtId="3306" xfId="0"/>
    <xf applyFill="1" applyFont="1" applyNumberFormat="1" borderId="0" fillId="7" fontId="17" numFmtId="3306" xfId="0"/>
    <xf applyFill="1" applyFont="1" applyNumberFormat="1" borderId="0" fillId="7" fontId="17" numFmtId="3306" xfId="0">
      <alignment horizontal="right" vertical="center"/>
    </xf>
    <xf applyFill="1" applyNumberFormat="1" borderId="0" fillId="7" fontId="0" numFmtId="3307" xfId="0"/>
    <xf applyFill="1" applyFont="1" applyNumberFormat="1" borderId="0" fillId="7" fontId="17" numFmtId="3307" xfId="0"/>
    <xf applyFill="1" applyFont="1" applyNumberFormat="1" borderId="0" fillId="7" fontId="17" numFmtId="3307" xfId="0">
      <alignment horizontal="right" vertical="center"/>
    </xf>
    <xf applyFill="1" applyNumberFormat="1" borderId="0" fillId="5" fontId="0" numFmtId="3308" xfId="0"/>
    <xf applyFill="1" applyFont="1" applyNumberFormat="1" borderId="0" fillId="5" fontId="17" numFmtId="3308" xfId="0"/>
    <xf applyFill="1" applyFont="1" applyNumberFormat="1" borderId="0" fillId="5" fontId="17" numFmtId="3308" xfId="0">
      <alignment horizontal="right" vertical="center"/>
    </xf>
    <xf applyFill="1" applyNumberFormat="1" borderId="0" fillId="5" fontId="0" numFmtId="3309" xfId="0"/>
    <xf applyFill="1" applyFont="1" applyNumberFormat="1" borderId="0" fillId="5" fontId="17" numFmtId="3309" xfId="0"/>
    <xf applyFill="1" applyFont="1" applyNumberFormat="1" borderId="0" fillId="5" fontId="17" numFmtId="3309" xfId="0">
      <alignment horizontal="right" vertical="center"/>
    </xf>
    <xf applyFill="1" applyNumberFormat="1" borderId="0" fillId="5" fontId="0" numFmtId="3310" xfId="0"/>
    <xf applyFill="1" applyFont="1" applyNumberFormat="1" borderId="0" fillId="5" fontId="17" numFmtId="3310" xfId="0"/>
    <xf applyFill="1" applyFont="1" applyNumberFormat="1" borderId="0" fillId="5" fontId="17" numFmtId="3310" xfId="0">
      <alignment horizontal="right" vertical="center"/>
    </xf>
    <xf applyFill="1" applyNumberFormat="1" borderId="0" fillId="7" fontId="0" numFmtId="3311" xfId="0"/>
    <xf applyFill="1" applyFont="1" applyNumberFormat="1" borderId="0" fillId="7" fontId="17" numFmtId="3311" xfId="0"/>
    <xf applyFill="1" applyFont="1" applyNumberFormat="1" borderId="0" fillId="7" fontId="17" numFmtId="3311" xfId="0">
      <alignment horizontal="right" vertical="center"/>
    </xf>
    <xf applyFill="1" applyNumberFormat="1" borderId="0" fillId="7" fontId="0" numFmtId="3312" xfId="0"/>
    <xf applyFill="1" applyFont="1" applyNumberFormat="1" borderId="0" fillId="7" fontId="17" numFmtId="3312" xfId="0"/>
    <xf applyFill="1" applyFont="1" applyNumberFormat="1" borderId="0" fillId="7" fontId="17" numFmtId="3312" xfId="0">
      <alignment horizontal="right" vertical="center"/>
    </xf>
    <xf applyFill="1" applyNumberFormat="1" borderId="0" fillId="7" fontId="0" numFmtId="3313" xfId="0"/>
    <xf applyFill="1" applyFont="1" applyNumberFormat="1" borderId="0" fillId="7" fontId="17" numFmtId="3313" xfId="0"/>
    <xf applyFill="1" applyFont="1" applyNumberFormat="1" borderId="0" fillId="7" fontId="17" numFmtId="3313" xfId="0">
      <alignment horizontal="right" vertical="center"/>
    </xf>
    <xf applyFill="1" applyNumberFormat="1" borderId="0" fillId="5" fontId="0" numFmtId="3314" xfId="0"/>
    <xf applyFill="1" applyFont="1" applyNumberFormat="1" borderId="0" fillId="5" fontId="17" numFmtId="3314" xfId="0"/>
    <xf applyFill="1" applyFont="1" applyNumberFormat="1" borderId="0" fillId="5" fontId="17" numFmtId="3314" xfId="0">
      <alignment horizontal="right" vertical="center"/>
    </xf>
    <xf applyFill="1" applyNumberFormat="1" borderId="0" fillId="5" fontId="0" numFmtId="3315" xfId="0"/>
    <xf applyFill="1" applyFont="1" applyNumberFormat="1" borderId="0" fillId="5" fontId="17" numFmtId="3315" xfId="0"/>
    <xf applyFill="1" applyFont="1" applyNumberFormat="1" borderId="0" fillId="5" fontId="17" numFmtId="3315" xfId="0">
      <alignment horizontal="right" vertical="center"/>
    </xf>
    <xf applyFill="1" applyNumberFormat="1" borderId="0" fillId="7" fontId="0" numFmtId="3316" xfId="0"/>
    <xf applyFill="1" applyFont="1" applyNumberFormat="1" borderId="0" fillId="7" fontId="17" numFmtId="3316" xfId="0"/>
    <xf applyFill="1" applyFont="1" applyNumberFormat="1" borderId="0" fillId="7" fontId="17" numFmtId="3316" xfId="0">
      <alignment horizontal="right" vertical="center"/>
    </xf>
    <xf applyFill="1" applyNumberFormat="1" borderId="0" fillId="5" fontId="0" numFmtId="3317" xfId="0"/>
    <xf applyFill="1" applyFont="1" applyNumberFormat="1" borderId="0" fillId="5" fontId="17" numFmtId="3317" xfId="0"/>
    <xf applyFill="1" applyFont="1" applyNumberFormat="1" borderId="0" fillId="5" fontId="17" numFmtId="3317" xfId="0">
      <alignment horizontal="right" vertical="center"/>
    </xf>
    <xf applyFill="1" applyNumberFormat="1" borderId="0" fillId="5" fontId="0" numFmtId="3318" xfId="0"/>
    <xf applyFill="1" applyFont="1" applyNumberFormat="1" borderId="0" fillId="5" fontId="17" numFmtId="3318" xfId="0"/>
    <xf applyFill="1" applyFont="1" applyNumberFormat="1" borderId="0" fillId="5" fontId="17" numFmtId="3318" xfId="0">
      <alignment horizontal="right" vertical="center"/>
    </xf>
    <xf applyFill="1" applyNumberFormat="1" borderId="0" fillId="5" fontId="0" numFmtId="3319" xfId="0"/>
    <xf applyFill="1" applyFont="1" applyNumberFormat="1" borderId="0" fillId="5" fontId="17" numFmtId="3319" xfId="0"/>
    <xf applyFill="1" applyFont="1" applyNumberFormat="1" borderId="0" fillId="5" fontId="17" numFmtId="3319" xfId="0">
      <alignment horizontal="right" vertical="center"/>
    </xf>
    <xf applyFill="1" applyNumberFormat="1" borderId="0" fillId="7" fontId="0" numFmtId="3320" xfId="0"/>
    <xf applyFill="1" applyFont="1" applyNumberFormat="1" borderId="0" fillId="7" fontId="17" numFmtId="3320" xfId="0"/>
    <xf applyFill="1" applyFont="1" applyNumberFormat="1" borderId="0" fillId="7" fontId="17" numFmtId="3320" xfId="0">
      <alignment horizontal="right" vertical="center"/>
    </xf>
    <xf applyFill="1" applyNumberFormat="1" borderId="0" fillId="7" fontId="0" numFmtId="3321" xfId="0"/>
    <xf applyFill="1" applyFont="1" applyNumberFormat="1" borderId="0" fillId="7" fontId="17" numFmtId="3321" xfId="0"/>
    <xf applyFill="1" applyFont="1" applyNumberFormat="1" borderId="0" fillId="7" fontId="17" numFmtId="3321" xfId="0">
      <alignment horizontal="right" vertical="center"/>
    </xf>
    <xf applyFill="1" applyNumberFormat="1" borderId="0" fillId="7" fontId="0" numFmtId="3322" xfId="0"/>
    <xf applyFill="1" applyFont="1" applyNumberFormat="1" borderId="0" fillId="7" fontId="17" numFmtId="3322" xfId="0"/>
    <xf applyFill="1" applyFont="1" applyNumberFormat="1" borderId="0" fillId="7" fontId="17" numFmtId="3322" xfId="0">
      <alignment horizontal="right" vertical="center"/>
    </xf>
    <xf applyFill="1" applyNumberFormat="1" borderId="0" fillId="5" fontId="0" numFmtId="3323" xfId="0"/>
    <xf applyFill="1" applyFont="1" applyNumberFormat="1" borderId="0" fillId="5" fontId="17" numFmtId="3323" xfId="0"/>
    <xf applyFill="1" applyFont="1" applyNumberFormat="1" borderId="0" fillId="5" fontId="17" numFmtId="3323" xfId="0">
      <alignment horizontal="right" vertical="center"/>
    </xf>
    <xf applyFill="1" applyNumberFormat="1" borderId="0" fillId="5" fontId="0" numFmtId="3324" xfId="0"/>
    <xf applyFill="1" applyFont="1" applyNumberFormat="1" borderId="0" fillId="5" fontId="17" numFmtId="3324" xfId="0"/>
    <xf applyFill="1" applyFont="1" applyNumberFormat="1" borderId="0" fillId="5" fontId="17" numFmtId="3324" xfId="0">
      <alignment horizontal="right" vertical="center"/>
    </xf>
    <xf applyFill="1" applyNumberFormat="1" borderId="0" fillId="5" fontId="0" numFmtId="3325" xfId="0"/>
    <xf applyFill="1" applyFont="1" applyNumberFormat="1" borderId="0" fillId="5" fontId="17" numFmtId="3325" xfId="0"/>
    <xf applyFill="1" applyFont="1" applyNumberFormat="1" borderId="0" fillId="5" fontId="17" numFmtId="3325" xfId="0">
      <alignment horizontal="right" vertical="center"/>
    </xf>
    <xf applyFill="1" applyNumberFormat="1" borderId="0" fillId="7" fontId="0" numFmtId="3326" xfId="0"/>
    <xf applyFill="1" applyFont="1" applyNumberFormat="1" borderId="0" fillId="7" fontId="17" numFmtId="3326" xfId="0"/>
    <xf applyFill="1" applyFont="1" applyNumberFormat="1" borderId="0" fillId="7" fontId="17" numFmtId="3326" xfId="0">
      <alignment horizontal="right" vertical="center"/>
    </xf>
    <xf applyFill="1" applyNumberFormat="1" borderId="0" fillId="7" fontId="0" numFmtId="3327" xfId="0"/>
    <xf applyFill="1" applyFont="1" applyNumberFormat="1" borderId="0" fillId="7" fontId="17" numFmtId="3327" xfId="0"/>
    <xf applyFill="1" applyFont="1" applyNumberFormat="1" borderId="0" fillId="7" fontId="17" numFmtId="3327" xfId="0">
      <alignment horizontal="right" vertical="center"/>
    </xf>
    <xf applyFill="1" applyNumberFormat="1" borderId="0" fillId="7" fontId="0" numFmtId="3328" xfId="0"/>
    <xf applyFill="1" applyFont="1" applyNumberFormat="1" borderId="0" fillId="7" fontId="17" numFmtId="3328" xfId="0"/>
    <xf applyFill="1" applyFont="1" applyNumberFormat="1" borderId="0" fillId="7" fontId="17" numFmtId="3328" xfId="0">
      <alignment horizontal="right" vertical="center"/>
    </xf>
    <xf applyFill="1" applyNumberFormat="1" borderId="0" fillId="5" fontId="0" numFmtId="3329" xfId="0"/>
    <xf applyFill="1" applyFont="1" applyNumberFormat="1" borderId="0" fillId="5" fontId="17" numFmtId="3329" xfId="0"/>
    <xf applyFill="1" applyFont="1" applyNumberFormat="1" borderId="0" fillId="5" fontId="17" numFmtId="3329" xfId="0">
      <alignment horizontal="right" vertical="center"/>
    </xf>
    <xf applyFill="1" applyNumberFormat="1" borderId="0" fillId="5" fontId="0" numFmtId="3330" xfId="0"/>
    <xf applyFill="1" applyFont="1" applyNumberFormat="1" borderId="0" fillId="5" fontId="17" numFmtId="3330" xfId="0"/>
    <xf applyFill="1" applyFont="1" applyNumberFormat="1" borderId="0" fillId="5" fontId="17" numFmtId="3330" xfId="0">
      <alignment horizontal="right" vertical="center"/>
    </xf>
    <xf applyFill="1" applyNumberFormat="1" borderId="0" fillId="7" fontId="0" numFmtId="3331" xfId="0"/>
    <xf applyFill="1" applyFont="1" applyNumberFormat="1" borderId="0" fillId="7" fontId="17" numFmtId="3331" xfId="0"/>
    <xf applyFill="1" applyFont="1" applyNumberFormat="1" borderId="0" fillId="7" fontId="17" numFmtId="3331" xfId="0">
      <alignment horizontal="right" vertical="center"/>
    </xf>
    <xf applyNumberFormat="1" borderId="0" fillId="0" fontId="0" numFmtId="3332" xfId="0"/>
    <xf applyFill="1" applyNumberFormat="1" borderId="0" fillId="5" fontId="0" numFmtId="3332" xfId="0"/>
    <xf applyFill="1" applyFont="1" applyNumberFormat="1" borderId="0" fillId="5" fontId="20" numFmtId="3332" xfId="0"/>
    <xf applyFill="1" applyFont="1" applyNumberFormat="1" borderId="0" fillId="5" fontId="20" numFmtId="3332" xfId="0">
      <alignment horizontal="right" vertical="center"/>
    </xf>
    <xf applyNumberFormat="1" borderId="0" fillId="0" fontId="0" numFmtId="3333" xfId="0"/>
    <xf applyFill="1" applyNumberFormat="1" borderId="0" fillId="5" fontId="0" numFmtId="3333" xfId="0"/>
    <xf applyFill="1" applyFont="1" applyNumberFormat="1" borderId="0" fillId="5" fontId="20" numFmtId="3333" xfId="0"/>
    <xf applyFill="1" applyFont="1" applyNumberFormat="1" borderId="0" fillId="5" fontId="20" numFmtId="3333" xfId="0">
      <alignment horizontal="right" vertical="center"/>
    </xf>
    <xf applyNumberFormat="1" borderId="0" fillId="0" fontId="0" numFmtId="3334" xfId="0"/>
    <xf applyFill="1" applyNumberFormat="1" borderId="0" fillId="5" fontId="0" numFmtId="3334" xfId="0"/>
    <xf applyFill="1" applyFont="1" applyNumberFormat="1" borderId="0" fillId="5" fontId="20" numFmtId="3334" xfId="0"/>
    <xf applyFill="1" applyFont="1" applyNumberFormat="1" borderId="0" fillId="5" fontId="20" numFmtId="3334" xfId="0">
      <alignment horizontal="right" vertical="center"/>
    </xf>
    <xf applyNumberFormat="1" borderId="0" fillId="0" fontId="0" numFmtId="3335" xfId="0"/>
    <xf applyFill="1" applyNumberFormat="1" borderId="0" fillId="6" fontId="0" numFmtId="3335" xfId="0"/>
    <xf applyFill="1" applyFont="1" applyNumberFormat="1" borderId="0" fillId="6" fontId="23" numFmtId="3335" xfId="0"/>
    <xf applyFill="1" applyFont="1" applyNumberFormat="1" borderId="0" fillId="6" fontId="23" numFmtId="3335" xfId="0">
      <alignment horizontal="right" vertical="center"/>
    </xf>
    <xf applyNumberFormat="1" borderId="0" fillId="0" fontId="0" numFmtId="3336" xfId="0"/>
    <xf applyFill="1" applyNumberFormat="1" borderId="0" fillId="5" fontId="0" numFmtId="3337" xfId="0"/>
    <xf applyFill="1" applyFont="1" applyNumberFormat="1" borderId="0" fillId="5" fontId="17" numFmtId="3337" xfId="0"/>
    <xf applyFill="1" applyFont="1" applyNumberFormat="1" borderId="0" fillId="5" fontId="17" numFmtId="3337" xfId="0">
      <alignment horizontal="right" vertical="center"/>
    </xf>
    <xf applyFill="1" applyNumberFormat="1" borderId="0" fillId="5" fontId="0" numFmtId="3338" xfId="0"/>
    <xf applyFill="1" applyFont="1" applyNumberFormat="1" borderId="0" fillId="5" fontId="17" numFmtId="3338" xfId="0"/>
    <xf applyFill="1" applyFont="1" applyNumberFormat="1" borderId="0" fillId="5" fontId="17" numFmtId="3338" xfId="0">
      <alignment horizontal="right" vertical="center"/>
    </xf>
    <xf applyFill="1" applyNumberFormat="1" borderId="0" fillId="5" fontId="0" numFmtId="3339" xfId="0"/>
    <xf applyFill="1" applyFont="1" applyNumberFormat="1" borderId="0" fillId="5" fontId="17" numFmtId="3339" xfId="0"/>
    <xf applyFill="1" applyFont="1" applyNumberFormat="1" borderId="0" fillId="5" fontId="17" numFmtId="3339" xfId="0">
      <alignment horizontal="right" vertical="center"/>
    </xf>
    <xf applyFill="1" applyNumberFormat="1" borderId="0" fillId="7" fontId="0" numFmtId="3340" xfId="0"/>
    <xf applyFill="1" applyFont="1" applyNumberFormat="1" borderId="0" fillId="7" fontId="17" numFmtId="3340" xfId="0"/>
    <xf applyFill="1" applyFont="1" applyNumberFormat="1" borderId="0" fillId="7" fontId="17" numFmtId="3340" xfId="0">
      <alignment horizontal="right" vertical="center"/>
    </xf>
    <xf applyFill="1" applyNumberFormat="1" borderId="0" fillId="7" fontId="0" numFmtId="3341" xfId="0"/>
    <xf applyFill="1" applyFont="1" applyNumberFormat="1" borderId="0" fillId="7" fontId="17" numFmtId="3341" xfId="0"/>
    <xf applyFill="1" applyFont="1" applyNumberFormat="1" borderId="0" fillId="7" fontId="17" numFmtId="3341" xfId="0">
      <alignment horizontal="right" vertical="center"/>
    </xf>
    <xf applyFill="1" applyNumberFormat="1" borderId="0" fillId="7" fontId="0" numFmtId="3342" xfId="0"/>
    <xf applyFill="1" applyFont="1" applyNumberFormat="1" borderId="0" fillId="7" fontId="17" numFmtId="3342" xfId="0"/>
    <xf applyFill="1" applyFont="1" applyNumberFormat="1" borderId="0" fillId="7" fontId="17" numFmtId="3342" xfId="0">
      <alignment horizontal="right" vertical="center"/>
    </xf>
    <xf applyFill="1" applyNumberFormat="1" borderId="0" fillId="5" fontId="0" numFmtId="3343" xfId="0"/>
    <xf applyFill="1" applyFont="1" applyNumberFormat="1" borderId="0" fillId="5" fontId="17" numFmtId="3343" xfId="0"/>
    <xf applyFill="1" applyFont="1" applyNumberFormat="1" borderId="0" fillId="5" fontId="17" numFmtId="3343" xfId="0">
      <alignment horizontal="right" vertical="center"/>
    </xf>
    <xf applyFill="1" applyNumberFormat="1" borderId="0" fillId="5" fontId="0" numFmtId="3344" xfId="0"/>
    <xf applyFill="1" applyFont="1" applyNumberFormat="1" borderId="0" fillId="5" fontId="17" numFmtId="3344" xfId="0"/>
    <xf applyFill="1" applyFont="1" applyNumberFormat="1" borderId="0" fillId="5" fontId="17" numFmtId="3344" xfId="0">
      <alignment horizontal="right" vertical="center"/>
    </xf>
    <xf applyFill="1" applyNumberFormat="1" borderId="0" fillId="5" fontId="0" numFmtId="3345" xfId="0"/>
    <xf applyFill="1" applyFont="1" applyNumberFormat="1" borderId="0" fillId="5" fontId="17" numFmtId="3345" xfId="0"/>
    <xf applyFill="1" applyFont="1" applyNumberFormat="1" borderId="0" fillId="5" fontId="17" numFmtId="3345" xfId="0">
      <alignment horizontal="right" vertical="center"/>
    </xf>
    <xf applyFill="1" applyNumberFormat="1" borderId="0" fillId="7" fontId="0" numFmtId="3346" xfId="0"/>
    <xf applyFill="1" applyFont="1" applyNumberFormat="1" borderId="0" fillId="7" fontId="17" numFmtId="3346" xfId="0"/>
    <xf applyFill="1" applyFont="1" applyNumberFormat="1" borderId="0" fillId="7" fontId="17" numFmtId="3346" xfId="0">
      <alignment horizontal="right" vertical="center"/>
    </xf>
    <xf applyFill="1" applyNumberFormat="1" borderId="0" fillId="7" fontId="0" numFmtId="3347" xfId="0"/>
    <xf applyFill="1" applyFont="1" applyNumberFormat="1" borderId="0" fillId="7" fontId="17" numFmtId="3347" xfId="0"/>
    <xf applyFill="1" applyFont="1" applyNumberFormat="1" borderId="0" fillId="7" fontId="17" numFmtId="3347" xfId="0">
      <alignment horizontal="right" vertical="center"/>
    </xf>
    <xf applyFill="1" applyNumberFormat="1" borderId="0" fillId="7" fontId="0" numFmtId="3348" xfId="0"/>
    <xf applyFill="1" applyFont="1" applyNumberFormat="1" borderId="0" fillId="7" fontId="17" numFmtId="3348" xfId="0"/>
    <xf applyFill="1" applyFont="1" applyNumberFormat="1" borderId="0" fillId="7" fontId="17" numFmtId="3348" xfId="0">
      <alignment horizontal="right" vertical="center"/>
    </xf>
    <xf applyFill="1" applyNumberFormat="1" borderId="0" fillId="5" fontId="0" numFmtId="3349" xfId="0"/>
    <xf applyFill="1" applyFont="1" applyNumberFormat="1" borderId="0" fillId="5" fontId="17" numFmtId="3349" xfId="0"/>
    <xf applyFill="1" applyFont="1" applyNumberFormat="1" borderId="0" fillId="5" fontId="17" numFmtId="3349" xfId="0">
      <alignment horizontal="right" vertical="center"/>
    </xf>
    <xf applyFill="1" applyNumberFormat="1" borderId="0" fillId="5" fontId="0" numFmtId="3350" xfId="0"/>
    <xf applyFill="1" applyFont="1" applyNumberFormat="1" borderId="0" fillId="5" fontId="17" numFmtId="3350" xfId="0"/>
    <xf applyFill="1" applyFont="1" applyNumberFormat="1" borderId="0" fillId="5" fontId="17" numFmtId="3350" xfId="0">
      <alignment horizontal="right" vertical="center"/>
    </xf>
    <xf applyFill="1" applyNumberFormat="1" borderId="0" fillId="5" fontId="0" numFmtId="3351" xfId="0"/>
    <xf applyFill="1" applyFont="1" applyNumberFormat="1" borderId="0" fillId="5" fontId="17" numFmtId="3351" xfId="0"/>
    <xf applyFill="1" applyFont="1" applyNumberFormat="1" borderId="0" fillId="5" fontId="17" numFmtId="3351" xfId="0">
      <alignment horizontal="right" vertical="center"/>
    </xf>
    <xf applyFill="1" applyNumberFormat="1" borderId="0" fillId="7" fontId="0" numFmtId="3352" xfId="0"/>
    <xf applyFill="1" applyFont="1" applyNumberFormat="1" borderId="0" fillId="7" fontId="17" numFmtId="3352" xfId="0"/>
    <xf applyFill="1" applyFont="1" applyNumberFormat="1" borderId="0" fillId="7" fontId="17" numFmtId="3352" xfId="0">
      <alignment horizontal="right" vertical="center"/>
    </xf>
    <xf applyFill="1" applyNumberFormat="1" borderId="0" fillId="7" fontId="0" numFmtId="3353" xfId="0"/>
    <xf applyFill="1" applyFont="1" applyNumberFormat="1" borderId="0" fillId="7" fontId="17" numFmtId="3353" xfId="0"/>
    <xf applyFill="1" applyFont="1" applyNumberFormat="1" borderId="0" fillId="7" fontId="17" numFmtId="3353" xfId="0">
      <alignment horizontal="right" vertical="center"/>
    </xf>
    <xf applyFill="1" applyNumberFormat="1" borderId="0" fillId="7" fontId="0" numFmtId="3354" xfId="0"/>
    <xf applyFill="1" applyFont="1" applyNumberFormat="1" borderId="0" fillId="7" fontId="17" numFmtId="3354" xfId="0"/>
    <xf applyFill="1" applyFont="1" applyNumberFormat="1" borderId="0" fillId="7" fontId="17" numFmtId="3354" xfId="0">
      <alignment horizontal="right" vertical="center"/>
    </xf>
    <xf applyFill="1" applyNumberFormat="1" borderId="0" fillId="5" fontId="0" numFmtId="3355" xfId="0"/>
    <xf applyFill="1" applyFont="1" applyNumberFormat="1" borderId="0" fillId="5" fontId="17" numFmtId="3355" xfId="0"/>
    <xf applyFill="1" applyFont="1" applyNumberFormat="1" borderId="0" fillId="5" fontId="17" numFmtId="3355" xfId="0">
      <alignment horizontal="right" vertical="center"/>
    </xf>
    <xf applyFill="1" applyNumberFormat="1" borderId="0" fillId="5" fontId="0" numFmtId="3356" xfId="0"/>
    <xf applyFill="1" applyFont="1" applyNumberFormat="1" borderId="0" fillId="5" fontId="17" numFmtId="3356" xfId="0"/>
    <xf applyFill="1" applyFont="1" applyNumberFormat="1" borderId="0" fillId="5" fontId="17" numFmtId="3356" xfId="0">
      <alignment horizontal="right" vertical="center"/>
    </xf>
    <xf applyFill="1" applyNumberFormat="1" borderId="0" fillId="7" fontId="0" numFmtId="3357" xfId="0"/>
    <xf applyFill="1" applyFont="1" applyNumberFormat="1" borderId="0" fillId="7" fontId="17" numFmtId="3357" xfId="0"/>
    <xf applyFill="1" applyFont="1" applyNumberFormat="1" borderId="0" fillId="7" fontId="17" numFmtId="3357" xfId="0">
      <alignment horizontal="right" vertical="center"/>
    </xf>
    <xf applyFill="1" applyNumberFormat="1" borderId="0" fillId="5" fontId="0" numFmtId="3358" xfId="0"/>
    <xf applyFill="1" applyFont="1" applyNumberFormat="1" borderId="0" fillId="5" fontId="17" numFmtId="3358" xfId="0"/>
    <xf applyFill="1" applyFont="1" applyNumberFormat="1" borderId="0" fillId="5" fontId="17" numFmtId="3358" xfId="0">
      <alignment horizontal="right" vertical="center"/>
    </xf>
    <xf applyFill="1" applyNumberFormat="1" borderId="0" fillId="5" fontId="0" numFmtId="3359" xfId="0"/>
    <xf applyFill="1" applyFont="1" applyNumberFormat="1" borderId="0" fillId="5" fontId="17" numFmtId="3359" xfId="0"/>
    <xf applyFill="1" applyFont="1" applyNumberFormat="1" borderId="0" fillId="5" fontId="17" numFmtId="3359" xfId="0">
      <alignment horizontal="right" vertical="center"/>
    </xf>
    <xf applyFill="1" applyNumberFormat="1" borderId="0" fillId="5" fontId="0" numFmtId="3360" xfId="0"/>
    <xf applyFill="1" applyFont="1" applyNumberFormat="1" borderId="0" fillId="5" fontId="17" numFmtId="3360" xfId="0"/>
    <xf applyFill="1" applyFont="1" applyNumberFormat="1" borderId="0" fillId="5" fontId="17" numFmtId="3360" xfId="0">
      <alignment horizontal="right" vertical="center"/>
    </xf>
    <xf applyFill="1" applyNumberFormat="1" borderId="0" fillId="7" fontId="0" numFmtId="3361" xfId="0"/>
    <xf applyFill="1" applyFont="1" applyNumberFormat="1" borderId="0" fillId="7" fontId="17" numFmtId="3361" xfId="0"/>
    <xf applyFill="1" applyFont="1" applyNumberFormat="1" borderId="0" fillId="7" fontId="17" numFmtId="3361" xfId="0">
      <alignment horizontal="right" vertical="center"/>
    </xf>
    <xf applyFill="1" applyNumberFormat="1" borderId="0" fillId="7" fontId="0" numFmtId="3362" xfId="0"/>
    <xf applyFill="1" applyFont="1" applyNumberFormat="1" borderId="0" fillId="7" fontId="17" numFmtId="3362" xfId="0"/>
    <xf applyFill="1" applyFont="1" applyNumberFormat="1" borderId="0" fillId="7" fontId="17" numFmtId="3362" xfId="0">
      <alignment horizontal="right" vertical="center"/>
    </xf>
    <xf applyFill="1" applyNumberFormat="1" borderId="0" fillId="7" fontId="0" numFmtId="3363" xfId="0"/>
    <xf applyFill="1" applyFont="1" applyNumberFormat="1" borderId="0" fillId="7" fontId="17" numFmtId="3363" xfId="0"/>
    <xf applyFill="1" applyFont="1" applyNumberFormat="1" borderId="0" fillId="7" fontId="17" numFmtId="3363" xfId="0">
      <alignment horizontal="right" vertical="center"/>
    </xf>
    <xf applyFill="1" applyNumberFormat="1" borderId="0" fillId="5" fontId="0" numFmtId="3364" xfId="0"/>
    <xf applyFill="1" applyFont="1" applyNumberFormat="1" borderId="0" fillId="5" fontId="17" numFmtId="3364" xfId="0"/>
    <xf applyFill="1" applyFont="1" applyNumberFormat="1" borderId="0" fillId="5" fontId="17" numFmtId="3364" xfId="0">
      <alignment horizontal="right" vertical="center"/>
    </xf>
    <xf applyFill="1" applyNumberFormat="1" borderId="0" fillId="5" fontId="0" numFmtId="3365" xfId="0"/>
    <xf applyFill="1" applyFont="1" applyNumberFormat="1" borderId="0" fillId="5" fontId="17" numFmtId="3365" xfId="0"/>
    <xf applyFill="1" applyFont="1" applyNumberFormat="1" borderId="0" fillId="5" fontId="17" numFmtId="3365" xfId="0">
      <alignment horizontal="right" vertical="center"/>
    </xf>
    <xf applyFill="1" applyNumberFormat="1" borderId="0" fillId="5" fontId="0" numFmtId="3366" xfId="0"/>
    <xf applyFill="1" applyFont="1" applyNumberFormat="1" borderId="0" fillId="5" fontId="17" numFmtId="3366" xfId="0"/>
    <xf applyFill="1" applyFont="1" applyNumberFormat="1" borderId="0" fillId="5" fontId="17" numFmtId="3366" xfId="0">
      <alignment horizontal="right" vertical="center"/>
    </xf>
    <xf applyFill="1" applyNumberFormat="1" borderId="0" fillId="7" fontId="0" numFmtId="3367" xfId="0"/>
    <xf applyFill="1" applyFont="1" applyNumberFormat="1" borderId="0" fillId="7" fontId="17" numFmtId="3367" xfId="0"/>
    <xf applyFill="1" applyFont="1" applyNumberFormat="1" borderId="0" fillId="7" fontId="17" numFmtId="3367" xfId="0">
      <alignment horizontal="right" vertical="center"/>
    </xf>
    <xf applyFill="1" applyNumberFormat="1" borderId="0" fillId="7" fontId="0" numFmtId="3368" xfId="0"/>
    <xf applyFill="1" applyFont="1" applyNumberFormat="1" borderId="0" fillId="7" fontId="17" numFmtId="3368" xfId="0"/>
    <xf applyFill="1" applyFont="1" applyNumberFormat="1" borderId="0" fillId="7" fontId="17" numFmtId="3368" xfId="0">
      <alignment horizontal="right" vertical="center"/>
    </xf>
    <xf applyFill="1" applyNumberFormat="1" borderId="0" fillId="7" fontId="0" numFmtId="3369" xfId="0"/>
    <xf applyFill="1" applyFont="1" applyNumberFormat="1" borderId="0" fillId="7" fontId="17" numFmtId="3369" xfId="0"/>
    <xf applyFill="1" applyFont="1" applyNumberFormat="1" borderId="0" fillId="7" fontId="17" numFmtId="3369" xfId="0">
      <alignment horizontal="right" vertical="center"/>
    </xf>
    <xf applyFill="1" applyNumberFormat="1" borderId="0" fillId="5" fontId="0" numFmtId="3370" xfId="0"/>
    <xf applyFill="1" applyFont="1" applyNumberFormat="1" borderId="0" fillId="5" fontId="17" numFmtId="3370" xfId="0"/>
    <xf applyFill="1" applyFont="1" applyNumberFormat="1" borderId="0" fillId="5" fontId="17" numFmtId="3370" xfId="0">
      <alignment horizontal="right" vertical="center"/>
    </xf>
    <xf applyFill="1" applyNumberFormat="1" borderId="0" fillId="5" fontId="0" numFmtId="3371" xfId="0"/>
    <xf applyFill="1" applyFont="1" applyNumberFormat="1" borderId="0" fillId="5" fontId="17" numFmtId="3371" xfId="0"/>
    <xf applyFill="1" applyFont="1" applyNumberFormat="1" borderId="0" fillId="5" fontId="17" numFmtId="3371" xfId="0">
      <alignment horizontal="right" vertical="center"/>
    </xf>
    <xf applyFill="1" applyNumberFormat="1" borderId="0" fillId="7" fontId="0" numFmtId="3372" xfId="0"/>
    <xf applyFill="1" applyFont="1" applyNumberFormat="1" borderId="0" fillId="7" fontId="17" numFmtId="3372" xfId="0"/>
    <xf applyFill="1" applyFont="1" applyNumberFormat="1" borderId="0" fillId="7" fontId="17" numFmtId="3372" xfId="0">
      <alignment horizontal="right" vertical="center"/>
    </xf>
    <xf applyNumberFormat="1" borderId="0" fillId="0" fontId="0" numFmtId="3373" xfId="0"/>
    <xf applyFill="1" applyNumberFormat="1" borderId="0" fillId="5" fontId="0" numFmtId="3373" xfId="0"/>
    <xf applyFill="1" applyFont="1" applyNumberFormat="1" borderId="0" fillId="5" fontId="20" numFmtId="3373" xfId="0"/>
    <xf applyFill="1" applyFont="1" applyNumberFormat="1" borderId="0" fillId="5" fontId="20" numFmtId="3373" xfId="0">
      <alignment horizontal="right" vertical="center"/>
    </xf>
    <xf applyNumberFormat="1" borderId="0" fillId="0" fontId="0" numFmtId="3374" xfId="0"/>
    <xf applyFill="1" applyNumberFormat="1" borderId="0" fillId="5" fontId="0" numFmtId="3374" xfId="0"/>
    <xf applyFill="1" applyFont="1" applyNumberFormat="1" borderId="0" fillId="5" fontId="20" numFmtId="3374" xfId="0"/>
    <xf applyFill="1" applyFont="1" applyNumberFormat="1" borderId="0" fillId="5" fontId="20" numFmtId="3374" xfId="0">
      <alignment horizontal="right" vertical="center"/>
    </xf>
    <xf applyNumberFormat="1" borderId="0" fillId="0" fontId="0" numFmtId="3375" xfId="0"/>
    <xf applyFill="1" applyNumberFormat="1" borderId="0" fillId="5" fontId="0" numFmtId="3375" xfId="0"/>
    <xf applyFill="1" applyFont="1" applyNumberFormat="1" borderId="0" fillId="5" fontId="20" numFmtId="3375" xfId="0"/>
    <xf applyFill="1" applyFont="1" applyNumberFormat="1" borderId="0" fillId="5" fontId="20" numFmtId="3375" xfId="0">
      <alignment horizontal="right" vertical="center"/>
    </xf>
    <xf applyNumberFormat="1" borderId="0" fillId="0" fontId="0" numFmtId="3376" xfId="0"/>
    <xf applyFill="1" applyNumberFormat="1" borderId="0" fillId="6" fontId="0" numFmtId="3376" xfId="0"/>
    <xf applyFill="1" applyFont="1" applyNumberFormat="1" borderId="0" fillId="6" fontId="23" numFmtId="3376" xfId="0"/>
    <xf applyFill="1" applyFont="1" applyNumberFormat="1" borderId="0" fillId="6" fontId="23" numFmtId="3376" xfId="0">
      <alignment horizontal="right" vertical="center"/>
    </xf>
    <xf applyNumberFormat="1" borderId="0" fillId="0" fontId="0" numFmtId="3377" xfId="0"/>
    <xf applyFill="1" applyNumberFormat="1" borderId="0" fillId="5" fontId="0" numFmtId="3378" xfId="0"/>
    <xf applyFill="1" applyFont="1" applyNumberFormat="1" borderId="0" fillId="5" fontId="17" numFmtId="3378" xfId="0"/>
    <xf applyFill="1" applyFont="1" applyNumberFormat="1" borderId="0" fillId="5" fontId="17" numFmtId="3378" xfId="0">
      <alignment horizontal="right" vertical="center"/>
    </xf>
    <xf applyFill="1" applyNumberFormat="1" borderId="0" fillId="5" fontId="0" numFmtId="3379" xfId="0"/>
    <xf applyFill="1" applyFont="1" applyNumberFormat="1" borderId="0" fillId="5" fontId="17" numFmtId="3379" xfId="0"/>
    <xf applyFill="1" applyFont="1" applyNumberFormat="1" borderId="0" fillId="5" fontId="17" numFmtId="3379" xfId="0">
      <alignment horizontal="right" vertical="center"/>
    </xf>
    <xf applyFill="1" applyNumberFormat="1" borderId="0" fillId="5" fontId="0" numFmtId="3380" xfId="0"/>
    <xf applyFill="1" applyFont="1" applyNumberFormat="1" borderId="0" fillId="5" fontId="17" numFmtId="3380" xfId="0"/>
    <xf applyFill="1" applyFont="1" applyNumberFormat="1" borderId="0" fillId="5" fontId="17" numFmtId="3380" xfId="0">
      <alignment horizontal="right" vertical="center"/>
    </xf>
    <xf applyFill="1" applyNumberFormat="1" borderId="0" fillId="7" fontId="0" numFmtId="3381" xfId="0"/>
    <xf applyFill="1" applyFont="1" applyNumberFormat="1" borderId="0" fillId="7" fontId="17" numFmtId="3381" xfId="0"/>
    <xf applyFill="1" applyFont="1" applyNumberFormat="1" borderId="0" fillId="7" fontId="17" numFmtId="3381" xfId="0">
      <alignment horizontal="right" vertical="center"/>
    </xf>
    <xf applyFill="1" applyNumberFormat="1" borderId="0" fillId="7" fontId="0" numFmtId="3382" xfId="0"/>
    <xf applyFill="1" applyFont="1" applyNumberFormat="1" borderId="0" fillId="7" fontId="17" numFmtId="3382" xfId="0"/>
    <xf applyFill="1" applyFont="1" applyNumberFormat="1" borderId="0" fillId="7" fontId="17" numFmtId="3382" xfId="0">
      <alignment horizontal="right" vertical="center"/>
    </xf>
    <xf applyFill="1" applyNumberFormat="1" borderId="0" fillId="7" fontId="0" numFmtId="3383" xfId="0"/>
    <xf applyFill="1" applyFont="1" applyNumberFormat="1" borderId="0" fillId="7" fontId="17" numFmtId="3383" xfId="0"/>
    <xf applyFill="1" applyFont="1" applyNumberFormat="1" borderId="0" fillId="7" fontId="17" numFmtId="3383" xfId="0">
      <alignment horizontal="right" vertical="center"/>
    </xf>
    <xf applyFill="1" applyNumberFormat="1" borderId="0" fillId="5" fontId="0" numFmtId="3384" xfId="0"/>
    <xf applyFill="1" applyFont="1" applyNumberFormat="1" borderId="0" fillId="5" fontId="17" numFmtId="3384" xfId="0"/>
    <xf applyFill="1" applyFont="1" applyNumberFormat="1" borderId="0" fillId="5" fontId="17" numFmtId="3384" xfId="0">
      <alignment horizontal="right" vertical="center"/>
    </xf>
    <xf applyFill="1" applyNumberFormat="1" borderId="0" fillId="5" fontId="0" numFmtId="3385" xfId="0"/>
    <xf applyFill="1" applyFont="1" applyNumberFormat="1" borderId="0" fillId="5" fontId="17" numFmtId="3385" xfId="0"/>
    <xf applyFill="1" applyFont="1" applyNumberFormat="1" borderId="0" fillId="5" fontId="17" numFmtId="3385" xfId="0">
      <alignment horizontal="right" vertical="center"/>
    </xf>
    <xf applyFill="1" applyNumberFormat="1" borderId="0" fillId="5" fontId="0" numFmtId="3386" xfId="0"/>
    <xf applyFill="1" applyFont="1" applyNumberFormat="1" borderId="0" fillId="5" fontId="17" numFmtId="3386" xfId="0"/>
    <xf applyFill="1" applyFont="1" applyNumberFormat="1" borderId="0" fillId="5" fontId="17" numFmtId="3386" xfId="0">
      <alignment horizontal="right" vertical="center"/>
    </xf>
    <xf applyFill="1" applyNumberFormat="1" borderId="0" fillId="7" fontId="0" numFmtId="3387" xfId="0"/>
    <xf applyFill="1" applyFont="1" applyNumberFormat="1" borderId="0" fillId="7" fontId="17" numFmtId="3387" xfId="0"/>
    <xf applyFill="1" applyFont="1" applyNumberFormat="1" borderId="0" fillId="7" fontId="17" numFmtId="3387" xfId="0">
      <alignment horizontal="right" vertical="center"/>
    </xf>
    <xf applyFill="1" applyNumberFormat="1" borderId="0" fillId="7" fontId="0" numFmtId="3388" xfId="0"/>
    <xf applyFill="1" applyFont="1" applyNumberFormat="1" borderId="0" fillId="7" fontId="17" numFmtId="3388" xfId="0"/>
    <xf applyFill="1" applyFont="1" applyNumberFormat="1" borderId="0" fillId="7" fontId="17" numFmtId="3388" xfId="0">
      <alignment horizontal="right" vertical="center"/>
    </xf>
    <xf applyFill="1" applyNumberFormat="1" borderId="0" fillId="7" fontId="0" numFmtId="3389" xfId="0"/>
    <xf applyFill="1" applyFont="1" applyNumberFormat="1" borderId="0" fillId="7" fontId="17" numFmtId="3389" xfId="0"/>
    <xf applyFill="1" applyFont="1" applyNumberFormat="1" borderId="0" fillId="7" fontId="17" numFmtId="3389" xfId="0">
      <alignment horizontal="right" vertical="center"/>
    </xf>
    <xf applyFill="1" applyNumberFormat="1" borderId="0" fillId="5" fontId="0" numFmtId="3390" xfId="0"/>
    <xf applyFill="1" applyFont="1" applyNumberFormat="1" borderId="0" fillId="5" fontId="17" numFmtId="3390" xfId="0"/>
    <xf applyFill="1" applyFont="1" applyNumberFormat="1" borderId="0" fillId="5" fontId="17" numFmtId="3390" xfId="0">
      <alignment horizontal="right" vertical="center"/>
    </xf>
    <xf applyFill="1" applyNumberFormat="1" borderId="0" fillId="5" fontId="0" numFmtId="3391" xfId="0"/>
    <xf applyFill="1" applyFont="1" applyNumberFormat="1" borderId="0" fillId="5" fontId="17" numFmtId="3391" xfId="0"/>
    <xf applyFill="1" applyFont="1" applyNumberFormat="1" borderId="0" fillId="5" fontId="17" numFmtId="3391" xfId="0">
      <alignment horizontal="right" vertical="center"/>
    </xf>
    <xf applyFill="1" applyNumberFormat="1" borderId="0" fillId="5" fontId="0" numFmtId="3392" xfId="0"/>
    <xf applyFill="1" applyFont="1" applyNumberFormat="1" borderId="0" fillId="5" fontId="17" numFmtId="3392" xfId="0"/>
    <xf applyFill="1" applyFont="1" applyNumberFormat="1" borderId="0" fillId="5" fontId="17" numFmtId="3392" xfId="0">
      <alignment horizontal="right" vertical="center"/>
    </xf>
    <xf applyFill="1" applyNumberFormat="1" borderId="0" fillId="7" fontId="0" numFmtId="3393" xfId="0"/>
    <xf applyFill="1" applyFont="1" applyNumberFormat="1" borderId="0" fillId="7" fontId="17" numFmtId="3393" xfId="0"/>
    <xf applyFill="1" applyFont="1" applyNumberFormat="1" borderId="0" fillId="7" fontId="17" numFmtId="3393" xfId="0">
      <alignment horizontal="right" vertical="center"/>
    </xf>
    <xf applyFill="1" applyNumberFormat="1" borderId="0" fillId="7" fontId="0" numFmtId="3394" xfId="0"/>
    <xf applyFill="1" applyFont="1" applyNumberFormat="1" borderId="0" fillId="7" fontId="17" numFmtId="3394" xfId="0"/>
    <xf applyFill="1" applyFont="1" applyNumberFormat="1" borderId="0" fillId="7" fontId="17" numFmtId="3394" xfId="0">
      <alignment horizontal="right" vertical="center"/>
    </xf>
    <xf applyFill="1" applyNumberFormat="1" borderId="0" fillId="7" fontId="0" numFmtId="3395" xfId="0"/>
    <xf applyFill="1" applyFont="1" applyNumberFormat="1" borderId="0" fillId="7" fontId="17" numFmtId="3395" xfId="0"/>
    <xf applyFill="1" applyFont="1" applyNumberFormat="1" borderId="0" fillId="7" fontId="17" numFmtId="3395" xfId="0">
      <alignment horizontal="right" vertical="center"/>
    </xf>
    <xf applyFill="1" applyNumberFormat="1" borderId="0" fillId="5" fontId="0" numFmtId="3396" xfId="0"/>
    <xf applyFill="1" applyFont="1" applyNumberFormat="1" borderId="0" fillId="5" fontId="17" numFmtId="3396" xfId="0"/>
    <xf applyFill="1" applyFont="1" applyNumberFormat="1" borderId="0" fillId="5" fontId="17" numFmtId="3396" xfId="0">
      <alignment horizontal="right" vertical="center"/>
    </xf>
    <xf applyFill="1" applyNumberFormat="1" borderId="0" fillId="5" fontId="0" numFmtId="3397" xfId="0"/>
    <xf applyFill="1" applyFont="1" applyNumberFormat="1" borderId="0" fillId="5" fontId="17" numFmtId="3397" xfId="0"/>
    <xf applyFill="1" applyFont="1" applyNumberFormat="1" borderId="0" fillId="5" fontId="17" numFmtId="3397" xfId="0">
      <alignment horizontal="right" vertical="center"/>
    </xf>
    <xf applyFill="1" applyNumberFormat="1" borderId="0" fillId="7" fontId="0" numFmtId="3398" xfId="0"/>
    <xf applyFill="1" applyFont="1" applyNumberFormat="1" borderId="0" fillId="7" fontId="17" numFmtId="3398" xfId="0"/>
    <xf applyFill="1" applyFont="1" applyNumberFormat="1" borderId="0" fillId="7" fontId="17" numFmtId="3398" xfId="0">
      <alignment horizontal="right" vertical="center"/>
    </xf>
    <xf applyFill="1" applyNumberFormat="1" borderId="0" fillId="5" fontId="0" numFmtId="3399" xfId="0"/>
    <xf applyFill="1" applyFont="1" applyNumberFormat="1" borderId="0" fillId="5" fontId="17" numFmtId="3399" xfId="0"/>
    <xf applyFill="1" applyFont="1" applyNumberFormat="1" borderId="0" fillId="5" fontId="17" numFmtId="3399" xfId="0">
      <alignment horizontal="right" vertical="center"/>
    </xf>
    <xf applyFill="1" applyNumberFormat="1" borderId="0" fillId="5" fontId="0" numFmtId="3400" xfId="0"/>
    <xf applyFill="1" applyFont="1" applyNumberFormat="1" borderId="0" fillId="5" fontId="17" numFmtId="3400" xfId="0"/>
    <xf applyFill="1" applyFont="1" applyNumberFormat="1" borderId="0" fillId="5" fontId="17" numFmtId="3400" xfId="0">
      <alignment horizontal="right" vertical="center"/>
    </xf>
    <xf applyFill="1" applyNumberFormat="1" borderId="0" fillId="5" fontId="0" numFmtId="3401" xfId="0"/>
    <xf applyFill="1" applyFont="1" applyNumberFormat="1" borderId="0" fillId="5" fontId="17" numFmtId="3401" xfId="0"/>
    <xf applyFill="1" applyFont="1" applyNumberFormat="1" borderId="0" fillId="5" fontId="17" numFmtId="3401" xfId="0">
      <alignment horizontal="right" vertical="center"/>
    </xf>
    <xf applyFill="1" applyNumberFormat="1" borderId="0" fillId="7" fontId="0" numFmtId="3402" xfId="0"/>
    <xf applyFill="1" applyFont="1" applyNumberFormat="1" borderId="0" fillId="7" fontId="17" numFmtId="3402" xfId="0"/>
    <xf applyFill="1" applyFont="1" applyNumberFormat="1" borderId="0" fillId="7" fontId="17" numFmtId="3402" xfId="0">
      <alignment horizontal="right" vertical="center"/>
    </xf>
    <xf applyFill="1" applyNumberFormat="1" borderId="0" fillId="7" fontId="0" numFmtId="3403" xfId="0"/>
    <xf applyFill="1" applyFont="1" applyNumberFormat="1" borderId="0" fillId="7" fontId="17" numFmtId="3403" xfId="0"/>
    <xf applyFill="1" applyFont="1" applyNumberFormat="1" borderId="0" fillId="7" fontId="17" numFmtId="3403" xfId="0">
      <alignment horizontal="right" vertical="center"/>
    </xf>
    <xf applyFill="1" applyNumberFormat="1" borderId="0" fillId="7" fontId="0" numFmtId="3404" xfId="0"/>
    <xf applyFill="1" applyFont="1" applyNumberFormat="1" borderId="0" fillId="7" fontId="17" numFmtId="3404" xfId="0"/>
    <xf applyFill="1" applyFont="1" applyNumberFormat="1" borderId="0" fillId="7" fontId="17" numFmtId="3404" xfId="0">
      <alignment horizontal="right" vertical="center"/>
    </xf>
    <xf applyFill="1" applyNumberFormat="1" borderId="0" fillId="5" fontId="0" numFmtId="3405" xfId="0"/>
    <xf applyFill="1" applyFont="1" applyNumberFormat="1" borderId="0" fillId="5" fontId="17" numFmtId="3405" xfId="0"/>
    <xf applyFill="1" applyFont="1" applyNumberFormat="1" borderId="0" fillId="5" fontId="17" numFmtId="3405" xfId="0">
      <alignment horizontal="right" vertical="center"/>
    </xf>
    <xf applyFill="1" applyNumberFormat="1" borderId="0" fillId="5" fontId="0" numFmtId="3406" xfId="0"/>
    <xf applyFill="1" applyFont="1" applyNumberFormat="1" borderId="0" fillId="5" fontId="17" numFmtId="3406" xfId="0"/>
    <xf applyFill="1" applyFont="1" applyNumberFormat="1" borderId="0" fillId="5" fontId="17" numFmtId="3406" xfId="0">
      <alignment horizontal="right" vertical="center"/>
    </xf>
    <xf applyFill="1" applyNumberFormat="1" borderId="0" fillId="5" fontId="0" numFmtId="3407" xfId="0"/>
    <xf applyFill="1" applyFont="1" applyNumberFormat="1" borderId="0" fillId="5" fontId="17" numFmtId="3407" xfId="0"/>
    <xf applyFill="1" applyFont="1" applyNumberFormat="1" borderId="0" fillId="5" fontId="17" numFmtId="3407" xfId="0">
      <alignment horizontal="right" vertical="center"/>
    </xf>
    <xf applyFill="1" applyNumberFormat="1" borderId="0" fillId="7" fontId="0" numFmtId="3408" xfId="0"/>
    <xf applyFill="1" applyFont="1" applyNumberFormat="1" borderId="0" fillId="7" fontId="17" numFmtId="3408" xfId="0"/>
    <xf applyFill="1" applyFont="1" applyNumberFormat="1" borderId="0" fillId="7" fontId="17" numFmtId="3408" xfId="0">
      <alignment horizontal="right" vertical="center"/>
    </xf>
    <xf applyFill="1" applyNumberFormat="1" borderId="0" fillId="7" fontId="0" numFmtId="3409" xfId="0"/>
    <xf applyFill="1" applyFont="1" applyNumberFormat="1" borderId="0" fillId="7" fontId="17" numFmtId="3409" xfId="0"/>
    <xf applyFill="1" applyFont="1" applyNumberFormat="1" borderId="0" fillId="7" fontId="17" numFmtId="3409" xfId="0">
      <alignment horizontal="right" vertical="center"/>
    </xf>
    <xf applyFill="1" applyNumberFormat="1" borderId="0" fillId="7" fontId="0" numFmtId="3410" xfId="0"/>
    <xf applyFill="1" applyFont="1" applyNumberFormat="1" borderId="0" fillId="7" fontId="17" numFmtId="3410" xfId="0"/>
    <xf applyFill="1" applyFont="1" applyNumberFormat="1" borderId="0" fillId="7" fontId="17" numFmtId="3410" xfId="0">
      <alignment horizontal="right" vertical="center"/>
    </xf>
    <xf applyFill="1" applyNumberFormat="1" borderId="0" fillId="5" fontId="0" numFmtId="3411" xfId="0"/>
    <xf applyFill="1" applyFont="1" applyNumberFormat="1" borderId="0" fillId="5" fontId="17" numFmtId="3411" xfId="0"/>
    <xf applyFill="1" applyFont="1" applyNumberFormat="1" borderId="0" fillId="5" fontId="17" numFmtId="3411" xfId="0">
      <alignment horizontal="right" vertical="center"/>
    </xf>
    <xf applyFill="1" applyNumberFormat="1" borderId="0" fillId="5" fontId="0" numFmtId="3412" xfId="0"/>
    <xf applyFill="1" applyFont="1" applyNumberFormat="1" borderId="0" fillId="5" fontId="17" numFmtId="3412" xfId="0"/>
    <xf applyFill="1" applyFont="1" applyNumberFormat="1" borderId="0" fillId="5" fontId="17" numFmtId="3412" xfId="0">
      <alignment horizontal="right" vertical="center"/>
    </xf>
    <xf applyFill="1" applyNumberFormat="1" borderId="0" fillId="7" fontId="0" numFmtId="3413" xfId="0"/>
    <xf applyFill="1" applyFont="1" applyNumberFormat="1" borderId="0" fillId="7" fontId="17" numFmtId="3413" xfId="0"/>
    <xf applyFill="1" applyFont="1" applyNumberFormat="1" borderId="0" fillId="7" fontId="17" numFmtId="3413" xfId="0">
      <alignment horizontal="right" vertical="center"/>
    </xf>
    <xf applyNumberFormat="1" borderId="0" fillId="0" fontId="0" numFmtId="3414" xfId="0"/>
    <xf applyFill="1" applyNumberFormat="1" borderId="0" fillId="5" fontId="0" numFmtId="3414" xfId="0"/>
    <xf applyFill="1" applyFont="1" applyNumberFormat="1" borderId="0" fillId="5" fontId="20" numFmtId="3414" xfId="0"/>
    <xf applyFill="1" applyFont="1" applyNumberFormat="1" borderId="0" fillId="5" fontId="20" numFmtId="3414" xfId="0">
      <alignment horizontal="right" vertical="center"/>
    </xf>
    <xf applyNumberFormat="1" borderId="0" fillId="0" fontId="0" numFmtId="3415" xfId="0"/>
    <xf applyFill="1" applyNumberFormat="1" borderId="0" fillId="5" fontId="0" numFmtId="3415" xfId="0"/>
    <xf applyFill="1" applyFont="1" applyNumberFormat="1" borderId="0" fillId="5" fontId="20" numFmtId="3415" xfId="0"/>
    <xf applyFill="1" applyFont="1" applyNumberFormat="1" borderId="0" fillId="5" fontId="20" numFmtId="3415" xfId="0">
      <alignment horizontal="right" vertical="center"/>
    </xf>
    <xf applyNumberFormat="1" borderId="0" fillId="0" fontId="0" numFmtId="3416" xfId="0"/>
    <xf applyFill="1" applyNumberFormat="1" borderId="0" fillId="5" fontId="0" numFmtId="3416" xfId="0"/>
    <xf applyFill="1" applyFont="1" applyNumberFormat="1" borderId="0" fillId="5" fontId="20" numFmtId="3416" xfId="0"/>
    <xf applyFill="1" applyFont="1" applyNumberFormat="1" borderId="0" fillId="5" fontId="20" numFmtId="3416" xfId="0">
      <alignment horizontal="right" vertical="center"/>
    </xf>
    <xf applyNumberFormat="1" borderId="0" fillId="0" fontId="0" numFmtId="3417" xfId="0"/>
    <xf applyFill="1" applyNumberFormat="1" borderId="0" fillId="6" fontId="0" numFmtId="3417" xfId="0"/>
    <xf applyFill="1" applyFont="1" applyNumberFormat="1" borderId="0" fillId="6" fontId="23" numFmtId="3417" xfId="0"/>
    <xf applyFill="1" applyFont="1" applyNumberFormat="1" borderId="0" fillId="6" fontId="23" numFmtId="3417" xfId="0">
      <alignment horizontal="right" vertical="center"/>
    </xf>
    <xf applyNumberFormat="1" borderId="0" fillId="0" fontId="0" numFmtId="3418" xfId="0"/>
    <xf applyFill="1" applyNumberFormat="1" borderId="0" fillId="5" fontId="0" numFmtId="3419" xfId="0"/>
    <xf applyFill="1" applyFont="1" applyNumberFormat="1" borderId="0" fillId="5" fontId="17" numFmtId="3419" xfId="0"/>
    <xf applyFill="1" applyFont="1" applyNumberFormat="1" borderId="0" fillId="5" fontId="17" numFmtId="3419" xfId="0">
      <alignment horizontal="right" vertical="center"/>
    </xf>
    <xf applyFill="1" applyNumberFormat="1" borderId="0" fillId="5" fontId="0" numFmtId="3420" xfId="0"/>
    <xf applyFill="1" applyFont="1" applyNumberFormat="1" borderId="0" fillId="5" fontId="17" numFmtId="3420" xfId="0"/>
    <xf applyFill="1" applyFont="1" applyNumberFormat="1" borderId="0" fillId="5" fontId="17" numFmtId="3420" xfId="0">
      <alignment horizontal="right" vertical="center"/>
    </xf>
    <xf applyFill="1" applyNumberFormat="1" borderId="0" fillId="5" fontId="0" numFmtId="3421" xfId="0"/>
    <xf applyFill="1" applyFont="1" applyNumberFormat="1" borderId="0" fillId="5" fontId="17" numFmtId="3421" xfId="0"/>
    <xf applyFill="1" applyFont="1" applyNumberFormat="1" borderId="0" fillId="5" fontId="17" numFmtId="3421" xfId="0">
      <alignment horizontal="right" vertical="center"/>
    </xf>
    <xf applyFill="1" applyNumberFormat="1" borderId="0" fillId="7" fontId="0" numFmtId="3422" xfId="0"/>
    <xf applyFill="1" applyFont="1" applyNumberFormat="1" borderId="0" fillId="7" fontId="17" numFmtId="3422" xfId="0"/>
    <xf applyFill="1" applyFont="1" applyNumberFormat="1" borderId="0" fillId="7" fontId="17" numFmtId="3422" xfId="0">
      <alignment horizontal="right" vertical="center"/>
    </xf>
    <xf applyFill="1" applyNumberFormat="1" borderId="0" fillId="7" fontId="0" numFmtId="3423" xfId="0"/>
    <xf applyFill="1" applyFont="1" applyNumberFormat="1" borderId="0" fillId="7" fontId="17" numFmtId="3423" xfId="0"/>
    <xf applyFill="1" applyFont="1" applyNumberFormat="1" borderId="0" fillId="7" fontId="17" numFmtId="3423" xfId="0">
      <alignment horizontal="right" vertical="center"/>
    </xf>
    <xf applyFill="1" applyNumberFormat="1" borderId="0" fillId="7" fontId="0" numFmtId="3424" xfId="0"/>
    <xf applyFill="1" applyFont="1" applyNumberFormat="1" borderId="0" fillId="7" fontId="17" numFmtId="3424" xfId="0"/>
    <xf applyFill="1" applyFont="1" applyNumberFormat="1" borderId="0" fillId="7" fontId="17" numFmtId="3424" xfId="0">
      <alignment horizontal="right" vertical="center"/>
    </xf>
    <xf applyFill="1" applyNumberFormat="1" borderId="0" fillId="5" fontId="0" numFmtId="3425" xfId="0"/>
    <xf applyFill="1" applyFont="1" applyNumberFormat="1" borderId="0" fillId="5" fontId="17" numFmtId="3425" xfId="0"/>
    <xf applyFill="1" applyFont="1" applyNumberFormat="1" borderId="0" fillId="5" fontId="17" numFmtId="3425" xfId="0">
      <alignment horizontal="right" vertical="center"/>
    </xf>
    <xf applyFill="1" applyNumberFormat="1" borderId="0" fillId="5" fontId="0" numFmtId="3426" xfId="0"/>
    <xf applyFill="1" applyFont="1" applyNumberFormat="1" borderId="0" fillId="5" fontId="17" numFmtId="3426" xfId="0"/>
    <xf applyFill="1" applyFont="1" applyNumberFormat="1" borderId="0" fillId="5" fontId="17" numFmtId="3426" xfId="0">
      <alignment horizontal="right" vertical="center"/>
    </xf>
    <xf applyFill="1" applyNumberFormat="1" borderId="0" fillId="5" fontId="0" numFmtId="3427" xfId="0"/>
    <xf applyFill="1" applyFont="1" applyNumberFormat="1" borderId="0" fillId="5" fontId="17" numFmtId="3427" xfId="0"/>
    <xf applyFill="1" applyFont="1" applyNumberFormat="1" borderId="0" fillId="5" fontId="17" numFmtId="3427" xfId="0">
      <alignment horizontal="right" vertical="center"/>
    </xf>
    <xf applyFill="1" applyNumberFormat="1" borderId="0" fillId="7" fontId="0" numFmtId="3428" xfId="0"/>
    <xf applyFill="1" applyFont="1" applyNumberFormat="1" borderId="0" fillId="7" fontId="17" numFmtId="3428" xfId="0"/>
    <xf applyFill="1" applyFont="1" applyNumberFormat="1" borderId="0" fillId="7" fontId="17" numFmtId="3428" xfId="0">
      <alignment horizontal="right" vertical="center"/>
    </xf>
    <xf applyFill="1" applyNumberFormat="1" borderId="0" fillId="7" fontId="0" numFmtId="3429" xfId="0"/>
    <xf applyFill="1" applyFont="1" applyNumberFormat="1" borderId="0" fillId="7" fontId="17" numFmtId="3429" xfId="0"/>
    <xf applyFill="1" applyFont="1" applyNumberFormat="1" borderId="0" fillId="7" fontId="17" numFmtId="3429" xfId="0">
      <alignment horizontal="right" vertical="center"/>
    </xf>
    <xf applyFill="1" applyNumberFormat="1" borderId="0" fillId="7" fontId="0" numFmtId="3430" xfId="0"/>
    <xf applyFill="1" applyFont="1" applyNumberFormat="1" borderId="0" fillId="7" fontId="17" numFmtId="3430" xfId="0"/>
    <xf applyFill="1" applyFont="1" applyNumberFormat="1" borderId="0" fillId="7" fontId="17" numFmtId="3430" xfId="0">
      <alignment horizontal="right" vertical="center"/>
    </xf>
    <xf applyFill="1" applyNumberFormat="1" borderId="0" fillId="5" fontId="0" numFmtId="3431" xfId="0"/>
    <xf applyFill="1" applyFont="1" applyNumberFormat="1" borderId="0" fillId="5" fontId="17" numFmtId="3431" xfId="0"/>
    <xf applyFill="1" applyFont="1" applyNumberFormat="1" borderId="0" fillId="5" fontId="17" numFmtId="3431" xfId="0">
      <alignment horizontal="right" vertical="center"/>
    </xf>
    <xf applyFill="1" applyNumberFormat="1" borderId="0" fillId="5" fontId="0" numFmtId="3432" xfId="0"/>
    <xf applyFill="1" applyFont="1" applyNumberFormat="1" borderId="0" fillId="5" fontId="17" numFmtId="3432" xfId="0"/>
    <xf applyFill="1" applyFont="1" applyNumberFormat="1" borderId="0" fillId="5" fontId="17" numFmtId="3432" xfId="0">
      <alignment horizontal="right" vertical="center"/>
    </xf>
    <xf applyFill="1" applyNumberFormat="1" borderId="0" fillId="5" fontId="0" numFmtId="3433" xfId="0"/>
    <xf applyFill="1" applyFont="1" applyNumberFormat="1" borderId="0" fillId="5" fontId="17" numFmtId="3433" xfId="0"/>
    <xf applyFill="1" applyFont="1" applyNumberFormat="1" borderId="0" fillId="5" fontId="17" numFmtId="3433" xfId="0">
      <alignment horizontal="right" vertical="center"/>
    </xf>
    <xf applyFill="1" applyNumberFormat="1" borderId="0" fillId="7" fontId="0" numFmtId="3434" xfId="0"/>
    <xf applyFill="1" applyFont="1" applyNumberFormat="1" borderId="0" fillId="7" fontId="17" numFmtId="3434" xfId="0"/>
    <xf applyFill="1" applyFont="1" applyNumberFormat="1" borderId="0" fillId="7" fontId="17" numFmtId="3434" xfId="0">
      <alignment horizontal="right" vertical="center"/>
    </xf>
    <xf applyFill="1" applyNumberFormat="1" borderId="0" fillId="7" fontId="0" numFmtId="3435" xfId="0"/>
    <xf applyFill="1" applyFont="1" applyNumberFormat="1" borderId="0" fillId="7" fontId="17" numFmtId="3435" xfId="0"/>
    <xf applyFill="1" applyFont="1" applyNumberFormat="1" borderId="0" fillId="7" fontId="17" numFmtId="3435" xfId="0">
      <alignment horizontal="right" vertical="center"/>
    </xf>
    <xf applyFill="1" applyNumberFormat="1" borderId="0" fillId="7" fontId="0" numFmtId="3436" xfId="0"/>
    <xf applyFill="1" applyFont="1" applyNumberFormat="1" borderId="0" fillId="7" fontId="17" numFmtId="3436" xfId="0"/>
    <xf applyFill="1" applyFont="1" applyNumberFormat="1" borderId="0" fillId="7" fontId="17" numFmtId="3436" xfId="0">
      <alignment horizontal="right" vertical="center"/>
    </xf>
    <xf applyFill="1" applyNumberFormat="1" borderId="0" fillId="5" fontId="0" numFmtId="3437" xfId="0"/>
    <xf applyFill="1" applyFont="1" applyNumberFormat="1" borderId="0" fillId="5" fontId="17" numFmtId="3437" xfId="0"/>
    <xf applyFill="1" applyFont="1" applyNumberFormat="1" borderId="0" fillId="5" fontId="17" numFmtId="3437" xfId="0">
      <alignment horizontal="right" vertical="center"/>
    </xf>
    <xf applyFill="1" applyNumberFormat="1" borderId="0" fillId="5" fontId="0" numFmtId="3438" xfId="0"/>
    <xf applyFill="1" applyFont="1" applyNumberFormat="1" borderId="0" fillId="5" fontId="17" numFmtId="3438" xfId="0"/>
    <xf applyFill="1" applyFont="1" applyNumberFormat="1" borderId="0" fillId="5" fontId="17" numFmtId="3438" xfId="0">
      <alignment horizontal="right" vertical="center"/>
    </xf>
    <xf applyFill="1" applyNumberFormat="1" borderId="0" fillId="7" fontId="0" numFmtId="3439" xfId="0"/>
    <xf applyFill="1" applyFont="1" applyNumberFormat="1" borderId="0" fillId="7" fontId="17" numFmtId="3439" xfId="0"/>
    <xf applyFill="1" applyFont="1" applyNumberFormat="1" borderId="0" fillId="7" fontId="17" numFmtId="3439" xfId="0">
      <alignment horizontal="right" vertical="center"/>
    </xf>
    <xf applyFill="1" applyNumberFormat="1" borderId="0" fillId="5" fontId="0" numFmtId="3440" xfId="0"/>
    <xf applyFill="1" applyFont="1" applyNumberFormat="1" borderId="0" fillId="5" fontId="17" numFmtId="3440" xfId="0"/>
    <xf applyFill="1" applyFont="1" applyNumberFormat="1" borderId="0" fillId="5" fontId="17" numFmtId="3440" xfId="0">
      <alignment horizontal="right" vertical="center"/>
    </xf>
    <xf applyFill="1" applyNumberFormat="1" borderId="0" fillId="5" fontId="0" numFmtId="3441" xfId="0"/>
    <xf applyFill="1" applyFont="1" applyNumberFormat="1" borderId="0" fillId="5" fontId="17" numFmtId="3441" xfId="0"/>
    <xf applyFill="1" applyFont="1" applyNumberFormat="1" borderId="0" fillId="5" fontId="17" numFmtId="3441" xfId="0">
      <alignment horizontal="right" vertical="center"/>
    </xf>
    <xf applyFill="1" applyNumberFormat="1" borderId="0" fillId="5" fontId="0" numFmtId="3442" xfId="0"/>
    <xf applyFill="1" applyFont="1" applyNumberFormat="1" borderId="0" fillId="5" fontId="17" numFmtId="3442" xfId="0"/>
    <xf applyFill="1" applyFont="1" applyNumberFormat="1" borderId="0" fillId="5" fontId="17" numFmtId="3442" xfId="0">
      <alignment horizontal="right" vertical="center"/>
    </xf>
    <xf applyFill="1" applyNumberFormat="1" borderId="0" fillId="7" fontId="0" numFmtId="3443" xfId="0"/>
    <xf applyFill="1" applyFont="1" applyNumberFormat="1" borderId="0" fillId="7" fontId="17" numFmtId="3443" xfId="0"/>
    <xf applyFill="1" applyFont="1" applyNumberFormat="1" borderId="0" fillId="7" fontId="17" numFmtId="3443" xfId="0">
      <alignment horizontal="right" vertical="center"/>
    </xf>
    <xf applyFill="1" applyNumberFormat="1" borderId="0" fillId="7" fontId="0" numFmtId="3444" xfId="0"/>
    <xf applyFill="1" applyFont="1" applyNumberFormat="1" borderId="0" fillId="7" fontId="17" numFmtId="3444" xfId="0"/>
    <xf applyFill="1" applyFont="1" applyNumberFormat="1" borderId="0" fillId="7" fontId="17" numFmtId="3444" xfId="0">
      <alignment horizontal="right" vertical="center"/>
    </xf>
    <xf applyFill="1" applyNumberFormat="1" borderId="0" fillId="7" fontId="0" numFmtId="3445" xfId="0"/>
    <xf applyFill="1" applyFont="1" applyNumberFormat="1" borderId="0" fillId="7" fontId="17" numFmtId="3445" xfId="0"/>
    <xf applyFill="1" applyFont="1" applyNumberFormat="1" borderId="0" fillId="7" fontId="17" numFmtId="3445" xfId="0">
      <alignment horizontal="right" vertical="center"/>
    </xf>
    <xf applyFill="1" applyNumberFormat="1" borderId="0" fillId="5" fontId="0" numFmtId="3446" xfId="0"/>
    <xf applyFill="1" applyFont="1" applyNumberFormat="1" borderId="0" fillId="5" fontId="17" numFmtId="3446" xfId="0"/>
    <xf applyFill="1" applyFont="1" applyNumberFormat="1" borderId="0" fillId="5" fontId="17" numFmtId="3446" xfId="0">
      <alignment horizontal="right" vertical="center"/>
    </xf>
    <xf applyFill="1" applyNumberFormat="1" borderId="0" fillId="5" fontId="0" numFmtId="3447" xfId="0"/>
    <xf applyFill="1" applyFont="1" applyNumberFormat="1" borderId="0" fillId="5" fontId="17" numFmtId="3447" xfId="0"/>
    <xf applyFill="1" applyFont="1" applyNumberFormat="1" borderId="0" fillId="5" fontId="17" numFmtId="3447" xfId="0">
      <alignment horizontal="right" vertical="center"/>
    </xf>
    <xf applyFill="1" applyNumberFormat="1" borderId="0" fillId="5" fontId="0" numFmtId="3448" xfId="0"/>
    <xf applyFill="1" applyFont="1" applyNumberFormat="1" borderId="0" fillId="5" fontId="17" numFmtId="3448" xfId="0"/>
    <xf applyFill="1" applyFont="1" applyNumberFormat="1" borderId="0" fillId="5" fontId="17" numFmtId="3448" xfId="0">
      <alignment horizontal="right" vertical="center"/>
    </xf>
    <xf applyFill="1" applyNumberFormat="1" borderId="0" fillId="7" fontId="0" numFmtId="3449" xfId="0"/>
    <xf applyFill="1" applyFont="1" applyNumberFormat="1" borderId="0" fillId="7" fontId="17" numFmtId="3449" xfId="0"/>
    <xf applyFill="1" applyFont="1" applyNumberFormat="1" borderId="0" fillId="7" fontId="17" numFmtId="3449" xfId="0">
      <alignment horizontal="right" vertical="center"/>
    </xf>
    <xf applyFill="1" applyNumberFormat="1" borderId="0" fillId="7" fontId="0" numFmtId="3450" xfId="0"/>
    <xf applyFill="1" applyFont="1" applyNumberFormat="1" borderId="0" fillId="7" fontId="17" numFmtId="3450" xfId="0"/>
    <xf applyFill="1" applyFont="1" applyNumberFormat="1" borderId="0" fillId="7" fontId="17" numFmtId="3450" xfId="0">
      <alignment horizontal="right" vertical="center"/>
    </xf>
    <xf applyFill="1" applyNumberFormat="1" borderId="0" fillId="7" fontId="0" numFmtId="3451" xfId="0"/>
    <xf applyFill="1" applyFont="1" applyNumberFormat="1" borderId="0" fillId="7" fontId="17" numFmtId="3451" xfId="0"/>
    <xf applyFill="1" applyFont="1" applyNumberFormat="1" borderId="0" fillId="7" fontId="17" numFmtId="3451" xfId="0">
      <alignment horizontal="right" vertical="center"/>
    </xf>
    <xf applyFill="1" applyNumberFormat="1" borderId="0" fillId="5" fontId="0" numFmtId="3452" xfId="0"/>
    <xf applyFill="1" applyFont="1" applyNumberFormat="1" borderId="0" fillId="5" fontId="17" numFmtId="3452" xfId="0"/>
    <xf applyFill="1" applyFont="1" applyNumberFormat="1" borderId="0" fillId="5" fontId="17" numFmtId="3452" xfId="0">
      <alignment horizontal="right" vertical="center"/>
    </xf>
    <xf applyFill="1" applyNumberFormat="1" borderId="0" fillId="5" fontId="0" numFmtId="3453" xfId="0"/>
    <xf applyFill="1" applyFont="1" applyNumberFormat="1" borderId="0" fillId="5" fontId="17" numFmtId="3453" xfId="0"/>
    <xf applyFill="1" applyFont="1" applyNumberFormat="1" borderId="0" fillId="5" fontId="17" numFmtId="3453" xfId="0">
      <alignment horizontal="right" vertical="center"/>
    </xf>
    <xf applyFill="1" applyNumberFormat="1" borderId="0" fillId="7" fontId="0" numFmtId="3454" xfId="0"/>
    <xf applyFill="1" applyFont="1" applyNumberFormat="1" borderId="0" fillId="7" fontId="17" numFmtId="3454" xfId="0"/>
    <xf applyFill="1" applyFont="1" applyNumberFormat="1" borderId="0" fillId="7" fontId="17" numFmtId="3454" xfId="0">
      <alignment horizontal="right" vertical="center"/>
    </xf>
    <xf applyNumberFormat="1" borderId="0" fillId="0" fontId="0" numFmtId="3455" xfId="0"/>
    <xf applyFill="1" applyNumberFormat="1" borderId="0" fillId="5" fontId="0" numFmtId="3455" xfId="0"/>
    <xf applyFill="1" applyFont="1" applyNumberFormat="1" borderId="0" fillId="5" fontId="20" numFmtId="3455" xfId="0"/>
    <xf applyFill="1" applyFont="1" applyNumberFormat="1" borderId="0" fillId="5" fontId="20" numFmtId="3455" xfId="0">
      <alignment horizontal="right" vertical="center"/>
    </xf>
    <xf applyNumberFormat="1" borderId="0" fillId="0" fontId="0" numFmtId="3456" xfId="0"/>
    <xf applyFill="1" applyNumberFormat="1" borderId="0" fillId="5" fontId="0" numFmtId="3456" xfId="0"/>
    <xf applyFill="1" applyFont="1" applyNumberFormat="1" borderId="0" fillId="5" fontId="20" numFmtId="3456" xfId="0"/>
    <xf applyFill="1" applyFont="1" applyNumberFormat="1" borderId="0" fillId="5" fontId="20" numFmtId="3456" xfId="0">
      <alignment horizontal="right" vertical="center"/>
    </xf>
    <xf applyNumberFormat="1" borderId="0" fillId="0" fontId="0" numFmtId="3457" xfId="0"/>
    <xf applyFill="1" applyNumberFormat="1" borderId="0" fillId="5" fontId="0" numFmtId="3457" xfId="0"/>
    <xf applyFill="1" applyFont="1" applyNumberFormat="1" borderId="0" fillId="5" fontId="20" numFmtId="3457" xfId="0"/>
    <xf applyFill="1" applyFont="1" applyNumberFormat="1" borderId="0" fillId="5" fontId="20" numFmtId="3457" xfId="0">
      <alignment horizontal="right" vertical="center"/>
    </xf>
    <xf applyNumberFormat="1" borderId="0" fillId="0" fontId="0" numFmtId="3458" xfId="0"/>
    <xf applyFill="1" applyNumberFormat="1" borderId="0" fillId="6" fontId="0" numFmtId="3458" xfId="0"/>
    <xf applyFill="1" applyFont="1" applyNumberFormat="1" borderId="0" fillId="6" fontId="23" numFmtId="3458" xfId="0"/>
    <xf applyFill="1" applyFont="1" applyNumberFormat="1" borderId="0" fillId="6" fontId="23" numFmtId="3458" xfId="0">
      <alignment horizontal="right" vertical="center"/>
    </xf>
    <xf applyNumberFormat="1" borderId="0" fillId="0" fontId="0" numFmtId="3459" xfId="0"/>
    <xf applyFill="1" applyNumberFormat="1" borderId="0" fillId="5" fontId="0" numFmtId="3460" xfId="0"/>
    <xf applyFill="1" applyFont="1" applyNumberFormat="1" borderId="0" fillId="5" fontId="17" numFmtId="3460" xfId="0"/>
    <xf applyFill="1" applyFont="1" applyNumberFormat="1" borderId="0" fillId="5" fontId="17" numFmtId="3460" xfId="0">
      <alignment horizontal="right" vertical="center"/>
    </xf>
    <xf applyFill="1" applyNumberFormat="1" borderId="0" fillId="5" fontId="0" numFmtId="3461" xfId="0"/>
    <xf applyFill="1" applyFont="1" applyNumberFormat="1" borderId="0" fillId="5" fontId="17" numFmtId="3461" xfId="0"/>
    <xf applyFill="1" applyFont="1" applyNumberFormat="1" borderId="0" fillId="5" fontId="17" numFmtId="3461" xfId="0">
      <alignment horizontal="right" vertical="center"/>
    </xf>
    <xf applyFill="1" applyNumberFormat="1" borderId="0" fillId="5" fontId="0" numFmtId="3462" xfId="0"/>
    <xf applyFill="1" applyFont="1" applyNumberFormat="1" borderId="0" fillId="5" fontId="17" numFmtId="3462" xfId="0"/>
    <xf applyFill="1" applyFont="1" applyNumberFormat="1" borderId="0" fillId="5" fontId="17" numFmtId="3462" xfId="0">
      <alignment horizontal="right" vertical="center"/>
    </xf>
    <xf applyFill="1" applyNumberFormat="1" borderId="0" fillId="7" fontId="0" numFmtId="3463" xfId="0"/>
    <xf applyFill="1" applyFont="1" applyNumberFormat="1" borderId="0" fillId="7" fontId="17" numFmtId="3463" xfId="0"/>
    <xf applyFill="1" applyFont="1" applyNumberFormat="1" borderId="0" fillId="7" fontId="17" numFmtId="3463" xfId="0">
      <alignment horizontal="right" vertical="center"/>
    </xf>
    <xf applyFill="1" applyNumberFormat="1" borderId="0" fillId="7" fontId="0" numFmtId="3464" xfId="0"/>
    <xf applyFill="1" applyFont="1" applyNumberFormat="1" borderId="0" fillId="7" fontId="17" numFmtId="3464" xfId="0"/>
    <xf applyFill="1" applyFont="1" applyNumberFormat="1" borderId="0" fillId="7" fontId="17" numFmtId="3464" xfId="0">
      <alignment horizontal="right" vertical="center"/>
    </xf>
    <xf applyFill="1" applyNumberFormat="1" borderId="0" fillId="7" fontId="0" numFmtId="3465" xfId="0"/>
    <xf applyFill="1" applyFont="1" applyNumberFormat="1" borderId="0" fillId="7" fontId="17" numFmtId="3465" xfId="0"/>
    <xf applyFill="1" applyFont="1" applyNumberFormat="1" borderId="0" fillId="7" fontId="17" numFmtId="3465" xfId="0">
      <alignment horizontal="right" vertical="center"/>
    </xf>
    <xf applyFill="1" applyNumberFormat="1" borderId="0" fillId="5" fontId="0" numFmtId="3466" xfId="0"/>
    <xf applyFill="1" applyFont="1" applyNumberFormat="1" borderId="0" fillId="5" fontId="17" numFmtId="3466" xfId="0"/>
    <xf applyFill="1" applyFont="1" applyNumberFormat="1" borderId="0" fillId="5" fontId="17" numFmtId="3466" xfId="0">
      <alignment horizontal="right" vertical="center"/>
    </xf>
    <xf applyFill="1" applyNumberFormat="1" borderId="0" fillId="5" fontId="0" numFmtId="3467" xfId="0"/>
    <xf applyFill="1" applyFont="1" applyNumberFormat="1" borderId="0" fillId="5" fontId="17" numFmtId="3467" xfId="0"/>
    <xf applyFill="1" applyFont="1" applyNumberFormat="1" borderId="0" fillId="5" fontId="17" numFmtId="3467" xfId="0">
      <alignment horizontal="right" vertical="center"/>
    </xf>
    <xf applyFill="1" applyNumberFormat="1" borderId="0" fillId="5" fontId="0" numFmtId="3468" xfId="0"/>
    <xf applyFill="1" applyFont="1" applyNumberFormat="1" borderId="0" fillId="5" fontId="17" numFmtId="3468" xfId="0"/>
    <xf applyFill="1" applyFont="1" applyNumberFormat="1" borderId="0" fillId="5" fontId="17" numFmtId="3468" xfId="0">
      <alignment horizontal="right" vertical="center"/>
    </xf>
    <xf applyFill="1" applyNumberFormat="1" borderId="0" fillId="7" fontId="0" numFmtId="3469" xfId="0"/>
    <xf applyFill="1" applyFont="1" applyNumberFormat="1" borderId="0" fillId="7" fontId="17" numFmtId="3469" xfId="0"/>
    <xf applyFill="1" applyFont="1" applyNumberFormat="1" borderId="0" fillId="7" fontId="17" numFmtId="3469" xfId="0">
      <alignment horizontal="right" vertical="center"/>
    </xf>
    <xf applyFill="1" applyNumberFormat="1" borderId="0" fillId="7" fontId="0" numFmtId="3470" xfId="0"/>
    <xf applyFill="1" applyFont="1" applyNumberFormat="1" borderId="0" fillId="7" fontId="17" numFmtId="3470" xfId="0"/>
    <xf applyFill="1" applyFont="1" applyNumberFormat="1" borderId="0" fillId="7" fontId="17" numFmtId="3470" xfId="0">
      <alignment horizontal="right" vertical="center"/>
    </xf>
    <xf applyFill="1" applyNumberFormat="1" borderId="0" fillId="7" fontId="0" numFmtId="3471" xfId="0"/>
    <xf applyFill="1" applyFont="1" applyNumberFormat="1" borderId="0" fillId="7" fontId="17" numFmtId="3471" xfId="0"/>
    <xf applyFill="1" applyFont="1" applyNumberFormat="1" borderId="0" fillId="7" fontId="17" numFmtId="3471" xfId="0">
      <alignment horizontal="right" vertical="center"/>
    </xf>
    <xf applyFill="1" applyNumberFormat="1" borderId="0" fillId="5" fontId="0" numFmtId="3472" xfId="0"/>
    <xf applyFill="1" applyFont="1" applyNumberFormat="1" borderId="0" fillId="5" fontId="17" numFmtId="3472" xfId="0"/>
    <xf applyFill="1" applyFont="1" applyNumberFormat="1" borderId="0" fillId="5" fontId="17" numFmtId="3472" xfId="0">
      <alignment horizontal="right" vertical="center"/>
    </xf>
    <xf applyFill="1" applyNumberFormat="1" borderId="0" fillId="5" fontId="0" numFmtId="3473" xfId="0"/>
    <xf applyFill="1" applyFont="1" applyNumberFormat="1" borderId="0" fillId="5" fontId="17" numFmtId="3473" xfId="0"/>
    <xf applyFill="1" applyFont="1" applyNumberFormat="1" borderId="0" fillId="5" fontId="17" numFmtId="3473" xfId="0">
      <alignment horizontal="right" vertical="center"/>
    </xf>
    <xf applyFill="1" applyNumberFormat="1" borderId="0" fillId="5" fontId="0" numFmtId="3474" xfId="0"/>
    <xf applyFill="1" applyFont="1" applyNumberFormat="1" borderId="0" fillId="5" fontId="17" numFmtId="3474" xfId="0"/>
    <xf applyFill="1" applyFont="1" applyNumberFormat="1" borderId="0" fillId="5" fontId="17" numFmtId="3474" xfId="0">
      <alignment horizontal="right" vertical="center"/>
    </xf>
    <xf applyFill="1" applyNumberFormat="1" borderId="0" fillId="7" fontId="0" numFmtId="3475" xfId="0"/>
    <xf applyFill="1" applyFont="1" applyNumberFormat="1" borderId="0" fillId="7" fontId="17" numFmtId="3475" xfId="0"/>
    <xf applyFill="1" applyFont="1" applyNumberFormat="1" borderId="0" fillId="7" fontId="17" numFmtId="3475" xfId="0">
      <alignment horizontal="right" vertical="center"/>
    </xf>
    <xf applyFill="1" applyNumberFormat="1" borderId="0" fillId="7" fontId="0" numFmtId="3476" xfId="0"/>
    <xf applyFill="1" applyFont="1" applyNumberFormat="1" borderId="0" fillId="7" fontId="17" numFmtId="3476" xfId="0"/>
    <xf applyFill="1" applyFont="1" applyNumberFormat="1" borderId="0" fillId="7" fontId="17" numFmtId="3476" xfId="0">
      <alignment horizontal="right" vertical="center"/>
    </xf>
    <xf applyFill="1" applyNumberFormat="1" borderId="0" fillId="7" fontId="0" numFmtId="3477" xfId="0"/>
    <xf applyFill="1" applyFont="1" applyNumberFormat="1" borderId="0" fillId="7" fontId="17" numFmtId="3477" xfId="0"/>
    <xf applyFill="1" applyFont="1" applyNumberFormat="1" borderId="0" fillId="7" fontId="17" numFmtId="3477" xfId="0">
      <alignment horizontal="right" vertical="center"/>
    </xf>
    <xf applyFill="1" applyNumberFormat="1" borderId="0" fillId="5" fontId="0" numFmtId="3478" xfId="0"/>
    <xf applyFill="1" applyFont="1" applyNumberFormat="1" borderId="0" fillId="5" fontId="17" numFmtId="3478" xfId="0"/>
    <xf applyFill="1" applyFont="1" applyNumberFormat="1" borderId="0" fillId="5" fontId="17" numFmtId="3478" xfId="0">
      <alignment horizontal="right" vertical="center"/>
    </xf>
    <xf applyFill="1" applyNumberFormat="1" borderId="0" fillId="5" fontId="0" numFmtId="3479" xfId="0"/>
    <xf applyFill="1" applyFont="1" applyNumberFormat="1" borderId="0" fillId="5" fontId="17" numFmtId="3479" xfId="0"/>
    <xf applyFill="1" applyFont="1" applyNumberFormat="1" borderId="0" fillId="5" fontId="17" numFmtId="3479" xfId="0">
      <alignment horizontal="right" vertical="center"/>
    </xf>
    <xf applyFill="1" applyNumberFormat="1" borderId="0" fillId="7" fontId="0" numFmtId="3480" xfId="0"/>
    <xf applyFill="1" applyFont="1" applyNumberFormat="1" borderId="0" fillId="7" fontId="17" numFmtId="3480" xfId="0"/>
    <xf applyFill="1" applyFont="1" applyNumberFormat="1" borderId="0" fillId="7" fontId="17" numFmtId="3480" xfId="0">
      <alignment horizontal="right" vertical="center"/>
    </xf>
    <xf applyFill="1" applyNumberFormat="1" borderId="0" fillId="5" fontId="0" numFmtId="3481" xfId="0"/>
    <xf applyFill="1" applyFont="1" applyNumberFormat="1" borderId="0" fillId="5" fontId="17" numFmtId="3481" xfId="0"/>
    <xf applyFill="1" applyFont="1" applyNumberFormat="1" borderId="0" fillId="5" fontId="17" numFmtId="3481" xfId="0">
      <alignment horizontal="right" vertical="center"/>
    </xf>
    <xf applyFill="1" applyNumberFormat="1" borderId="0" fillId="5" fontId="0" numFmtId="3482" xfId="0"/>
    <xf applyFill="1" applyFont="1" applyNumberFormat="1" borderId="0" fillId="5" fontId="17" numFmtId="3482" xfId="0"/>
    <xf applyFill="1" applyFont="1" applyNumberFormat="1" borderId="0" fillId="5" fontId="17" numFmtId="3482" xfId="0">
      <alignment horizontal="right" vertical="center"/>
    </xf>
    <xf applyFill="1" applyNumberFormat="1" borderId="0" fillId="5" fontId="0" numFmtId="3483" xfId="0"/>
    <xf applyFill="1" applyFont="1" applyNumberFormat="1" borderId="0" fillId="5" fontId="17" numFmtId="3483" xfId="0"/>
    <xf applyFill="1" applyFont="1" applyNumberFormat="1" borderId="0" fillId="5" fontId="17" numFmtId="3483" xfId="0">
      <alignment horizontal="right" vertical="center"/>
    </xf>
    <xf applyFill="1" applyNumberFormat="1" borderId="0" fillId="7" fontId="0" numFmtId="3484" xfId="0"/>
    <xf applyFill="1" applyFont="1" applyNumberFormat="1" borderId="0" fillId="7" fontId="17" numFmtId="3484" xfId="0"/>
    <xf applyFill="1" applyFont="1" applyNumberFormat="1" borderId="0" fillId="7" fontId="17" numFmtId="3484" xfId="0">
      <alignment horizontal="right" vertical="center"/>
    </xf>
    <xf applyFill="1" applyNumberFormat="1" borderId="0" fillId="7" fontId="0" numFmtId="3485" xfId="0"/>
    <xf applyFill="1" applyFont="1" applyNumberFormat="1" borderId="0" fillId="7" fontId="17" numFmtId="3485" xfId="0"/>
    <xf applyFill="1" applyFont="1" applyNumberFormat="1" borderId="0" fillId="7" fontId="17" numFmtId="3485" xfId="0">
      <alignment horizontal="right" vertical="center"/>
    </xf>
    <xf applyFill="1" applyNumberFormat="1" borderId="0" fillId="7" fontId="0" numFmtId="3486" xfId="0"/>
    <xf applyFill="1" applyFont="1" applyNumberFormat="1" borderId="0" fillId="7" fontId="17" numFmtId="3486" xfId="0"/>
    <xf applyFill="1" applyFont="1" applyNumberFormat="1" borderId="0" fillId="7" fontId="17" numFmtId="3486" xfId="0">
      <alignment horizontal="right" vertical="center"/>
    </xf>
    <xf applyFill="1" applyNumberFormat="1" borderId="0" fillId="5" fontId="0" numFmtId="3487" xfId="0"/>
    <xf applyFill="1" applyFont="1" applyNumberFormat="1" borderId="0" fillId="5" fontId="17" numFmtId="3487" xfId="0"/>
    <xf applyFill="1" applyFont="1" applyNumberFormat="1" borderId="0" fillId="5" fontId="17" numFmtId="3487" xfId="0">
      <alignment horizontal="right" vertical="center"/>
    </xf>
    <xf applyFill="1" applyNumberFormat="1" borderId="0" fillId="5" fontId="0" numFmtId="3488" xfId="0"/>
    <xf applyFill="1" applyFont="1" applyNumberFormat="1" borderId="0" fillId="5" fontId="17" numFmtId="3488" xfId="0"/>
    <xf applyFill="1" applyFont="1" applyNumberFormat="1" borderId="0" fillId="5" fontId="17" numFmtId="3488" xfId="0">
      <alignment horizontal="right" vertical="center"/>
    </xf>
    <xf applyFill="1" applyNumberFormat="1" borderId="0" fillId="5" fontId="0" numFmtId="3489" xfId="0"/>
    <xf applyFill="1" applyFont="1" applyNumberFormat="1" borderId="0" fillId="5" fontId="17" numFmtId="3489" xfId="0"/>
    <xf applyFill="1" applyFont="1" applyNumberFormat="1" borderId="0" fillId="5" fontId="17" numFmtId="3489" xfId="0">
      <alignment horizontal="right" vertical="center"/>
    </xf>
    <xf applyFill="1" applyNumberFormat="1" borderId="0" fillId="7" fontId="0" numFmtId="3490" xfId="0"/>
    <xf applyFill="1" applyFont="1" applyNumberFormat="1" borderId="0" fillId="7" fontId="17" numFmtId="3490" xfId="0"/>
    <xf applyFill="1" applyFont="1" applyNumberFormat="1" borderId="0" fillId="7" fontId="17" numFmtId="3490" xfId="0">
      <alignment horizontal="right" vertical="center"/>
    </xf>
    <xf applyFill="1" applyNumberFormat="1" borderId="0" fillId="7" fontId="0" numFmtId="3491" xfId="0"/>
    <xf applyFill="1" applyFont="1" applyNumberFormat="1" borderId="0" fillId="7" fontId="17" numFmtId="3491" xfId="0"/>
    <xf applyFill="1" applyFont="1" applyNumberFormat="1" borderId="0" fillId="7" fontId="17" numFmtId="3491" xfId="0">
      <alignment horizontal="right" vertical="center"/>
    </xf>
    <xf applyFill="1" applyNumberFormat="1" borderId="0" fillId="7" fontId="0" numFmtId="3492" xfId="0"/>
    <xf applyFill="1" applyFont="1" applyNumberFormat="1" borderId="0" fillId="7" fontId="17" numFmtId="3492" xfId="0"/>
    <xf applyFill="1" applyFont="1" applyNumberFormat="1" borderId="0" fillId="7" fontId="17" numFmtId="3492" xfId="0">
      <alignment horizontal="right" vertical="center"/>
    </xf>
    <xf applyFill="1" applyNumberFormat="1" borderId="0" fillId="5" fontId="0" numFmtId="3493" xfId="0"/>
    <xf applyFill="1" applyFont="1" applyNumberFormat="1" borderId="0" fillId="5" fontId="17" numFmtId="3493" xfId="0"/>
    <xf applyFill="1" applyFont="1" applyNumberFormat="1" borderId="0" fillId="5" fontId="17" numFmtId="3493" xfId="0">
      <alignment horizontal="right" vertical="center"/>
    </xf>
    <xf applyFill="1" applyNumberFormat="1" borderId="0" fillId="5" fontId="0" numFmtId="3494" xfId="0"/>
    <xf applyFill="1" applyFont="1" applyNumberFormat="1" borderId="0" fillId="5" fontId="17" numFmtId="3494" xfId="0"/>
    <xf applyFill="1" applyFont="1" applyNumberFormat="1" borderId="0" fillId="5" fontId="17" numFmtId="3494" xfId="0">
      <alignment horizontal="right" vertical="center"/>
    </xf>
    <xf applyFill="1" applyNumberFormat="1" borderId="0" fillId="7" fontId="0" numFmtId="3495" xfId="0"/>
    <xf applyFill="1" applyFont="1" applyNumberFormat="1" borderId="0" fillId="7" fontId="17" numFmtId="3495" xfId="0"/>
    <xf applyFill="1" applyFont="1" applyNumberFormat="1" borderId="0" fillId="7" fontId="17" numFmtId="3495" xfId="0">
      <alignment horizontal="right" vertical="center"/>
    </xf>
    <xf applyNumberFormat="1" borderId="0" fillId="0" fontId="0" numFmtId="3496" xfId="0"/>
    <xf applyFill="1" applyNumberFormat="1" borderId="0" fillId="5" fontId="0" numFmtId="3496" xfId="0"/>
    <xf applyFill="1" applyFont="1" applyNumberFormat="1" borderId="0" fillId="5" fontId="20" numFmtId="3496" xfId="0"/>
    <xf applyFill="1" applyFont="1" applyNumberFormat="1" borderId="0" fillId="5" fontId="20" numFmtId="3496" xfId="0">
      <alignment horizontal="right" vertical="center"/>
    </xf>
    <xf applyNumberFormat="1" borderId="0" fillId="0" fontId="0" numFmtId="3497" xfId="0"/>
    <xf applyFill="1" applyNumberFormat="1" borderId="0" fillId="5" fontId="0" numFmtId="3497" xfId="0"/>
    <xf applyFill="1" applyFont="1" applyNumberFormat="1" borderId="0" fillId="5" fontId="20" numFmtId="3497" xfId="0"/>
    <xf applyFill="1" applyFont="1" applyNumberFormat="1" borderId="0" fillId="5" fontId="20" numFmtId="3497" xfId="0">
      <alignment horizontal="right" vertical="center"/>
    </xf>
    <xf applyNumberFormat="1" borderId="0" fillId="0" fontId="0" numFmtId="3498" xfId="0"/>
    <xf applyFill="1" applyNumberFormat="1" borderId="0" fillId="5" fontId="0" numFmtId="3498" xfId="0"/>
    <xf applyFill="1" applyFont="1" applyNumberFormat="1" borderId="0" fillId="5" fontId="20" numFmtId="3498" xfId="0"/>
    <xf applyFill="1" applyFont="1" applyNumberFormat="1" borderId="0" fillId="5" fontId="20" numFmtId="3498" xfId="0">
      <alignment horizontal="right" vertical="center"/>
    </xf>
    <xf applyNumberFormat="1" borderId="0" fillId="0" fontId="0" numFmtId="3499" xfId="0"/>
    <xf applyFill="1" applyNumberFormat="1" borderId="0" fillId="6" fontId="0" numFmtId="3499" xfId="0"/>
    <xf applyFill="1" applyFont="1" applyNumberFormat="1" borderId="0" fillId="6" fontId="23" numFmtId="3499" xfId="0"/>
    <xf applyFill="1" applyFont="1" applyNumberFormat="1" borderId="0" fillId="6" fontId="23" numFmtId="3499" xfId="0">
      <alignment horizontal="right" vertical="center"/>
    </xf>
    <xf applyNumberFormat="1" borderId="0" fillId="0" fontId="0" numFmtId="3500" xfId="0"/>
    <xf applyFill="1" applyNumberFormat="1" borderId="0" fillId="5" fontId="0" numFmtId="3501" xfId="0"/>
    <xf applyFill="1" applyFont="1" applyNumberFormat="1" borderId="0" fillId="5" fontId="17" numFmtId="3501" xfId="0"/>
    <xf applyFill="1" applyFont="1" applyNumberFormat="1" borderId="0" fillId="5" fontId="17" numFmtId="3501" xfId="0">
      <alignment horizontal="right" vertical="center"/>
    </xf>
    <xf applyFill="1" applyNumberFormat="1" borderId="0" fillId="5" fontId="0" numFmtId="3502" xfId="0"/>
    <xf applyFill="1" applyFont="1" applyNumberFormat="1" borderId="0" fillId="5" fontId="17" numFmtId="3502" xfId="0"/>
    <xf applyFill="1" applyFont="1" applyNumberFormat="1" borderId="0" fillId="5" fontId="17" numFmtId="3502" xfId="0">
      <alignment horizontal="right" vertical="center"/>
    </xf>
    <xf applyFill="1" applyNumberFormat="1" borderId="0" fillId="5" fontId="0" numFmtId="3503" xfId="0"/>
    <xf applyFill="1" applyFont="1" applyNumberFormat="1" borderId="0" fillId="5" fontId="17" numFmtId="3503" xfId="0"/>
    <xf applyFill="1" applyFont="1" applyNumberFormat="1" borderId="0" fillId="5" fontId="17" numFmtId="3503" xfId="0">
      <alignment horizontal="right" vertical="center"/>
    </xf>
    <xf applyFill="1" applyNumberFormat="1" borderId="0" fillId="7" fontId="0" numFmtId="3504" xfId="0"/>
    <xf applyFill="1" applyFont="1" applyNumberFormat="1" borderId="0" fillId="7" fontId="17" numFmtId="3504" xfId="0"/>
    <xf applyFill="1" applyFont="1" applyNumberFormat="1" borderId="0" fillId="7" fontId="17" numFmtId="3504" xfId="0">
      <alignment horizontal="right" vertical="center"/>
    </xf>
    <xf applyFill="1" applyNumberFormat="1" borderId="0" fillId="7" fontId="0" numFmtId="3505" xfId="0"/>
    <xf applyFill="1" applyFont="1" applyNumberFormat="1" borderId="0" fillId="7" fontId="17" numFmtId="3505" xfId="0"/>
    <xf applyFill="1" applyFont="1" applyNumberFormat="1" borderId="0" fillId="7" fontId="17" numFmtId="3505" xfId="0">
      <alignment horizontal="right" vertical="center"/>
    </xf>
    <xf applyFill="1" applyNumberFormat="1" borderId="0" fillId="7" fontId="0" numFmtId="3506" xfId="0"/>
    <xf applyFill="1" applyFont="1" applyNumberFormat="1" borderId="0" fillId="7" fontId="17" numFmtId="3506" xfId="0"/>
    <xf applyFill="1" applyFont="1" applyNumberFormat="1" borderId="0" fillId="7" fontId="17" numFmtId="3506" xfId="0">
      <alignment horizontal="right" vertical="center"/>
    </xf>
    <xf applyFill="1" applyNumberFormat="1" borderId="0" fillId="5" fontId="0" numFmtId="3507" xfId="0"/>
    <xf applyFill="1" applyFont="1" applyNumberFormat="1" borderId="0" fillId="5" fontId="17" numFmtId="3507" xfId="0"/>
    <xf applyFill="1" applyFont="1" applyNumberFormat="1" borderId="0" fillId="5" fontId="17" numFmtId="3507" xfId="0">
      <alignment horizontal="right" vertical="center"/>
    </xf>
    <xf applyFill="1" applyNumberFormat="1" borderId="0" fillId="5" fontId="0" numFmtId="3508" xfId="0"/>
    <xf applyFill="1" applyFont="1" applyNumberFormat="1" borderId="0" fillId="5" fontId="17" numFmtId="3508" xfId="0"/>
    <xf applyFill="1" applyFont="1" applyNumberFormat="1" borderId="0" fillId="5" fontId="17" numFmtId="3508" xfId="0">
      <alignment horizontal="right" vertical="center"/>
    </xf>
    <xf applyFill="1" applyNumberFormat="1" borderId="0" fillId="5" fontId="0" numFmtId="3509" xfId="0"/>
    <xf applyFill="1" applyFont="1" applyNumberFormat="1" borderId="0" fillId="5" fontId="17" numFmtId="3509" xfId="0"/>
    <xf applyFill="1" applyFont="1" applyNumberFormat="1" borderId="0" fillId="5" fontId="17" numFmtId="3509" xfId="0">
      <alignment horizontal="right" vertical="center"/>
    </xf>
    <xf applyFill="1" applyNumberFormat="1" borderId="0" fillId="7" fontId="0" numFmtId="3510" xfId="0"/>
    <xf applyFill="1" applyFont="1" applyNumberFormat="1" borderId="0" fillId="7" fontId="17" numFmtId="3510" xfId="0"/>
    <xf applyFill="1" applyFont="1" applyNumberFormat="1" borderId="0" fillId="7" fontId="17" numFmtId="3510" xfId="0">
      <alignment horizontal="right" vertical="center"/>
    </xf>
    <xf applyFill="1" applyNumberFormat="1" borderId="0" fillId="7" fontId="0" numFmtId="3511" xfId="0"/>
    <xf applyFill="1" applyFont="1" applyNumberFormat="1" borderId="0" fillId="7" fontId="17" numFmtId="3511" xfId="0"/>
    <xf applyFill="1" applyFont="1" applyNumberFormat="1" borderId="0" fillId="7" fontId="17" numFmtId="3511" xfId="0">
      <alignment horizontal="right" vertical="center"/>
    </xf>
    <xf applyFill="1" applyNumberFormat="1" borderId="0" fillId="7" fontId="0" numFmtId="3512" xfId="0"/>
    <xf applyFill="1" applyFont="1" applyNumberFormat="1" borderId="0" fillId="7" fontId="17" numFmtId="3512" xfId="0"/>
    <xf applyFill="1" applyFont="1" applyNumberFormat="1" borderId="0" fillId="7" fontId="17" numFmtId="3512" xfId="0">
      <alignment horizontal="right" vertical="center"/>
    </xf>
    <xf applyFill="1" applyNumberFormat="1" borderId="0" fillId="5" fontId="0" numFmtId="3513" xfId="0"/>
    <xf applyFill="1" applyFont="1" applyNumberFormat="1" borderId="0" fillId="5" fontId="17" numFmtId="3513" xfId="0"/>
    <xf applyFill="1" applyFont="1" applyNumberFormat="1" borderId="0" fillId="5" fontId="17" numFmtId="3513" xfId="0">
      <alignment horizontal="right" vertical="center"/>
    </xf>
    <xf applyFill="1" applyNumberFormat="1" borderId="0" fillId="5" fontId="0" numFmtId="3514" xfId="0"/>
    <xf applyFill="1" applyFont="1" applyNumberFormat="1" borderId="0" fillId="5" fontId="17" numFmtId="3514" xfId="0"/>
    <xf applyFill="1" applyFont="1" applyNumberFormat="1" borderId="0" fillId="5" fontId="17" numFmtId="3514" xfId="0">
      <alignment horizontal="right" vertical="center"/>
    </xf>
    <xf applyFill="1" applyNumberFormat="1" borderId="0" fillId="5" fontId="0" numFmtId="3515" xfId="0"/>
    <xf applyFill="1" applyFont="1" applyNumberFormat="1" borderId="0" fillId="5" fontId="17" numFmtId="3515" xfId="0"/>
    <xf applyFill="1" applyFont="1" applyNumberFormat="1" borderId="0" fillId="5" fontId="17" numFmtId="3515" xfId="0">
      <alignment horizontal="right" vertical="center"/>
    </xf>
    <xf applyFill="1" applyNumberFormat="1" borderId="0" fillId="7" fontId="0" numFmtId="3516" xfId="0"/>
    <xf applyFill="1" applyFont="1" applyNumberFormat="1" borderId="0" fillId="7" fontId="17" numFmtId="3516" xfId="0"/>
    <xf applyFill="1" applyFont="1" applyNumberFormat="1" borderId="0" fillId="7" fontId="17" numFmtId="3516" xfId="0">
      <alignment horizontal="right" vertical="center"/>
    </xf>
    <xf applyFill="1" applyNumberFormat="1" borderId="0" fillId="7" fontId="0" numFmtId="3517" xfId="0"/>
    <xf applyFill="1" applyFont="1" applyNumberFormat="1" borderId="0" fillId="7" fontId="17" numFmtId="3517" xfId="0"/>
    <xf applyFill="1" applyFont="1" applyNumberFormat="1" borderId="0" fillId="7" fontId="17" numFmtId="3517" xfId="0">
      <alignment horizontal="right" vertical="center"/>
    </xf>
    <xf applyFill="1" applyNumberFormat="1" borderId="0" fillId="7" fontId="0" numFmtId="3518" xfId="0"/>
    <xf applyFill="1" applyFont="1" applyNumberFormat="1" borderId="0" fillId="7" fontId="17" numFmtId="3518" xfId="0"/>
    <xf applyFill="1" applyFont="1" applyNumberFormat="1" borderId="0" fillId="7" fontId="17" numFmtId="3518" xfId="0">
      <alignment horizontal="right" vertical="center"/>
    </xf>
    <xf applyFill="1" applyNumberFormat="1" borderId="0" fillId="5" fontId="0" numFmtId="3519" xfId="0"/>
    <xf applyFill="1" applyFont="1" applyNumberFormat="1" borderId="0" fillId="5" fontId="17" numFmtId="3519" xfId="0"/>
    <xf applyFill="1" applyFont="1" applyNumberFormat="1" borderId="0" fillId="5" fontId="17" numFmtId="3519" xfId="0">
      <alignment horizontal="right" vertical="center"/>
    </xf>
    <xf applyFill="1" applyNumberFormat="1" borderId="0" fillId="5" fontId="0" numFmtId="3520" xfId="0"/>
    <xf applyFill="1" applyFont="1" applyNumberFormat="1" borderId="0" fillId="5" fontId="17" numFmtId="3520" xfId="0"/>
    <xf applyFill="1" applyFont="1" applyNumberFormat="1" borderId="0" fillId="5" fontId="17" numFmtId="3520" xfId="0">
      <alignment horizontal="right" vertical="center"/>
    </xf>
    <xf applyFill="1" applyNumberFormat="1" borderId="0" fillId="7" fontId="0" numFmtId="3521" xfId="0"/>
    <xf applyFill="1" applyFont="1" applyNumberFormat="1" borderId="0" fillId="7" fontId="17" numFmtId="3521" xfId="0"/>
    <xf applyFill="1" applyFont="1" applyNumberFormat="1" borderId="0" fillId="7" fontId="17" numFmtId="3521" xfId="0">
      <alignment horizontal="right" vertical="center"/>
    </xf>
    <xf applyFill="1" applyNumberFormat="1" borderId="0" fillId="5" fontId="0" numFmtId="3522" xfId="0"/>
    <xf applyFill="1" applyFont="1" applyNumberFormat="1" borderId="0" fillId="5" fontId="17" numFmtId="3522" xfId="0"/>
    <xf applyFill="1" applyFont="1" applyNumberFormat="1" borderId="0" fillId="5" fontId="17" numFmtId="3522" xfId="0">
      <alignment horizontal="right" vertical="center"/>
    </xf>
    <xf applyFill="1" applyNumberFormat="1" borderId="0" fillId="5" fontId="0" numFmtId="3523" xfId="0"/>
    <xf applyFill="1" applyFont="1" applyNumberFormat="1" borderId="0" fillId="5" fontId="17" numFmtId="3523" xfId="0"/>
    <xf applyFill="1" applyFont="1" applyNumberFormat="1" borderId="0" fillId="5" fontId="17" numFmtId="3523" xfId="0">
      <alignment horizontal="right" vertical="center"/>
    </xf>
    <xf applyFill="1" applyNumberFormat="1" borderId="0" fillId="5" fontId="0" numFmtId="3524" xfId="0"/>
    <xf applyFill="1" applyFont="1" applyNumberFormat="1" borderId="0" fillId="5" fontId="17" numFmtId="3524" xfId="0"/>
    <xf applyFill="1" applyFont="1" applyNumberFormat="1" borderId="0" fillId="5" fontId="17" numFmtId="3524" xfId="0">
      <alignment horizontal="right" vertical="center"/>
    </xf>
    <xf applyFill="1" applyNumberFormat="1" borderId="0" fillId="7" fontId="0" numFmtId="3525" xfId="0"/>
    <xf applyFill="1" applyFont="1" applyNumberFormat="1" borderId="0" fillId="7" fontId="17" numFmtId="3525" xfId="0"/>
    <xf applyFill="1" applyFont="1" applyNumberFormat="1" borderId="0" fillId="7" fontId="17" numFmtId="3525" xfId="0">
      <alignment horizontal="right" vertical="center"/>
    </xf>
    <xf applyFill="1" applyNumberFormat="1" borderId="0" fillId="7" fontId="0" numFmtId="3526" xfId="0"/>
    <xf applyFill="1" applyFont="1" applyNumberFormat="1" borderId="0" fillId="7" fontId="17" numFmtId="3526" xfId="0"/>
    <xf applyFill="1" applyFont="1" applyNumberFormat="1" borderId="0" fillId="7" fontId="17" numFmtId="3526" xfId="0">
      <alignment horizontal="right" vertical="center"/>
    </xf>
    <xf applyFill="1" applyNumberFormat="1" borderId="0" fillId="7" fontId="0" numFmtId="3527" xfId="0"/>
    <xf applyFill="1" applyFont="1" applyNumberFormat="1" borderId="0" fillId="7" fontId="17" numFmtId="3527" xfId="0"/>
    <xf applyFill="1" applyFont="1" applyNumberFormat="1" borderId="0" fillId="7" fontId="17" numFmtId="3527" xfId="0">
      <alignment horizontal="right" vertical="center"/>
    </xf>
    <xf applyFill="1" applyNumberFormat="1" borderId="0" fillId="5" fontId="0" numFmtId="3528" xfId="0"/>
    <xf applyFill="1" applyFont="1" applyNumberFormat="1" borderId="0" fillId="5" fontId="17" numFmtId="3528" xfId="0"/>
    <xf applyFill="1" applyFont="1" applyNumberFormat="1" borderId="0" fillId="5" fontId="17" numFmtId="3528" xfId="0">
      <alignment horizontal="right" vertical="center"/>
    </xf>
    <xf applyFill="1" applyNumberFormat="1" borderId="0" fillId="5" fontId="0" numFmtId="3529" xfId="0"/>
    <xf applyFill="1" applyFont="1" applyNumberFormat="1" borderId="0" fillId="5" fontId="17" numFmtId="3529" xfId="0"/>
    <xf applyFill="1" applyFont="1" applyNumberFormat="1" borderId="0" fillId="5" fontId="17" numFmtId="3529" xfId="0">
      <alignment horizontal="right" vertical="center"/>
    </xf>
    <xf applyFill="1" applyNumberFormat="1" borderId="0" fillId="5" fontId="0" numFmtId="3530" xfId="0"/>
    <xf applyFill="1" applyFont="1" applyNumberFormat="1" borderId="0" fillId="5" fontId="17" numFmtId="3530" xfId="0"/>
    <xf applyFill="1" applyFont="1" applyNumberFormat="1" borderId="0" fillId="5" fontId="17" numFmtId="3530" xfId="0">
      <alignment horizontal="right" vertical="center"/>
    </xf>
    <xf applyFill="1" applyNumberFormat="1" borderId="0" fillId="7" fontId="0" numFmtId="3531" xfId="0"/>
    <xf applyFill="1" applyFont="1" applyNumberFormat="1" borderId="0" fillId="7" fontId="17" numFmtId="3531" xfId="0"/>
    <xf applyFill="1" applyFont="1" applyNumberFormat="1" borderId="0" fillId="7" fontId="17" numFmtId="3531" xfId="0">
      <alignment horizontal="right" vertical="center"/>
    </xf>
    <xf applyFill="1" applyNumberFormat="1" borderId="0" fillId="7" fontId="0" numFmtId="3532" xfId="0"/>
    <xf applyFill="1" applyFont="1" applyNumberFormat="1" borderId="0" fillId="7" fontId="17" numFmtId="3532" xfId="0"/>
    <xf applyFill="1" applyFont="1" applyNumberFormat="1" borderId="0" fillId="7" fontId="17" numFmtId="3532" xfId="0">
      <alignment horizontal="right" vertical="center"/>
    </xf>
    <xf applyFill="1" applyNumberFormat="1" borderId="0" fillId="7" fontId="0" numFmtId="3533" xfId="0"/>
    <xf applyFill="1" applyFont="1" applyNumberFormat="1" borderId="0" fillId="7" fontId="17" numFmtId="3533" xfId="0"/>
    <xf applyFill="1" applyFont="1" applyNumberFormat="1" borderId="0" fillId="7" fontId="17" numFmtId="3533" xfId="0">
      <alignment horizontal="right" vertical="center"/>
    </xf>
    <xf applyFill="1" applyNumberFormat="1" borderId="0" fillId="5" fontId="0" numFmtId="3534" xfId="0"/>
    <xf applyFill="1" applyFont="1" applyNumberFormat="1" borderId="0" fillId="5" fontId="17" numFmtId="3534" xfId="0"/>
    <xf applyFill="1" applyFont="1" applyNumberFormat="1" borderId="0" fillId="5" fontId="17" numFmtId="3534" xfId="0">
      <alignment horizontal="right" vertical="center"/>
    </xf>
    <xf applyFill="1" applyNumberFormat="1" borderId="0" fillId="5" fontId="0" numFmtId="3535" xfId="0"/>
    <xf applyFill="1" applyFont="1" applyNumberFormat="1" borderId="0" fillId="5" fontId="17" numFmtId="3535" xfId="0"/>
    <xf applyFill="1" applyFont="1" applyNumberFormat="1" borderId="0" fillId="5" fontId="17" numFmtId="3535" xfId="0">
      <alignment horizontal="right" vertical="center"/>
    </xf>
    <xf applyFill="1" applyNumberFormat="1" borderId="0" fillId="7" fontId="0" numFmtId="3536" xfId="0"/>
    <xf applyFill="1" applyFont="1" applyNumberFormat="1" borderId="0" fillId="7" fontId="17" numFmtId="3536" xfId="0"/>
    <xf applyFill="1" applyFont="1" applyNumberFormat="1" borderId="0" fillId="7" fontId="17" numFmtId="3536" xfId="0">
      <alignment horizontal="right" vertical="center"/>
    </xf>
    <xf applyNumberFormat="1" borderId="0" fillId="0" fontId="0" numFmtId="3537" xfId="0"/>
    <xf applyFill="1" applyNumberFormat="1" borderId="0" fillId="5" fontId="0" numFmtId="3537" xfId="0"/>
    <xf applyFill="1" applyFont="1" applyNumberFormat="1" borderId="0" fillId="5" fontId="20" numFmtId="3537" xfId="0"/>
    <xf applyFill="1" applyFont="1" applyNumberFormat="1" borderId="0" fillId="5" fontId="20" numFmtId="3537" xfId="0">
      <alignment horizontal="right" vertical="center"/>
    </xf>
    <xf applyNumberFormat="1" borderId="0" fillId="0" fontId="0" numFmtId="3538" xfId="0"/>
    <xf applyFill="1" applyNumberFormat="1" borderId="0" fillId="5" fontId="0" numFmtId="3538" xfId="0"/>
    <xf applyFill="1" applyFont="1" applyNumberFormat="1" borderId="0" fillId="5" fontId="20" numFmtId="3538" xfId="0"/>
    <xf applyFill="1" applyFont="1" applyNumberFormat="1" borderId="0" fillId="5" fontId="20" numFmtId="3538" xfId="0">
      <alignment horizontal="right" vertical="center"/>
    </xf>
    <xf applyNumberFormat="1" borderId="0" fillId="0" fontId="0" numFmtId="3539" xfId="0"/>
    <xf applyFill="1" applyNumberFormat="1" borderId="0" fillId="5" fontId="0" numFmtId="3539" xfId="0"/>
    <xf applyFill="1" applyFont="1" applyNumberFormat="1" borderId="0" fillId="5" fontId="20" numFmtId="3539" xfId="0"/>
    <xf applyFill="1" applyFont="1" applyNumberFormat="1" borderId="0" fillId="5" fontId="20" numFmtId="3539" xfId="0">
      <alignment horizontal="right" vertical="center"/>
    </xf>
    <xf applyNumberFormat="1" borderId="0" fillId="0" fontId="0" numFmtId="3540" xfId="0"/>
    <xf applyFill="1" applyNumberFormat="1" borderId="0" fillId="6" fontId="0" numFmtId="3540" xfId="0"/>
    <xf applyFill="1" applyFont="1" applyNumberFormat="1" borderId="0" fillId="6" fontId="23" numFmtId="3540" xfId="0"/>
    <xf applyFill="1" applyFont="1" applyNumberFormat="1" borderId="0" fillId="6" fontId="23" numFmtId="3540" xfId="0">
      <alignment horizontal="right" vertical="center"/>
    </xf>
    <xf applyNumberFormat="1" borderId="0" fillId="0" fontId="0" numFmtId="3541" xfId="0"/>
    <xf applyFill="1" applyNumberFormat="1" borderId="0" fillId="5" fontId="0" numFmtId="3542" xfId="0"/>
    <xf applyFill="1" applyFont="1" applyNumberFormat="1" borderId="0" fillId="5" fontId="17" numFmtId="3542" xfId="0"/>
    <xf applyFill="1" applyFont="1" applyNumberFormat="1" borderId="0" fillId="5" fontId="17" numFmtId="3542" xfId="0">
      <alignment horizontal="right" vertical="center"/>
    </xf>
    <xf applyFill="1" applyNumberFormat="1" borderId="0" fillId="5" fontId="0" numFmtId="3543" xfId="0"/>
    <xf applyFill="1" applyFont="1" applyNumberFormat="1" borderId="0" fillId="5" fontId="17" numFmtId="3543" xfId="0"/>
    <xf applyFill="1" applyFont="1" applyNumberFormat="1" borderId="0" fillId="5" fontId="17" numFmtId="3543" xfId="0">
      <alignment horizontal="right" vertical="center"/>
    </xf>
    <xf applyFill="1" applyNumberFormat="1" borderId="0" fillId="5" fontId="0" numFmtId="3544" xfId="0"/>
    <xf applyFill="1" applyFont="1" applyNumberFormat="1" borderId="0" fillId="5" fontId="17" numFmtId="3544" xfId="0"/>
    <xf applyFill="1" applyFont="1" applyNumberFormat="1" borderId="0" fillId="5" fontId="17" numFmtId="3544" xfId="0">
      <alignment horizontal="right" vertical="center"/>
    </xf>
    <xf applyFill="1" applyNumberFormat="1" borderId="0" fillId="7" fontId="0" numFmtId="3545" xfId="0"/>
    <xf applyFill="1" applyFont="1" applyNumberFormat="1" borderId="0" fillId="7" fontId="17" numFmtId="3545" xfId="0"/>
    <xf applyFill="1" applyFont="1" applyNumberFormat="1" borderId="0" fillId="7" fontId="17" numFmtId="3545" xfId="0">
      <alignment horizontal="right" vertical="center"/>
    </xf>
    <xf applyFill="1" applyNumberFormat="1" borderId="0" fillId="7" fontId="0" numFmtId="3546" xfId="0"/>
    <xf applyFill="1" applyFont="1" applyNumberFormat="1" borderId="0" fillId="7" fontId="17" numFmtId="3546" xfId="0"/>
    <xf applyFill="1" applyFont="1" applyNumberFormat="1" borderId="0" fillId="7" fontId="17" numFmtId="3546" xfId="0">
      <alignment horizontal="right" vertical="center"/>
    </xf>
    <xf applyFill="1" applyNumberFormat="1" borderId="0" fillId="7" fontId="0" numFmtId="3547" xfId="0"/>
    <xf applyFill="1" applyFont="1" applyNumberFormat="1" borderId="0" fillId="7" fontId="17" numFmtId="3547" xfId="0"/>
    <xf applyFill="1" applyFont="1" applyNumberFormat="1" borderId="0" fillId="7" fontId="17" numFmtId="3547" xfId="0">
      <alignment horizontal="right" vertical="center"/>
    </xf>
    <xf applyFill="1" applyNumberFormat="1" borderId="0" fillId="5" fontId="0" numFmtId="3548" xfId="0"/>
    <xf applyFill="1" applyFont="1" applyNumberFormat="1" borderId="0" fillId="5" fontId="17" numFmtId="3548" xfId="0"/>
    <xf applyFill="1" applyFont="1" applyNumberFormat="1" borderId="0" fillId="5" fontId="17" numFmtId="3548" xfId="0">
      <alignment horizontal="right" vertical="center"/>
    </xf>
    <xf applyFill="1" applyNumberFormat="1" borderId="0" fillId="5" fontId="0" numFmtId="3549" xfId="0"/>
    <xf applyFill="1" applyFont="1" applyNumberFormat="1" borderId="0" fillId="5" fontId="17" numFmtId="3549" xfId="0"/>
    <xf applyFill="1" applyFont="1" applyNumberFormat="1" borderId="0" fillId="5" fontId="17" numFmtId="3549" xfId="0">
      <alignment horizontal="right" vertical="center"/>
    </xf>
    <xf applyFill="1" applyNumberFormat="1" borderId="0" fillId="5" fontId="0" numFmtId="3550" xfId="0"/>
    <xf applyFill="1" applyFont="1" applyNumberFormat="1" borderId="0" fillId="5" fontId="17" numFmtId="3550" xfId="0"/>
    <xf applyFill="1" applyFont="1" applyNumberFormat="1" borderId="0" fillId="5" fontId="17" numFmtId="3550" xfId="0">
      <alignment horizontal="right" vertical="center"/>
    </xf>
    <xf applyFill="1" applyNumberFormat="1" borderId="0" fillId="7" fontId="0" numFmtId="3551" xfId="0"/>
    <xf applyFill="1" applyFont="1" applyNumberFormat="1" borderId="0" fillId="7" fontId="17" numFmtId="3551" xfId="0"/>
    <xf applyFill="1" applyFont="1" applyNumberFormat="1" borderId="0" fillId="7" fontId="17" numFmtId="3551" xfId="0">
      <alignment horizontal="right" vertical="center"/>
    </xf>
    <xf applyFill="1" applyNumberFormat="1" borderId="0" fillId="7" fontId="0" numFmtId="3552" xfId="0"/>
    <xf applyFill="1" applyFont="1" applyNumberFormat="1" borderId="0" fillId="7" fontId="17" numFmtId="3552" xfId="0"/>
    <xf applyFill="1" applyFont="1" applyNumberFormat="1" borderId="0" fillId="7" fontId="17" numFmtId="3552" xfId="0">
      <alignment horizontal="right" vertical="center"/>
    </xf>
    <xf applyFill="1" applyNumberFormat="1" borderId="0" fillId="7" fontId="0" numFmtId="3553" xfId="0"/>
    <xf applyFill="1" applyFont="1" applyNumberFormat="1" borderId="0" fillId="7" fontId="17" numFmtId="3553" xfId="0"/>
    <xf applyFill="1" applyFont="1" applyNumberFormat="1" borderId="0" fillId="7" fontId="17" numFmtId="3553" xfId="0">
      <alignment horizontal="right" vertical="center"/>
    </xf>
    <xf applyFill="1" applyNumberFormat="1" borderId="0" fillId="5" fontId="0" numFmtId="3554" xfId="0"/>
    <xf applyFill="1" applyFont="1" applyNumberFormat="1" borderId="0" fillId="5" fontId="17" numFmtId="3554" xfId="0"/>
    <xf applyFill="1" applyFont="1" applyNumberFormat="1" borderId="0" fillId="5" fontId="17" numFmtId="3554" xfId="0">
      <alignment horizontal="right" vertical="center"/>
    </xf>
    <xf applyFill="1" applyNumberFormat="1" borderId="0" fillId="5" fontId="0" numFmtId="3555" xfId="0"/>
    <xf applyFill="1" applyFont="1" applyNumberFormat="1" borderId="0" fillId="5" fontId="17" numFmtId="3555" xfId="0"/>
    <xf applyFill="1" applyFont="1" applyNumberFormat="1" borderId="0" fillId="5" fontId="17" numFmtId="3555" xfId="0">
      <alignment horizontal="right" vertical="center"/>
    </xf>
    <xf applyFill="1" applyNumberFormat="1" borderId="0" fillId="5" fontId="0" numFmtId="3556" xfId="0"/>
    <xf applyFill="1" applyFont="1" applyNumberFormat="1" borderId="0" fillId="5" fontId="17" numFmtId="3556" xfId="0"/>
    <xf applyFill="1" applyFont="1" applyNumberFormat="1" borderId="0" fillId="5" fontId="17" numFmtId="3556" xfId="0">
      <alignment horizontal="right" vertical="center"/>
    </xf>
    <xf applyFill="1" applyNumberFormat="1" borderId="0" fillId="7" fontId="0" numFmtId="3557" xfId="0"/>
    <xf applyFill="1" applyFont="1" applyNumberFormat="1" borderId="0" fillId="7" fontId="17" numFmtId="3557" xfId="0"/>
    <xf applyFill="1" applyFont="1" applyNumberFormat="1" borderId="0" fillId="7" fontId="17" numFmtId="3557" xfId="0">
      <alignment horizontal="right" vertical="center"/>
    </xf>
    <xf applyFill="1" applyNumberFormat="1" borderId="0" fillId="7" fontId="0" numFmtId="3558" xfId="0"/>
    <xf applyFill="1" applyFont="1" applyNumberFormat="1" borderId="0" fillId="7" fontId="17" numFmtId="3558" xfId="0"/>
    <xf applyFill="1" applyFont="1" applyNumberFormat="1" borderId="0" fillId="7" fontId="17" numFmtId="3558" xfId="0">
      <alignment horizontal="right" vertical="center"/>
    </xf>
    <xf applyFill="1" applyNumberFormat="1" borderId="0" fillId="7" fontId="0" numFmtId="3559" xfId="0"/>
    <xf applyFill="1" applyFont="1" applyNumberFormat="1" borderId="0" fillId="7" fontId="17" numFmtId="3559" xfId="0"/>
    <xf applyFill="1" applyFont="1" applyNumberFormat="1" borderId="0" fillId="7" fontId="17" numFmtId="3559" xfId="0">
      <alignment horizontal="right" vertical="center"/>
    </xf>
    <xf applyFill="1" applyNumberFormat="1" borderId="0" fillId="5" fontId="0" numFmtId="3560" xfId="0"/>
    <xf applyFill="1" applyFont="1" applyNumberFormat="1" borderId="0" fillId="5" fontId="17" numFmtId="3560" xfId="0"/>
    <xf applyFill="1" applyFont="1" applyNumberFormat="1" borderId="0" fillId="5" fontId="17" numFmtId="3560" xfId="0">
      <alignment horizontal="right" vertical="center"/>
    </xf>
    <xf applyFill="1" applyNumberFormat="1" borderId="0" fillId="5" fontId="0" numFmtId="3561" xfId="0"/>
    <xf applyFill="1" applyFont="1" applyNumberFormat="1" borderId="0" fillId="5" fontId="17" numFmtId="3561" xfId="0"/>
    <xf applyFill="1" applyFont="1" applyNumberFormat="1" borderId="0" fillId="5" fontId="17" numFmtId="3561" xfId="0">
      <alignment horizontal="right" vertical="center"/>
    </xf>
    <xf applyFill="1" applyNumberFormat="1" borderId="0" fillId="7" fontId="0" numFmtId="3562" xfId="0"/>
    <xf applyFill="1" applyFont="1" applyNumberFormat="1" borderId="0" fillId="7" fontId="17" numFmtId="3562" xfId="0"/>
    <xf applyFill="1" applyFont="1" applyNumberFormat="1" borderId="0" fillId="7" fontId="17" numFmtId="3562" xfId="0">
      <alignment horizontal="right" vertical="center"/>
    </xf>
    <xf applyFill="1" applyNumberFormat="1" borderId="0" fillId="5" fontId="0" numFmtId="3563" xfId="0"/>
    <xf applyFill="1" applyFont="1" applyNumberFormat="1" borderId="0" fillId="5" fontId="17" numFmtId="3563" xfId="0"/>
    <xf applyFill="1" applyFont="1" applyNumberFormat="1" borderId="0" fillId="5" fontId="17" numFmtId="3563" xfId="0">
      <alignment horizontal="right" vertical="center"/>
    </xf>
    <xf applyFill="1" applyNumberFormat="1" borderId="0" fillId="5" fontId="0" numFmtId="3564" xfId="0"/>
    <xf applyFill="1" applyFont="1" applyNumberFormat="1" borderId="0" fillId="5" fontId="17" numFmtId="3564" xfId="0"/>
    <xf applyFill="1" applyFont="1" applyNumberFormat="1" borderId="0" fillId="5" fontId="17" numFmtId="3564" xfId="0">
      <alignment horizontal="right" vertical="center"/>
    </xf>
    <xf applyFill="1" applyNumberFormat="1" borderId="0" fillId="5" fontId="0" numFmtId="3565" xfId="0"/>
    <xf applyFill="1" applyFont="1" applyNumberFormat="1" borderId="0" fillId="5" fontId="17" numFmtId="3565" xfId="0"/>
    <xf applyFill="1" applyFont="1" applyNumberFormat="1" borderId="0" fillId="5" fontId="17" numFmtId="3565" xfId="0">
      <alignment horizontal="right" vertical="center"/>
    </xf>
    <xf applyFill="1" applyNumberFormat="1" borderId="0" fillId="7" fontId="0" numFmtId="3566" xfId="0"/>
    <xf applyFill="1" applyFont="1" applyNumberFormat="1" borderId="0" fillId="7" fontId="17" numFmtId="3566" xfId="0"/>
    <xf applyFill="1" applyFont="1" applyNumberFormat="1" borderId="0" fillId="7" fontId="17" numFmtId="3566" xfId="0">
      <alignment horizontal="right" vertical="center"/>
    </xf>
    <xf applyFill="1" applyNumberFormat="1" borderId="0" fillId="7" fontId="0" numFmtId="3567" xfId="0"/>
    <xf applyFill="1" applyFont="1" applyNumberFormat="1" borderId="0" fillId="7" fontId="17" numFmtId="3567" xfId="0"/>
    <xf applyFill="1" applyFont="1" applyNumberFormat="1" borderId="0" fillId="7" fontId="17" numFmtId="3567" xfId="0">
      <alignment horizontal="right" vertical="center"/>
    </xf>
    <xf applyFill="1" applyNumberFormat="1" borderId="0" fillId="7" fontId="0" numFmtId="3568" xfId="0"/>
    <xf applyFill="1" applyFont="1" applyNumberFormat="1" borderId="0" fillId="7" fontId="17" numFmtId="3568" xfId="0"/>
    <xf applyFill="1" applyFont="1" applyNumberFormat="1" borderId="0" fillId="7" fontId="17" numFmtId="3568" xfId="0">
      <alignment horizontal="right" vertical="center"/>
    </xf>
    <xf applyFill="1" applyNumberFormat="1" borderId="0" fillId="5" fontId="0" numFmtId="3569" xfId="0"/>
    <xf applyFill="1" applyFont="1" applyNumberFormat="1" borderId="0" fillId="5" fontId="17" numFmtId="3569" xfId="0"/>
    <xf applyFill="1" applyFont="1" applyNumberFormat="1" borderId="0" fillId="5" fontId="17" numFmtId="3569" xfId="0">
      <alignment horizontal="right" vertical="center"/>
    </xf>
    <xf applyFill="1" applyNumberFormat="1" borderId="0" fillId="5" fontId="0" numFmtId="3570" xfId="0"/>
    <xf applyFill="1" applyFont="1" applyNumberFormat="1" borderId="0" fillId="5" fontId="17" numFmtId="3570" xfId="0"/>
    <xf applyFill="1" applyFont="1" applyNumberFormat="1" borderId="0" fillId="5" fontId="17" numFmtId="3570" xfId="0">
      <alignment horizontal="right" vertical="center"/>
    </xf>
    <xf applyFill="1" applyNumberFormat="1" borderId="0" fillId="5" fontId="0" numFmtId="3571" xfId="0"/>
    <xf applyFill="1" applyFont="1" applyNumberFormat="1" borderId="0" fillId="5" fontId="17" numFmtId="3571" xfId="0"/>
    <xf applyFill="1" applyFont="1" applyNumberFormat="1" borderId="0" fillId="5" fontId="17" numFmtId="3571" xfId="0">
      <alignment horizontal="right" vertical="center"/>
    </xf>
    <xf applyFill="1" applyNumberFormat="1" borderId="0" fillId="7" fontId="0" numFmtId="3572" xfId="0"/>
    <xf applyFill="1" applyFont="1" applyNumberFormat="1" borderId="0" fillId="7" fontId="17" numFmtId="3572" xfId="0"/>
    <xf applyFill="1" applyFont="1" applyNumberFormat="1" borderId="0" fillId="7" fontId="17" numFmtId="3572" xfId="0">
      <alignment horizontal="right" vertical="center"/>
    </xf>
    <xf applyFill="1" applyNumberFormat="1" borderId="0" fillId="7" fontId="0" numFmtId="3573" xfId="0"/>
    <xf applyFill="1" applyFont="1" applyNumberFormat="1" borderId="0" fillId="7" fontId="17" numFmtId="3573" xfId="0"/>
    <xf applyFill="1" applyFont="1" applyNumberFormat="1" borderId="0" fillId="7" fontId="17" numFmtId="3573" xfId="0">
      <alignment horizontal="right" vertical="center"/>
    </xf>
    <xf applyFill="1" applyNumberFormat="1" borderId="0" fillId="7" fontId="0" numFmtId="3574" xfId="0"/>
    <xf applyFill="1" applyFont="1" applyNumberFormat="1" borderId="0" fillId="7" fontId="17" numFmtId="3574" xfId="0"/>
    <xf applyFill="1" applyFont="1" applyNumberFormat="1" borderId="0" fillId="7" fontId="17" numFmtId="3574" xfId="0">
      <alignment horizontal="right" vertical="center"/>
    </xf>
    <xf applyFill="1" applyNumberFormat="1" borderId="0" fillId="5" fontId="0" numFmtId="3575" xfId="0"/>
    <xf applyFill="1" applyFont="1" applyNumberFormat="1" borderId="0" fillId="5" fontId="17" numFmtId="3575" xfId="0"/>
    <xf applyFill="1" applyFont="1" applyNumberFormat="1" borderId="0" fillId="5" fontId="17" numFmtId="3575" xfId="0">
      <alignment horizontal="right" vertical="center"/>
    </xf>
    <xf applyFill="1" applyNumberFormat="1" borderId="0" fillId="5" fontId="0" numFmtId="3576" xfId="0"/>
    <xf applyFill="1" applyFont="1" applyNumberFormat="1" borderId="0" fillId="5" fontId="17" numFmtId="3576" xfId="0"/>
    <xf applyFill="1" applyFont="1" applyNumberFormat="1" borderId="0" fillId="5" fontId="17" numFmtId="3576" xfId="0">
      <alignment horizontal="right" vertical="center"/>
    </xf>
    <xf applyFill="1" applyNumberFormat="1" borderId="0" fillId="7" fontId="0" numFmtId="3577" xfId="0"/>
    <xf applyFill="1" applyFont="1" applyNumberFormat="1" borderId="0" fillId="7" fontId="17" numFmtId="3577" xfId="0"/>
    <xf applyFill="1" applyFont="1" applyNumberFormat="1" borderId="0" fillId="7" fontId="17" numFmtId="3577" xfId="0">
      <alignment horizontal="right" vertical="center"/>
    </xf>
    <xf applyNumberFormat="1" borderId="0" fillId="0" fontId="0" numFmtId="3578" xfId="0"/>
    <xf applyFill="1" applyNumberFormat="1" borderId="0" fillId="5" fontId="0" numFmtId="3578" xfId="0"/>
    <xf applyFill="1" applyFont="1" applyNumberFormat="1" borderId="0" fillId="5" fontId="20" numFmtId="3578" xfId="0"/>
    <xf applyFill="1" applyFont="1" applyNumberFormat="1" borderId="0" fillId="5" fontId="20" numFmtId="3578" xfId="0">
      <alignment horizontal="right" vertical="center"/>
    </xf>
    <xf applyNumberFormat="1" borderId="0" fillId="0" fontId="0" numFmtId="3579" xfId="0"/>
    <xf applyFill="1" applyNumberFormat="1" borderId="0" fillId="5" fontId="0" numFmtId="3579" xfId="0"/>
    <xf applyFill="1" applyFont="1" applyNumberFormat="1" borderId="0" fillId="5" fontId="20" numFmtId="3579" xfId="0"/>
    <xf applyFill="1" applyFont="1" applyNumberFormat="1" borderId="0" fillId="5" fontId="20" numFmtId="3579" xfId="0">
      <alignment horizontal="right" vertical="center"/>
    </xf>
    <xf applyNumberFormat="1" borderId="0" fillId="0" fontId="0" numFmtId="3580" xfId="0"/>
    <xf applyFill="1" applyNumberFormat="1" borderId="0" fillId="5" fontId="0" numFmtId="3580" xfId="0"/>
    <xf applyFill="1" applyFont="1" applyNumberFormat="1" borderId="0" fillId="5" fontId="20" numFmtId="3580" xfId="0"/>
    <xf applyFill="1" applyFont="1" applyNumberFormat="1" borderId="0" fillId="5" fontId="20" numFmtId="3580" xfId="0">
      <alignment horizontal="right" vertical="center"/>
    </xf>
    <xf applyNumberFormat="1" borderId="0" fillId="0" fontId="0" numFmtId="3581" xfId="0"/>
    <xf applyFill="1" applyNumberFormat="1" borderId="0" fillId="6" fontId="0" numFmtId="3581" xfId="0"/>
    <xf applyFill="1" applyFont="1" applyNumberFormat="1" borderId="0" fillId="6" fontId="23" numFmtId="3581" xfId="0"/>
    <xf applyFill="1" applyFont="1" applyNumberFormat="1" borderId="0" fillId="6" fontId="23" numFmtId="3581" xfId="0">
      <alignment horizontal="right" vertical="center"/>
    </xf>
    <xf applyNumberFormat="1" borderId="0" fillId="0" fontId="0" numFmtId="3582" xfId="0"/>
    <xf applyFill="1" applyNumberFormat="1" borderId="0" fillId="5" fontId="0" numFmtId="3583" xfId="0"/>
    <xf applyFill="1" applyFont="1" applyNumberFormat="1" borderId="0" fillId="5" fontId="17" numFmtId="3583" xfId="0"/>
    <xf applyFill="1" applyFont="1" applyNumberFormat="1" borderId="0" fillId="5" fontId="17" numFmtId="3583" xfId="0">
      <alignment horizontal="right" vertical="center"/>
    </xf>
    <xf applyFill="1" applyNumberFormat="1" borderId="0" fillId="5" fontId="0" numFmtId="3584" xfId="0"/>
    <xf applyFill="1" applyFont="1" applyNumberFormat="1" borderId="0" fillId="5" fontId="17" numFmtId="3584" xfId="0"/>
    <xf applyFill="1" applyFont="1" applyNumberFormat="1" borderId="0" fillId="5" fontId="17" numFmtId="3584" xfId="0">
      <alignment horizontal="right" vertical="center"/>
    </xf>
    <xf applyFill="1" applyNumberFormat="1" borderId="0" fillId="5" fontId="0" numFmtId="3585" xfId="0"/>
    <xf applyFill="1" applyFont="1" applyNumberFormat="1" borderId="0" fillId="5" fontId="17" numFmtId="3585" xfId="0"/>
    <xf applyFill="1" applyFont="1" applyNumberFormat="1" borderId="0" fillId="5" fontId="17" numFmtId="3585" xfId="0">
      <alignment horizontal="right" vertical="center"/>
    </xf>
    <xf applyFill="1" applyNumberFormat="1" borderId="0" fillId="7" fontId="0" numFmtId="3586" xfId="0"/>
    <xf applyFill="1" applyFont="1" applyNumberFormat="1" borderId="0" fillId="7" fontId="17" numFmtId="3586" xfId="0"/>
    <xf applyFill="1" applyFont="1" applyNumberFormat="1" borderId="0" fillId="7" fontId="17" numFmtId="3586" xfId="0">
      <alignment horizontal="right" vertical="center"/>
    </xf>
    <xf applyFill="1" applyNumberFormat="1" borderId="0" fillId="7" fontId="0" numFmtId="3587" xfId="0"/>
    <xf applyFill="1" applyFont="1" applyNumberFormat="1" borderId="0" fillId="7" fontId="17" numFmtId="3587" xfId="0"/>
    <xf applyFill="1" applyFont="1" applyNumberFormat="1" borderId="0" fillId="7" fontId="17" numFmtId="3587" xfId="0">
      <alignment horizontal="right" vertical="center"/>
    </xf>
    <xf applyFill="1" applyNumberFormat="1" borderId="0" fillId="7" fontId="0" numFmtId="3588" xfId="0"/>
    <xf applyFill="1" applyFont="1" applyNumberFormat="1" borderId="0" fillId="7" fontId="17" numFmtId="3588" xfId="0"/>
    <xf applyFill="1" applyFont="1" applyNumberFormat="1" borderId="0" fillId="7" fontId="17" numFmtId="3588" xfId="0">
      <alignment horizontal="right" vertical="center"/>
    </xf>
    <xf applyFill="1" applyNumberFormat="1" borderId="0" fillId="5" fontId="0" numFmtId="3589" xfId="0"/>
    <xf applyFill="1" applyFont="1" applyNumberFormat="1" borderId="0" fillId="5" fontId="17" numFmtId="3589" xfId="0"/>
    <xf applyFill="1" applyFont="1" applyNumberFormat="1" borderId="0" fillId="5" fontId="17" numFmtId="3589" xfId="0">
      <alignment horizontal="right" vertical="center"/>
    </xf>
    <xf applyFill="1" applyNumberFormat="1" borderId="0" fillId="5" fontId="0" numFmtId="3590" xfId="0"/>
    <xf applyFill="1" applyFont="1" applyNumberFormat="1" borderId="0" fillId="5" fontId="17" numFmtId="3590" xfId="0"/>
    <xf applyFill="1" applyFont="1" applyNumberFormat="1" borderId="0" fillId="5" fontId="17" numFmtId="3590" xfId="0">
      <alignment horizontal="right" vertical="center"/>
    </xf>
    <xf applyFill="1" applyNumberFormat="1" borderId="0" fillId="5" fontId="0" numFmtId="3591" xfId="0"/>
    <xf applyFill="1" applyFont="1" applyNumberFormat="1" borderId="0" fillId="5" fontId="17" numFmtId="3591" xfId="0"/>
    <xf applyFill="1" applyFont="1" applyNumberFormat="1" borderId="0" fillId="5" fontId="17" numFmtId="3591" xfId="0">
      <alignment horizontal="right" vertical="center"/>
    </xf>
    <xf applyFill="1" applyNumberFormat="1" borderId="0" fillId="7" fontId="0" numFmtId="3592" xfId="0"/>
    <xf applyFill="1" applyFont="1" applyNumberFormat="1" borderId="0" fillId="7" fontId="17" numFmtId="3592" xfId="0"/>
    <xf applyFill="1" applyFont="1" applyNumberFormat="1" borderId="0" fillId="7" fontId="17" numFmtId="3592" xfId="0">
      <alignment horizontal="right" vertical="center"/>
    </xf>
    <xf applyFill="1" applyNumberFormat="1" borderId="0" fillId="7" fontId="0" numFmtId="3593" xfId="0"/>
    <xf applyFill="1" applyFont="1" applyNumberFormat="1" borderId="0" fillId="7" fontId="17" numFmtId="3593" xfId="0"/>
    <xf applyFill="1" applyFont="1" applyNumberFormat="1" borderId="0" fillId="7" fontId="17" numFmtId="3593" xfId="0">
      <alignment horizontal="right" vertical="center"/>
    </xf>
    <xf applyFill="1" applyNumberFormat="1" borderId="0" fillId="7" fontId="0" numFmtId="3594" xfId="0"/>
    <xf applyFill="1" applyFont="1" applyNumberFormat="1" borderId="0" fillId="7" fontId="17" numFmtId="3594" xfId="0"/>
    <xf applyFill="1" applyFont="1" applyNumberFormat="1" borderId="0" fillId="7" fontId="17" numFmtId="3594" xfId="0">
      <alignment horizontal="right" vertical="center"/>
    </xf>
    <xf applyFill="1" applyNumberFormat="1" borderId="0" fillId="5" fontId="0" numFmtId="3595" xfId="0"/>
    <xf applyFill="1" applyFont="1" applyNumberFormat="1" borderId="0" fillId="5" fontId="17" numFmtId="3595" xfId="0"/>
    <xf applyFill="1" applyFont="1" applyNumberFormat="1" borderId="0" fillId="5" fontId="17" numFmtId="3595" xfId="0">
      <alignment horizontal="right" vertical="center"/>
    </xf>
    <xf applyFill="1" applyNumberFormat="1" borderId="0" fillId="5" fontId="0" numFmtId="3596" xfId="0"/>
    <xf applyFill="1" applyFont="1" applyNumberFormat="1" borderId="0" fillId="5" fontId="17" numFmtId="3596" xfId="0"/>
    <xf applyFill="1" applyFont="1" applyNumberFormat="1" borderId="0" fillId="5" fontId="17" numFmtId="3596" xfId="0">
      <alignment horizontal="right" vertical="center"/>
    </xf>
    <xf applyFill="1" applyNumberFormat="1" borderId="0" fillId="5" fontId="0" numFmtId="3597" xfId="0"/>
    <xf applyFill="1" applyFont="1" applyNumberFormat="1" borderId="0" fillId="5" fontId="17" numFmtId="3597" xfId="0"/>
    <xf applyFill="1" applyFont="1" applyNumberFormat="1" borderId="0" fillId="5" fontId="17" numFmtId="3597" xfId="0">
      <alignment horizontal="right" vertical="center"/>
    </xf>
    <xf applyFill="1" applyNumberFormat="1" borderId="0" fillId="7" fontId="0" numFmtId="3598" xfId="0"/>
    <xf applyFill="1" applyFont="1" applyNumberFormat="1" borderId="0" fillId="7" fontId="17" numFmtId="3598" xfId="0"/>
    <xf applyFill="1" applyFont="1" applyNumberFormat="1" borderId="0" fillId="7" fontId="17" numFmtId="3598" xfId="0">
      <alignment horizontal="right" vertical="center"/>
    </xf>
    <xf applyFill="1" applyNumberFormat="1" borderId="0" fillId="7" fontId="0" numFmtId="3599" xfId="0"/>
    <xf applyFill="1" applyFont="1" applyNumberFormat="1" borderId="0" fillId="7" fontId="17" numFmtId="3599" xfId="0"/>
    <xf applyFill="1" applyFont="1" applyNumberFormat="1" borderId="0" fillId="7" fontId="17" numFmtId="3599" xfId="0">
      <alignment horizontal="right" vertical="center"/>
    </xf>
    <xf applyFill="1" applyNumberFormat="1" borderId="0" fillId="7" fontId="0" numFmtId="3600" xfId="0"/>
    <xf applyFill="1" applyFont="1" applyNumberFormat="1" borderId="0" fillId="7" fontId="17" numFmtId="3600" xfId="0"/>
    <xf applyFill="1" applyFont="1" applyNumberFormat="1" borderId="0" fillId="7" fontId="17" numFmtId="3600" xfId="0">
      <alignment horizontal="right" vertical="center"/>
    </xf>
    <xf applyFill="1" applyNumberFormat="1" borderId="0" fillId="5" fontId="0" numFmtId="3601" xfId="0"/>
    <xf applyFill="1" applyFont="1" applyNumberFormat="1" borderId="0" fillId="5" fontId="17" numFmtId="3601" xfId="0"/>
    <xf applyFill="1" applyFont="1" applyNumberFormat="1" borderId="0" fillId="5" fontId="17" numFmtId="3601" xfId="0">
      <alignment horizontal="right" vertical="center"/>
    </xf>
    <xf applyFill="1" applyNumberFormat="1" borderId="0" fillId="5" fontId="0" numFmtId="3602" xfId="0"/>
    <xf applyFill="1" applyFont="1" applyNumberFormat="1" borderId="0" fillId="5" fontId="17" numFmtId="3602" xfId="0"/>
    <xf applyFill="1" applyFont="1" applyNumberFormat="1" borderId="0" fillId="5" fontId="17" numFmtId="3602" xfId="0">
      <alignment horizontal="right" vertical="center"/>
    </xf>
    <xf applyFill="1" applyNumberFormat="1" borderId="0" fillId="7" fontId="0" numFmtId="3603" xfId="0"/>
    <xf applyFill="1" applyFont="1" applyNumberFormat="1" borderId="0" fillId="7" fontId="17" numFmtId="3603" xfId="0"/>
    <xf applyFill="1" applyFont="1" applyNumberFormat="1" borderId="0" fillId="7" fontId="17" numFmtId="3603" xfId="0">
      <alignment horizontal="right" vertical="center"/>
    </xf>
    <xf applyFill="1" applyNumberFormat="1" borderId="0" fillId="5" fontId="0" numFmtId="3604" xfId="0"/>
    <xf applyFill="1" applyFont="1" applyNumberFormat="1" borderId="0" fillId="5" fontId="17" numFmtId="3604" xfId="0"/>
    <xf applyFill="1" applyFont="1" applyNumberFormat="1" borderId="0" fillId="5" fontId="17" numFmtId="3604" xfId="0">
      <alignment horizontal="right" vertical="center"/>
    </xf>
    <xf applyFill="1" applyNumberFormat="1" borderId="0" fillId="5" fontId="0" numFmtId="3605" xfId="0"/>
    <xf applyFill="1" applyFont="1" applyNumberFormat="1" borderId="0" fillId="5" fontId="17" numFmtId="3605" xfId="0"/>
    <xf applyFill="1" applyFont="1" applyNumberFormat="1" borderId="0" fillId="5" fontId="17" numFmtId="3605" xfId="0">
      <alignment horizontal="right" vertical="center"/>
    </xf>
    <xf applyFill="1" applyNumberFormat="1" borderId="0" fillId="5" fontId="0" numFmtId="3606" xfId="0"/>
    <xf applyFill="1" applyFont="1" applyNumberFormat="1" borderId="0" fillId="5" fontId="17" numFmtId="3606" xfId="0"/>
    <xf applyFill="1" applyFont="1" applyNumberFormat="1" borderId="0" fillId="5" fontId="17" numFmtId="3606" xfId="0">
      <alignment horizontal="right" vertical="center"/>
    </xf>
    <xf applyFill="1" applyNumberFormat="1" borderId="0" fillId="7" fontId="0" numFmtId="3607" xfId="0"/>
    <xf applyFill="1" applyFont="1" applyNumberFormat="1" borderId="0" fillId="7" fontId="17" numFmtId="3607" xfId="0"/>
    <xf applyFill="1" applyFont="1" applyNumberFormat="1" borderId="0" fillId="7" fontId="17" numFmtId="3607" xfId="0">
      <alignment horizontal="right" vertical="center"/>
    </xf>
    <xf applyFill="1" applyNumberFormat="1" borderId="0" fillId="7" fontId="0" numFmtId="3608" xfId="0"/>
    <xf applyFill="1" applyFont="1" applyNumberFormat="1" borderId="0" fillId="7" fontId="17" numFmtId="3608" xfId="0"/>
    <xf applyFill="1" applyFont="1" applyNumberFormat="1" borderId="0" fillId="7" fontId="17" numFmtId="3608" xfId="0">
      <alignment horizontal="right" vertical="center"/>
    </xf>
    <xf applyFill="1" applyNumberFormat="1" borderId="0" fillId="7" fontId="0" numFmtId="3609" xfId="0"/>
    <xf applyFill="1" applyFont="1" applyNumberFormat="1" borderId="0" fillId="7" fontId="17" numFmtId="3609" xfId="0"/>
    <xf applyFill="1" applyFont="1" applyNumberFormat="1" borderId="0" fillId="7" fontId="17" numFmtId="3609" xfId="0">
      <alignment horizontal="right" vertical="center"/>
    </xf>
    <xf applyFill="1" applyNumberFormat="1" borderId="0" fillId="5" fontId="0" numFmtId="3610" xfId="0"/>
    <xf applyFill="1" applyFont="1" applyNumberFormat="1" borderId="0" fillId="5" fontId="17" numFmtId="3610" xfId="0"/>
    <xf applyFill="1" applyFont="1" applyNumberFormat="1" borderId="0" fillId="5" fontId="17" numFmtId="3610" xfId="0">
      <alignment horizontal="right" vertical="center"/>
    </xf>
    <xf applyFill="1" applyNumberFormat="1" borderId="0" fillId="5" fontId="0" numFmtId="3611" xfId="0"/>
    <xf applyFill="1" applyFont="1" applyNumberFormat="1" borderId="0" fillId="5" fontId="17" numFmtId="3611" xfId="0"/>
    <xf applyFill="1" applyFont="1" applyNumberFormat="1" borderId="0" fillId="5" fontId="17" numFmtId="3611" xfId="0">
      <alignment horizontal="right" vertical="center"/>
    </xf>
    <xf applyFill="1" applyNumberFormat="1" borderId="0" fillId="5" fontId="0" numFmtId="3612" xfId="0"/>
    <xf applyFill="1" applyFont="1" applyNumberFormat="1" borderId="0" fillId="5" fontId="17" numFmtId="3612" xfId="0"/>
    <xf applyFill="1" applyFont="1" applyNumberFormat="1" borderId="0" fillId="5" fontId="17" numFmtId="3612" xfId="0">
      <alignment horizontal="right" vertical="center"/>
    </xf>
    <xf applyFill="1" applyNumberFormat="1" borderId="0" fillId="7" fontId="0" numFmtId="3613" xfId="0"/>
    <xf applyFill="1" applyFont="1" applyNumberFormat="1" borderId="0" fillId="7" fontId="17" numFmtId="3613" xfId="0"/>
    <xf applyFill="1" applyFont="1" applyNumberFormat="1" borderId="0" fillId="7" fontId="17" numFmtId="3613" xfId="0">
      <alignment horizontal="right" vertical="center"/>
    </xf>
    <xf applyFill="1" applyNumberFormat="1" borderId="0" fillId="7" fontId="0" numFmtId="3614" xfId="0"/>
    <xf applyFill="1" applyFont="1" applyNumberFormat="1" borderId="0" fillId="7" fontId="17" numFmtId="3614" xfId="0"/>
    <xf applyFill="1" applyFont="1" applyNumberFormat="1" borderId="0" fillId="7" fontId="17" numFmtId="3614" xfId="0">
      <alignment horizontal="right" vertical="center"/>
    </xf>
    <xf applyFill="1" applyNumberFormat="1" borderId="0" fillId="7" fontId="0" numFmtId="3615" xfId="0"/>
    <xf applyFill="1" applyFont="1" applyNumberFormat="1" borderId="0" fillId="7" fontId="17" numFmtId="3615" xfId="0"/>
    <xf applyFill="1" applyFont="1" applyNumberFormat="1" borderId="0" fillId="7" fontId="17" numFmtId="3615" xfId="0">
      <alignment horizontal="right" vertical="center"/>
    </xf>
    <xf applyFill="1" applyNumberFormat="1" borderId="0" fillId="5" fontId="0" numFmtId="3616" xfId="0"/>
    <xf applyFill="1" applyFont="1" applyNumberFormat="1" borderId="0" fillId="5" fontId="17" numFmtId="3616" xfId="0"/>
    <xf applyFill="1" applyFont="1" applyNumberFormat="1" borderId="0" fillId="5" fontId="17" numFmtId="3616" xfId="0">
      <alignment horizontal="right" vertical="center"/>
    </xf>
    <xf applyFill="1" applyNumberFormat="1" borderId="0" fillId="5" fontId="0" numFmtId="3617" xfId="0"/>
    <xf applyFill="1" applyFont="1" applyNumberFormat="1" borderId="0" fillId="5" fontId="17" numFmtId="3617" xfId="0"/>
    <xf applyFill="1" applyFont="1" applyNumberFormat="1" borderId="0" fillId="5" fontId="17" numFmtId="3617" xfId="0">
      <alignment horizontal="right" vertical="center"/>
    </xf>
    <xf applyFill="1" applyNumberFormat="1" borderId="0" fillId="7" fontId="0" numFmtId="3618" xfId="0"/>
    <xf applyFill="1" applyFont="1" applyNumberFormat="1" borderId="0" fillId="7" fontId="17" numFmtId="3618" xfId="0"/>
    <xf applyFill="1" applyFont="1" applyNumberFormat="1" borderId="0" fillId="7" fontId="17" numFmtId="3618" xfId="0">
      <alignment horizontal="right" vertical="center"/>
    </xf>
    <xf applyNumberFormat="1" borderId="0" fillId="0" fontId="0" numFmtId="3619" xfId="0"/>
    <xf applyFill="1" applyNumberFormat="1" borderId="0" fillId="5" fontId="0" numFmtId="3619" xfId="0"/>
    <xf applyFill="1" applyFont="1" applyNumberFormat="1" borderId="0" fillId="5" fontId="20" numFmtId="3619" xfId="0"/>
    <xf applyFill="1" applyFont="1" applyNumberFormat="1" borderId="0" fillId="5" fontId="20" numFmtId="3619" xfId="0">
      <alignment horizontal="right" vertical="center"/>
    </xf>
    <xf applyNumberFormat="1" borderId="0" fillId="0" fontId="0" numFmtId="3620" xfId="0"/>
    <xf applyFill="1" applyNumberFormat="1" borderId="0" fillId="5" fontId="0" numFmtId="3620" xfId="0"/>
    <xf applyFill="1" applyFont="1" applyNumberFormat="1" borderId="0" fillId="5" fontId="20" numFmtId="3620" xfId="0"/>
    <xf applyFill="1" applyFont="1" applyNumberFormat="1" borderId="0" fillId="5" fontId="20" numFmtId="3620" xfId="0">
      <alignment horizontal="right" vertical="center"/>
    </xf>
    <xf applyNumberFormat="1" borderId="0" fillId="0" fontId="0" numFmtId="3621" xfId="0"/>
    <xf applyFill="1" applyNumberFormat="1" borderId="0" fillId="5" fontId="0" numFmtId="3621" xfId="0"/>
    <xf applyFill="1" applyFont="1" applyNumberFormat="1" borderId="0" fillId="5" fontId="20" numFmtId="3621" xfId="0"/>
    <xf applyFill="1" applyFont="1" applyNumberFormat="1" borderId="0" fillId="5" fontId="20" numFmtId="3621" xfId="0">
      <alignment horizontal="right" vertical="center"/>
    </xf>
    <xf applyNumberFormat="1" borderId="0" fillId="0" fontId="0" numFmtId="3622" xfId="0"/>
    <xf applyFill="1" applyNumberFormat="1" borderId="0" fillId="6" fontId="0" numFmtId="3622" xfId="0"/>
    <xf applyFill="1" applyFont="1" applyNumberFormat="1" borderId="0" fillId="6" fontId="23" numFmtId="3622" xfId="0"/>
    <xf applyFill="1" applyFont="1" applyNumberFormat="1" borderId="0" fillId="6" fontId="23" numFmtId="3622" xfId="0">
      <alignment horizontal="right" vertical="center"/>
    </xf>
    <xf applyNumberFormat="1" borderId="0" fillId="0" fontId="0" numFmtId="3623" xfId="0"/>
    <xf applyFill="1" applyNumberFormat="1" borderId="0" fillId="5" fontId="0" numFmtId="3624" xfId="0"/>
    <xf applyFill="1" applyFont="1" applyNumberFormat="1" borderId="0" fillId="5" fontId="17" numFmtId="3624" xfId="0"/>
    <xf applyFill="1" applyFont="1" applyNumberFormat="1" borderId="0" fillId="5" fontId="17" numFmtId="3624" xfId="0">
      <alignment horizontal="right" vertical="center"/>
    </xf>
    <xf applyFill="1" applyNumberFormat="1" borderId="0" fillId="5" fontId="0" numFmtId="3625" xfId="0"/>
    <xf applyFill="1" applyFont="1" applyNumberFormat="1" borderId="0" fillId="5" fontId="17" numFmtId="3625" xfId="0"/>
    <xf applyFill="1" applyFont="1" applyNumberFormat="1" borderId="0" fillId="5" fontId="17" numFmtId="3625" xfId="0">
      <alignment horizontal="right" vertical="center"/>
    </xf>
    <xf applyFill="1" applyNumberFormat="1" borderId="0" fillId="5" fontId="0" numFmtId="3626" xfId="0"/>
    <xf applyFill="1" applyFont="1" applyNumberFormat="1" borderId="0" fillId="5" fontId="17" numFmtId="3626" xfId="0"/>
    <xf applyFill="1" applyFont="1" applyNumberFormat="1" borderId="0" fillId="5" fontId="17" numFmtId="3626" xfId="0">
      <alignment horizontal="right" vertical="center"/>
    </xf>
    <xf applyFill="1" applyNumberFormat="1" borderId="0" fillId="7" fontId="0" numFmtId="3627" xfId="0"/>
    <xf applyFill="1" applyFont="1" applyNumberFormat="1" borderId="0" fillId="7" fontId="17" numFmtId="3627" xfId="0"/>
    <xf applyFill="1" applyFont="1" applyNumberFormat="1" borderId="0" fillId="7" fontId="17" numFmtId="3627" xfId="0">
      <alignment horizontal="right" vertical="center"/>
    </xf>
    <xf applyFill="1" applyNumberFormat="1" borderId="0" fillId="7" fontId="0" numFmtId="3628" xfId="0"/>
    <xf applyFill="1" applyFont="1" applyNumberFormat="1" borderId="0" fillId="7" fontId="17" numFmtId="3628" xfId="0"/>
    <xf applyFill="1" applyFont="1" applyNumberFormat="1" borderId="0" fillId="7" fontId="17" numFmtId="3628" xfId="0">
      <alignment horizontal="right" vertical="center"/>
    </xf>
    <xf applyFill="1" applyNumberFormat="1" borderId="0" fillId="7" fontId="0" numFmtId="3629" xfId="0"/>
    <xf applyFill="1" applyFont="1" applyNumberFormat="1" borderId="0" fillId="7" fontId="17" numFmtId="3629" xfId="0"/>
    <xf applyFill="1" applyFont="1" applyNumberFormat="1" borderId="0" fillId="7" fontId="17" numFmtId="3629" xfId="0">
      <alignment horizontal="right" vertical="center"/>
    </xf>
    <xf applyFill="1" applyNumberFormat="1" borderId="0" fillId="5" fontId="0" numFmtId="3630" xfId="0"/>
    <xf applyFill="1" applyFont="1" applyNumberFormat="1" borderId="0" fillId="5" fontId="17" numFmtId="3630" xfId="0"/>
    <xf applyFill="1" applyFont="1" applyNumberFormat="1" borderId="0" fillId="5" fontId="17" numFmtId="3630" xfId="0">
      <alignment horizontal="right" vertical="center"/>
    </xf>
    <xf applyFill="1" applyNumberFormat="1" borderId="0" fillId="5" fontId="0" numFmtId="3631" xfId="0"/>
    <xf applyFill="1" applyFont="1" applyNumberFormat="1" borderId="0" fillId="5" fontId="17" numFmtId="3631" xfId="0"/>
    <xf applyFill="1" applyFont="1" applyNumberFormat="1" borderId="0" fillId="5" fontId="17" numFmtId="3631" xfId="0">
      <alignment horizontal="right" vertical="center"/>
    </xf>
    <xf applyFill="1" applyNumberFormat="1" borderId="0" fillId="5" fontId="0" numFmtId="3632" xfId="0"/>
    <xf applyFill="1" applyFont="1" applyNumberFormat="1" borderId="0" fillId="5" fontId="17" numFmtId="3632" xfId="0"/>
    <xf applyFill="1" applyFont="1" applyNumberFormat="1" borderId="0" fillId="5" fontId="17" numFmtId="3632" xfId="0">
      <alignment horizontal="right" vertical="center"/>
    </xf>
    <xf applyFill="1" applyNumberFormat="1" borderId="0" fillId="7" fontId="0" numFmtId="3633" xfId="0"/>
    <xf applyFill="1" applyFont="1" applyNumberFormat="1" borderId="0" fillId="7" fontId="17" numFmtId="3633" xfId="0"/>
    <xf applyFill="1" applyFont="1" applyNumberFormat="1" borderId="0" fillId="7" fontId="17" numFmtId="3633" xfId="0">
      <alignment horizontal="right" vertical="center"/>
    </xf>
    <xf applyFill="1" applyNumberFormat="1" borderId="0" fillId="7" fontId="0" numFmtId="3634" xfId="0"/>
    <xf applyFill="1" applyFont="1" applyNumberFormat="1" borderId="0" fillId="7" fontId="17" numFmtId="3634" xfId="0"/>
    <xf applyFill="1" applyFont="1" applyNumberFormat="1" borderId="0" fillId="7" fontId="17" numFmtId="3634" xfId="0">
      <alignment horizontal="right" vertical="center"/>
    </xf>
    <xf applyFill="1" applyNumberFormat="1" borderId="0" fillId="7" fontId="0" numFmtId="3635" xfId="0"/>
    <xf applyFill="1" applyFont="1" applyNumberFormat="1" borderId="0" fillId="7" fontId="17" numFmtId="3635" xfId="0"/>
    <xf applyFill="1" applyFont="1" applyNumberFormat="1" borderId="0" fillId="7" fontId="17" numFmtId="3635" xfId="0">
      <alignment horizontal="right" vertical="center"/>
    </xf>
    <xf applyFill="1" applyNumberFormat="1" borderId="0" fillId="5" fontId="0" numFmtId="3636" xfId="0"/>
    <xf applyFill="1" applyFont="1" applyNumberFormat="1" borderId="0" fillId="5" fontId="17" numFmtId="3636" xfId="0"/>
    <xf applyFill="1" applyFont="1" applyNumberFormat="1" borderId="0" fillId="5" fontId="17" numFmtId="3636" xfId="0">
      <alignment horizontal="right" vertical="center"/>
    </xf>
    <xf applyFill="1" applyNumberFormat="1" borderId="0" fillId="5" fontId="0" numFmtId="3637" xfId="0"/>
    <xf applyFill="1" applyFont="1" applyNumberFormat="1" borderId="0" fillId="5" fontId="17" numFmtId="3637" xfId="0"/>
    <xf applyFill="1" applyFont="1" applyNumberFormat="1" borderId="0" fillId="5" fontId="17" numFmtId="3637" xfId="0">
      <alignment horizontal="right" vertical="center"/>
    </xf>
    <xf applyFill="1" applyNumberFormat="1" borderId="0" fillId="5" fontId="0" numFmtId="3638" xfId="0"/>
    <xf applyFill="1" applyFont="1" applyNumberFormat="1" borderId="0" fillId="5" fontId="17" numFmtId="3638" xfId="0"/>
    <xf applyFill="1" applyFont="1" applyNumberFormat="1" borderId="0" fillId="5" fontId="17" numFmtId="3638" xfId="0">
      <alignment horizontal="right" vertical="center"/>
    </xf>
    <xf applyFill="1" applyNumberFormat="1" borderId="0" fillId="7" fontId="0" numFmtId="3639" xfId="0"/>
    <xf applyFill="1" applyFont="1" applyNumberFormat="1" borderId="0" fillId="7" fontId="17" numFmtId="3639" xfId="0"/>
    <xf applyFill="1" applyFont="1" applyNumberFormat="1" borderId="0" fillId="7" fontId="17" numFmtId="3639" xfId="0">
      <alignment horizontal="right" vertical="center"/>
    </xf>
    <xf applyFill="1" applyNumberFormat="1" borderId="0" fillId="7" fontId="0" numFmtId="3640" xfId="0"/>
    <xf applyFill="1" applyFont="1" applyNumberFormat="1" borderId="0" fillId="7" fontId="17" numFmtId="3640" xfId="0"/>
    <xf applyFill="1" applyFont="1" applyNumberFormat="1" borderId="0" fillId="7" fontId="17" numFmtId="3640" xfId="0">
      <alignment horizontal="right" vertical="center"/>
    </xf>
    <xf applyFill="1" applyNumberFormat="1" borderId="0" fillId="7" fontId="0" numFmtId="3641" xfId="0"/>
    <xf applyFill="1" applyFont="1" applyNumberFormat="1" borderId="0" fillId="7" fontId="17" numFmtId="3641" xfId="0"/>
    <xf applyFill="1" applyFont="1" applyNumberFormat="1" borderId="0" fillId="7" fontId="17" numFmtId="3641" xfId="0">
      <alignment horizontal="right" vertical="center"/>
    </xf>
    <xf applyFill="1" applyNumberFormat="1" borderId="0" fillId="5" fontId="0" numFmtId="3642" xfId="0"/>
    <xf applyFill="1" applyFont="1" applyNumberFormat="1" borderId="0" fillId="5" fontId="17" numFmtId="3642" xfId="0"/>
    <xf applyFill="1" applyFont="1" applyNumberFormat="1" borderId="0" fillId="5" fontId="17" numFmtId="3642" xfId="0">
      <alignment horizontal="right" vertical="center"/>
    </xf>
    <xf applyFill="1" applyNumberFormat="1" borderId="0" fillId="5" fontId="0" numFmtId="3643" xfId="0"/>
    <xf applyFill="1" applyFont="1" applyNumberFormat="1" borderId="0" fillId="5" fontId="17" numFmtId="3643" xfId="0"/>
    <xf applyFill="1" applyFont="1" applyNumberFormat="1" borderId="0" fillId="5" fontId="17" numFmtId="3643" xfId="0">
      <alignment horizontal="right" vertical="center"/>
    </xf>
    <xf applyFill="1" applyNumberFormat="1" borderId="0" fillId="7" fontId="0" numFmtId="3644" xfId="0"/>
    <xf applyFill="1" applyFont="1" applyNumberFormat="1" borderId="0" fillId="7" fontId="17" numFmtId="3644" xfId="0"/>
    <xf applyFill="1" applyFont="1" applyNumberFormat="1" borderId="0" fillId="7" fontId="17" numFmtId="3644" xfId="0">
      <alignment horizontal="right" vertical="center"/>
    </xf>
    <xf applyFill="1" applyNumberFormat="1" borderId="0" fillId="5" fontId="0" numFmtId="3645" xfId="0"/>
    <xf applyFill="1" applyFont="1" applyNumberFormat="1" borderId="0" fillId="5" fontId="17" numFmtId="3645" xfId="0"/>
    <xf applyFill="1" applyFont="1" applyNumberFormat="1" borderId="0" fillId="5" fontId="17" numFmtId="3645" xfId="0">
      <alignment horizontal="right" vertical="center"/>
    </xf>
    <xf applyFill="1" applyNumberFormat="1" borderId="0" fillId="5" fontId="0" numFmtId="3646" xfId="0"/>
    <xf applyFill="1" applyFont="1" applyNumberFormat="1" borderId="0" fillId="5" fontId="17" numFmtId="3646" xfId="0"/>
    <xf applyFill="1" applyFont="1" applyNumberFormat="1" borderId="0" fillId="5" fontId="17" numFmtId="3646" xfId="0">
      <alignment horizontal="right" vertical="center"/>
    </xf>
    <xf applyFill="1" applyNumberFormat="1" borderId="0" fillId="5" fontId="0" numFmtId="3647" xfId="0"/>
    <xf applyFill="1" applyFont="1" applyNumberFormat="1" borderId="0" fillId="5" fontId="17" numFmtId="3647" xfId="0"/>
    <xf applyFill="1" applyFont="1" applyNumberFormat="1" borderId="0" fillId="5" fontId="17" numFmtId="3647" xfId="0">
      <alignment horizontal="right" vertical="center"/>
    </xf>
    <xf applyFill="1" applyNumberFormat="1" borderId="0" fillId="7" fontId="0" numFmtId="3648" xfId="0"/>
    <xf applyFill="1" applyFont="1" applyNumberFormat="1" borderId="0" fillId="7" fontId="17" numFmtId="3648" xfId="0"/>
    <xf applyFill="1" applyFont="1" applyNumberFormat="1" borderId="0" fillId="7" fontId="17" numFmtId="3648" xfId="0">
      <alignment horizontal="right" vertical="center"/>
    </xf>
    <xf applyFill="1" applyNumberFormat="1" borderId="0" fillId="7" fontId="0" numFmtId="3649" xfId="0"/>
    <xf applyFill="1" applyFont="1" applyNumberFormat="1" borderId="0" fillId="7" fontId="17" numFmtId="3649" xfId="0"/>
    <xf applyFill="1" applyFont="1" applyNumberFormat="1" borderId="0" fillId="7" fontId="17" numFmtId="3649" xfId="0">
      <alignment horizontal="right" vertical="center"/>
    </xf>
    <xf applyFill="1" applyNumberFormat="1" borderId="0" fillId="7" fontId="0" numFmtId="3650" xfId="0"/>
    <xf applyFill="1" applyFont="1" applyNumberFormat="1" borderId="0" fillId="7" fontId="17" numFmtId="3650" xfId="0"/>
    <xf applyFill="1" applyFont="1" applyNumberFormat="1" borderId="0" fillId="7" fontId="17" numFmtId="3650" xfId="0">
      <alignment horizontal="right" vertical="center"/>
    </xf>
    <xf applyFill="1" applyNumberFormat="1" borderId="0" fillId="5" fontId="0" numFmtId="3651" xfId="0"/>
    <xf applyFill="1" applyFont="1" applyNumberFormat="1" borderId="0" fillId="5" fontId="17" numFmtId="3651" xfId="0"/>
    <xf applyFill="1" applyFont="1" applyNumberFormat="1" borderId="0" fillId="5" fontId="17" numFmtId="3651" xfId="0">
      <alignment horizontal="right" vertical="center"/>
    </xf>
    <xf applyFill="1" applyNumberFormat="1" borderId="0" fillId="5" fontId="0" numFmtId="3652" xfId="0"/>
    <xf applyFill="1" applyFont="1" applyNumberFormat="1" borderId="0" fillId="5" fontId="17" numFmtId="3652" xfId="0"/>
    <xf applyFill="1" applyFont="1" applyNumberFormat="1" borderId="0" fillId="5" fontId="17" numFmtId="3652" xfId="0">
      <alignment horizontal="right" vertical="center"/>
    </xf>
    <xf applyFill="1" applyNumberFormat="1" borderId="0" fillId="5" fontId="0" numFmtId="3653" xfId="0"/>
    <xf applyFill="1" applyFont="1" applyNumberFormat="1" borderId="0" fillId="5" fontId="17" numFmtId="3653" xfId="0"/>
    <xf applyFill="1" applyFont="1" applyNumberFormat="1" borderId="0" fillId="5" fontId="17" numFmtId="3653" xfId="0">
      <alignment horizontal="right" vertical="center"/>
    </xf>
    <xf applyFill="1" applyNumberFormat="1" borderId="0" fillId="7" fontId="0" numFmtId="3654" xfId="0"/>
    <xf applyFill="1" applyFont="1" applyNumberFormat="1" borderId="0" fillId="7" fontId="17" numFmtId="3654" xfId="0"/>
    <xf applyFill="1" applyFont="1" applyNumberFormat="1" borderId="0" fillId="7" fontId="17" numFmtId="3654" xfId="0">
      <alignment horizontal="right" vertical="center"/>
    </xf>
    <xf applyFill="1" applyNumberFormat="1" borderId="0" fillId="7" fontId="0" numFmtId="3655" xfId="0"/>
    <xf applyFill="1" applyFont="1" applyNumberFormat="1" borderId="0" fillId="7" fontId="17" numFmtId="3655" xfId="0"/>
    <xf applyFill="1" applyFont="1" applyNumberFormat="1" borderId="0" fillId="7" fontId="17" numFmtId="3655" xfId="0">
      <alignment horizontal="right" vertical="center"/>
    </xf>
    <xf applyFill="1" applyNumberFormat="1" borderId="0" fillId="7" fontId="0" numFmtId="3656" xfId="0"/>
    <xf applyFill="1" applyFont="1" applyNumberFormat="1" borderId="0" fillId="7" fontId="17" numFmtId="3656" xfId="0"/>
    <xf applyFill="1" applyFont="1" applyNumberFormat="1" borderId="0" fillId="7" fontId="17" numFmtId="3656" xfId="0">
      <alignment horizontal="right" vertical="center"/>
    </xf>
    <xf applyFill="1" applyNumberFormat="1" borderId="0" fillId="5" fontId="0" numFmtId="3657" xfId="0"/>
    <xf applyFill="1" applyFont="1" applyNumberFormat="1" borderId="0" fillId="5" fontId="17" numFmtId="3657" xfId="0"/>
    <xf applyFill="1" applyFont="1" applyNumberFormat="1" borderId="0" fillId="5" fontId="17" numFmtId="3657" xfId="0">
      <alignment horizontal="right" vertical="center"/>
    </xf>
    <xf applyFill="1" applyNumberFormat="1" borderId="0" fillId="5" fontId="0" numFmtId="3658" xfId="0"/>
    <xf applyFill="1" applyFont="1" applyNumberFormat="1" borderId="0" fillId="5" fontId="17" numFmtId="3658" xfId="0"/>
    <xf applyFill="1" applyFont="1" applyNumberFormat="1" borderId="0" fillId="5" fontId="17" numFmtId="3658" xfId="0">
      <alignment horizontal="right" vertical="center"/>
    </xf>
    <xf applyFill="1" applyNumberFormat="1" borderId="0" fillId="7" fontId="0" numFmtId="3659" xfId="0"/>
    <xf applyFill="1" applyFont="1" applyNumberFormat="1" borderId="0" fillId="7" fontId="17" numFmtId="3659" xfId="0"/>
    <xf applyFill="1" applyFont="1" applyNumberFormat="1" borderId="0" fillId="7" fontId="17" numFmtId="3659" xfId="0">
      <alignment horizontal="right" vertical="center"/>
    </xf>
    <xf applyNumberFormat="1" borderId="0" fillId="0" fontId="0" numFmtId="3660" xfId="0"/>
    <xf applyFill="1" applyNumberFormat="1" borderId="0" fillId="5" fontId="0" numFmtId="3660" xfId="0"/>
    <xf applyFill="1" applyFont="1" applyNumberFormat="1" borderId="0" fillId="5" fontId="20" numFmtId="3660" xfId="0"/>
    <xf applyFill="1" applyFont="1" applyNumberFormat="1" borderId="0" fillId="5" fontId="20" numFmtId="3660" xfId="0">
      <alignment horizontal="right" vertical="center"/>
    </xf>
    <xf applyNumberFormat="1" borderId="0" fillId="0" fontId="0" numFmtId="3661" xfId="0"/>
    <xf applyFill="1" applyNumberFormat="1" borderId="0" fillId="5" fontId="0" numFmtId="3661" xfId="0"/>
    <xf applyFill="1" applyFont="1" applyNumberFormat="1" borderId="0" fillId="5" fontId="20" numFmtId="3661" xfId="0"/>
    <xf applyFill="1" applyFont="1" applyNumberFormat="1" borderId="0" fillId="5" fontId="20" numFmtId="3661" xfId="0">
      <alignment horizontal="right" vertical="center"/>
    </xf>
    <xf applyNumberFormat="1" borderId="0" fillId="0" fontId="0" numFmtId="3662" xfId="0"/>
    <xf applyFill="1" applyNumberFormat="1" borderId="0" fillId="5" fontId="0" numFmtId="3662" xfId="0"/>
    <xf applyFill="1" applyFont="1" applyNumberFormat="1" borderId="0" fillId="5" fontId="20" numFmtId="3662" xfId="0"/>
    <xf applyFill="1" applyFont="1" applyNumberFormat="1" borderId="0" fillId="5" fontId="20" numFmtId="3662" xfId="0">
      <alignment horizontal="right" vertical="center"/>
    </xf>
    <xf applyNumberFormat="1" borderId="0" fillId="0" fontId="0" numFmtId="3663" xfId="0"/>
    <xf applyFill="1" applyNumberFormat="1" borderId="0" fillId="6" fontId="0" numFmtId="3663" xfId="0"/>
    <xf applyFill="1" applyFont="1" applyNumberFormat="1" borderId="0" fillId="6" fontId="23" numFmtId="3663" xfId="0"/>
    <xf applyFill="1" applyFont="1" applyNumberFormat="1" borderId="0" fillId="6" fontId="23" numFmtId="3663" xfId="0">
      <alignment horizontal="right" vertical="center"/>
    </xf>
    <xf applyNumberFormat="1" borderId="0" fillId="0" fontId="0" numFmtId="3664" xfId="0"/>
    <xf applyFill="1" applyNumberFormat="1" borderId="0" fillId="5" fontId="0" numFmtId="3665" xfId="0"/>
    <xf applyFill="1" applyFont="1" applyNumberFormat="1" borderId="0" fillId="5" fontId="17" numFmtId="3665" xfId="0"/>
    <xf applyFill="1" applyFont="1" applyNumberFormat="1" borderId="0" fillId="5" fontId="17" numFmtId="3665" xfId="0">
      <alignment horizontal="right" vertical="center"/>
    </xf>
    <xf applyFill="1" applyNumberFormat="1" borderId="0" fillId="5" fontId="0" numFmtId="3666" xfId="0"/>
    <xf applyFill="1" applyFont="1" applyNumberFormat="1" borderId="0" fillId="5" fontId="17" numFmtId="3666" xfId="0"/>
    <xf applyFill="1" applyFont="1" applyNumberFormat="1" borderId="0" fillId="5" fontId="17" numFmtId="3666" xfId="0">
      <alignment horizontal="right" vertical="center"/>
    </xf>
    <xf applyFill="1" applyNumberFormat="1" borderId="0" fillId="5" fontId="0" numFmtId="3667" xfId="0"/>
    <xf applyFill="1" applyFont="1" applyNumberFormat="1" borderId="0" fillId="5" fontId="17" numFmtId="3667" xfId="0"/>
    <xf applyFill="1" applyFont="1" applyNumberFormat="1" borderId="0" fillId="5" fontId="17" numFmtId="3667" xfId="0">
      <alignment horizontal="right" vertical="center"/>
    </xf>
    <xf applyFill="1" applyNumberFormat="1" borderId="0" fillId="7" fontId="0" numFmtId="3668" xfId="0"/>
    <xf applyFill="1" applyFont="1" applyNumberFormat="1" borderId="0" fillId="7" fontId="17" numFmtId="3668" xfId="0"/>
    <xf applyFill="1" applyFont="1" applyNumberFormat="1" borderId="0" fillId="7" fontId="17" numFmtId="3668" xfId="0">
      <alignment horizontal="right" vertical="center"/>
    </xf>
    <xf applyFill="1" applyNumberFormat="1" borderId="0" fillId="7" fontId="0" numFmtId="3669" xfId="0"/>
    <xf applyFill="1" applyFont="1" applyNumberFormat="1" borderId="0" fillId="7" fontId="17" numFmtId="3669" xfId="0"/>
    <xf applyFill="1" applyFont="1" applyNumberFormat="1" borderId="0" fillId="7" fontId="17" numFmtId="3669" xfId="0">
      <alignment horizontal="right" vertical="center"/>
    </xf>
    <xf applyFill="1" applyNumberFormat="1" borderId="0" fillId="7" fontId="0" numFmtId="3670" xfId="0"/>
    <xf applyFill="1" applyFont="1" applyNumberFormat="1" borderId="0" fillId="7" fontId="17" numFmtId="3670" xfId="0"/>
    <xf applyFill="1" applyFont="1" applyNumberFormat="1" borderId="0" fillId="7" fontId="17" numFmtId="3670" xfId="0">
      <alignment horizontal="right" vertical="center"/>
    </xf>
    <xf applyFill="1" applyNumberFormat="1" borderId="0" fillId="5" fontId="0" numFmtId="3671" xfId="0"/>
    <xf applyFill="1" applyFont="1" applyNumberFormat="1" borderId="0" fillId="5" fontId="17" numFmtId="3671" xfId="0"/>
    <xf applyFill="1" applyFont="1" applyNumberFormat="1" borderId="0" fillId="5" fontId="17" numFmtId="3671" xfId="0">
      <alignment horizontal="right" vertical="center"/>
    </xf>
    <xf applyFill="1" applyNumberFormat="1" borderId="0" fillId="5" fontId="0" numFmtId="3672" xfId="0"/>
    <xf applyFill="1" applyFont="1" applyNumberFormat="1" borderId="0" fillId="5" fontId="17" numFmtId="3672" xfId="0"/>
    <xf applyFill="1" applyFont="1" applyNumberFormat="1" borderId="0" fillId="5" fontId="17" numFmtId="3672" xfId="0">
      <alignment horizontal="right" vertical="center"/>
    </xf>
    <xf applyFill="1" applyNumberFormat="1" borderId="0" fillId="5" fontId="0" numFmtId="3673" xfId="0"/>
    <xf applyFill="1" applyFont="1" applyNumberFormat="1" borderId="0" fillId="5" fontId="17" numFmtId="3673" xfId="0"/>
    <xf applyFill="1" applyFont="1" applyNumberFormat="1" borderId="0" fillId="5" fontId="17" numFmtId="3673" xfId="0">
      <alignment horizontal="right" vertical="center"/>
    </xf>
    <xf applyFill="1" applyNumberFormat="1" borderId="0" fillId="7" fontId="0" numFmtId="3674" xfId="0"/>
    <xf applyFill="1" applyFont="1" applyNumberFormat="1" borderId="0" fillId="7" fontId="17" numFmtId="3674" xfId="0"/>
    <xf applyFill="1" applyFont="1" applyNumberFormat="1" borderId="0" fillId="7" fontId="17" numFmtId="3674" xfId="0">
      <alignment horizontal="right" vertical="center"/>
    </xf>
    <xf applyFill="1" applyNumberFormat="1" borderId="0" fillId="7" fontId="0" numFmtId="3675" xfId="0"/>
    <xf applyFill="1" applyFont="1" applyNumberFormat="1" borderId="0" fillId="7" fontId="17" numFmtId="3675" xfId="0"/>
    <xf applyFill="1" applyFont="1" applyNumberFormat="1" borderId="0" fillId="7" fontId="17" numFmtId="3675" xfId="0">
      <alignment horizontal="right" vertical="center"/>
    </xf>
    <xf applyFill="1" applyNumberFormat="1" borderId="0" fillId="7" fontId="0" numFmtId="3676" xfId="0"/>
    <xf applyFill="1" applyFont="1" applyNumberFormat="1" borderId="0" fillId="7" fontId="17" numFmtId="3676" xfId="0"/>
    <xf applyFill="1" applyFont="1" applyNumberFormat="1" borderId="0" fillId="7" fontId="17" numFmtId="3676" xfId="0">
      <alignment horizontal="right" vertical="center"/>
    </xf>
    <xf applyFill="1" applyNumberFormat="1" borderId="0" fillId="5" fontId="0" numFmtId="3677" xfId="0"/>
    <xf applyFill="1" applyFont="1" applyNumberFormat="1" borderId="0" fillId="5" fontId="17" numFmtId="3677" xfId="0"/>
    <xf applyFill="1" applyFont="1" applyNumberFormat="1" borderId="0" fillId="5" fontId="17" numFmtId="3677" xfId="0">
      <alignment horizontal="right" vertical="center"/>
    </xf>
    <xf applyFill="1" applyNumberFormat="1" borderId="0" fillId="5" fontId="0" numFmtId="3678" xfId="0"/>
    <xf applyFill="1" applyFont="1" applyNumberFormat="1" borderId="0" fillId="5" fontId="17" numFmtId="3678" xfId="0"/>
    <xf applyFill="1" applyFont="1" applyNumberFormat="1" borderId="0" fillId="5" fontId="17" numFmtId="3678" xfId="0">
      <alignment horizontal="right" vertical="center"/>
    </xf>
    <xf applyFill="1" applyNumberFormat="1" borderId="0" fillId="5" fontId="0" numFmtId="3679" xfId="0"/>
    <xf applyFill="1" applyFont="1" applyNumberFormat="1" borderId="0" fillId="5" fontId="17" numFmtId="3679" xfId="0"/>
    <xf applyFill="1" applyFont="1" applyNumberFormat="1" borderId="0" fillId="5" fontId="17" numFmtId="3679" xfId="0">
      <alignment horizontal="right" vertical="center"/>
    </xf>
    <xf applyFill="1" applyNumberFormat="1" borderId="0" fillId="7" fontId="0" numFmtId="3680" xfId="0"/>
    <xf applyFill="1" applyFont="1" applyNumberFormat="1" borderId="0" fillId="7" fontId="17" numFmtId="3680" xfId="0"/>
    <xf applyFill="1" applyFont="1" applyNumberFormat="1" borderId="0" fillId="7" fontId="17" numFmtId="3680" xfId="0">
      <alignment horizontal="right" vertical="center"/>
    </xf>
    <xf applyFill="1" applyNumberFormat="1" borderId="0" fillId="7" fontId="0" numFmtId="3681" xfId="0"/>
    <xf applyFill="1" applyFont="1" applyNumberFormat="1" borderId="0" fillId="7" fontId="17" numFmtId="3681" xfId="0"/>
    <xf applyFill="1" applyFont="1" applyNumberFormat="1" borderId="0" fillId="7" fontId="17" numFmtId="3681" xfId="0">
      <alignment horizontal="right" vertical="center"/>
    </xf>
    <xf applyFill="1" applyNumberFormat="1" borderId="0" fillId="7" fontId="0" numFmtId="3682" xfId="0"/>
    <xf applyFill="1" applyFont="1" applyNumberFormat="1" borderId="0" fillId="7" fontId="17" numFmtId="3682" xfId="0"/>
    <xf applyFill="1" applyFont="1" applyNumberFormat="1" borderId="0" fillId="7" fontId="17" numFmtId="3682" xfId="0">
      <alignment horizontal="right" vertical="center"/>
    </xf>
    <xf applyFill="1" applyNumberFormat="1" borderId="0" fillId="5" fontId="0" numFmtId="3683" xfId="0"/>
    <xf applyFill="1" applyFont="1" applyNumberFormat="1" borderId="0" fillId="5" fontId="17" numFmtId="3683" xfId="0"/>
    <xf applyFill="1" applyFont="1" applyNumberFormat="1" borderId="0" fillId="5" fontId="17" numFmtId="3683" xfId="0">
      <alignment horizontal="right" vertical="center"/>
    </xf>
    <xf applyFill="1" applyNumberFormat="1" borderId="0" fillId="5" fontId="0" numFmtId="3684" xfId="0"/>
    <xf applyFill="1" applyFont="1" applyNumberFormat="1" borderId="0" fillId="5" fontId="17" numFmtId="3684" xfId="0"/>
    <xf applyFill="1" applyFont="1" applyNumberFormat="1" borderId="0" fillId="5" fontId="17" numFmtId="3684" xfId="0">
      <alignment horizontal="right" vertical="center"/>
    </xf>
    <xf applyFill="1" applyNumberFormat="1" borderId="0" fillId="7" fontId="0" numFmtId="3685" xfId="0"/>
    <xf applyFill="1" applyFont="1" applyNumberFormat="1" borderId="0" fillId="7" fontId="17" numFmtId="3685" xfId="0"/>
    <xf applyFill="1" applyFont="1" applyNumberFormat="1" borderId="0" fillId="7" fontId="17" numFmtId="3685" xfId="0">
      <alignment horizontal="right" vertical="center"/>
    </xf>
    <xf applyFill="1" applyNumberFormat="1" borderId="0" fillId="5" fontId="0" numFmtId="3686" xfId="0"/>
    <xf applyFill="1" applyFont="1" applyNumberFormat="1" borderId="0" fillId="5" fontId="17" numFmtId="3686" xfId="0"/>
    <xf applyFill="1" applyFont="1" applyNumberFormat="1" borderId="0" fillId="5" fontId="17" numFmtId="3686" xfId="0">
      <alignment horizontal="right" vertical="center"/>
    </xf>
    <xf applyFill="1" applyNumberFormat="1" borderId="0" fillId="5" fontId="0" numFmtId="3687" xfId="0"/>
    <xf applyFill="1" applyFont="1" applyNumberFormat="1" borderId="0" fillId="5" fontId="17" numFmtId="3687" xfId="0"/>
    <xf applyFill="1" applyFont="1" applyNumberFormat="1" borderId="0" fillId="5" fontId="17" numFmtId="3687" xfId="0">
      <alignment horizontal="right" vertical="center"/>
    </xf>
    <xf applyFill="1" applyNumberFormat="1" borderId="0" fillId="5" fontId="0" numFmtId="3688" xfId="0"/>
    <xf applyFill="1" applyFont="1" applyNumberFormat="1" borderId="0" fillId="5" fontId="17" numFmtId="3688" xfId="0"/>
    <xf applyFill="1" applyFont="1" applyNumberFormat="1" borderId="0" fillId="5" fontId="17" numFmtId="3688" xfId="0">
      <alignment horizontal="right" vertical="center"/>
    </xf>
    <xf applyFill="1" applyNumberFormat="1" borderId="0" fillId="7" fontId="0" numFmtId="3689" xfId="0"/>
    <xf applyFill="1" applyFont="1" applyNumberFormat="1" borderId="0" fillId="7" fontId="17" numFmtId="3689" xfId="0"/>
    <xf applyFill="1" applyFont="1" applyNumberFormat="1" borderId="0" fillId="7" fontId="17" numFmtId="3689" xfId="0">
      <alignment horizontal="right" vertical="center"/>
    </xf>
    <xf applyFill="1" applyNumberFormat="1" borderId="0" fillId="7" fontId="0" numFmtId="3690" xfId="0"/>
    <xf applyFill="1" applyFont="1" applyNumberFormat="1" borderId="0" fillId="7" fontId="17" numFmtId="3690" xfId="0"/>
    <xf applyFill="1" applyFont="1" applyNumberFormat="1" borderId="0" fillId="7" fontId="17" numFmtId="3690" xfId="0">
      <alignment horizontal="right" vertical="center"/>
    </xf>
    <xf applyFill="1" applyNumberFormat="1" borderId="0" fillId="7" fontId="0" numFmtId="3691" xfId="0"/>
    <xf applyFill="1" applyFont="1" applyNumberFormat="1" borderId="0" fillId="7" fontId="17" numFmtId="3691" xfId="0"/>
    <xf applyFill="1" applyFont="1" applyNumberFormat="1" borderId="0" fillId="7" fontId="17" numFmtId="3691" xfId="0">
      <alignment horizontal="right" vertical="center"/>
    </xf>
    <xf applyFill="1" applyNumberFormat="1" borderId="0" fillId="5" fontId="0" numFmtId="3692" xfId="0"/>
    <xf applyFill="1" applyFont="1" applyNumberFormat="1" borderId="0" fillId="5" fontId="17" numFmtId="3692" xfId="0"/>
    <xf applyFill="1" applyFont="1" applyNumberFormat="1" borderId="0" fillId="5" fontId="17" numFmtId="3692" xfId="0">
      <alignment horizontal="right" vertical="center"/>
    </xf>
    <xf applyFill="1" applyNumberFormat="1" borderId="0" fillId="5" fontId="0" numFmtId="3693" xfId="0"/>
    <xf applyFill="1" applyFont="1" applyNumberFormat="1" borderId="0" fillId="5" fontId="17" numFmtId="3693" xfId="0"/>
    <xf applyFill="1" applyFont="1" applyNumberFormat="1" borderId="0" fillId="5" fontId="17" numFmtId="3693" xfId="0">
      <alignment horizontal="right" vertical="center"/>
    </xf>
    <xf applyFill="1" applyNumberFormat="1" borderId="0" fillId="5" fontId="0" numFmtId="3694" xfId="0"/>
    <xf applyFill="1" applyFont="1" applyNumberFormat="1" borderId="0" fillId="5" fontId="17" numFmtId="3694" xfId="0"/>
    <xf applyFill="1" applyFont="1" applyNumberFormat="1" borderId="0" fillId="5" fontId="17" numFmtId="3694" xfId="0">
      <alignment horizontal="right" vertical="center"/>
    </xf>
    <xf applyFill="1" applyNumberFormat="1" borderId="0" fillId="7" fontId="0" numFmtId="3695" xfId="0"/>
    <xf applyFill="1" applyFont="1" applyNumberFormat="1" borderId="0" fillId="7" fontId="17" numFmtId="3695" xfId="0"/>
    <xf applyFill="1" applyFont="1" applyNumberFormat="1" borderId="0" fillId="7" fontId="17" numFmtId="3695" xfId="0">
      <alignment horizontal="right" vertical="center"/>
    </xf>
    <xf applyFill="1" applyNumberFormat="1" borderId="0" fillId="7" fontId="0" numFmtId="3696" xfId="0"/>
    <xf applyFill="1" applyFont="1" applyNumberFormat="1" borderId="0" fillId="7" fontId="17" numFmtId="3696" xfId="0"/>
    <xf applyFill="1" applyFont="1" applyNumberFormat="1" borderId="0" fillId="7" fontId="17" numFmtId="3696" xfId="0">
      <alignment horizontal="right" vertical="center"/>
    </xf>
    <xf applyFill="1" applyNumberFormat="1" borderId="0" fillId="7" fontId="0" numFmtId="3697" xfId="0"/>
    <xf applyFill="1" applyFont="1" applyNumberFormat="1" borderId="0" fillId="7" fontId="17" numFmtId="3697" xfId="0"/>
    <xf applyFill="1" applyFont="1" applyNumberFormat="1" borderId="0" fillId="7" fontId="17" numFmtId="3697" xfId="0">
      <alignment horizontal="right" vertical="center"/>
    </xf>
    <xf applyFill="1" applyNumberFormat="1" borderId="0" fillId="5" fontId="0" numFmtId="3698" xfId="0"/>
    <xf applyFill="1" applyFont="1" applyNumberFormat="1" borderId="0" fillId="5" fontId="17" numFmtId="3698" xfId="0"/>
    <xf applyFill="1" applyFont="1" applyNumberFormat="1" borderId="0" fillId="5" fontId="17" numFmtId="3698" xfId="0">
      <alignment horizontal="right" vertical="center"/>
    </xf>
    <xf applyFill="1" applyNumberFormat="1" borderId="0" fillId="5" fontId="0" numFmtId="3699" xfId="0"/>
    <xf applyFill="1" applyFont="1" applyNumberFormat="1" borderId="0" fillId="5" fontId="17" numFmtId="3699" xfId="0"/>
    <xf applyFill="1" applyFont="1" applyNumberFormat="1" borderId="0" fillId="5" fontId="17" numFmtId="3699" xfId="0">
      <alignment horizontal="right" vertical="center"/>
    </xf>
    <xf applyFill="1" applyNumberFormat="1" borderId="0" fillId="7" fontId="0" numFmtId="3700" xfId="0"/>
    <xf applyFill="1" applyFont="1" applyNumberFormat="1" borderId="0" fillId="7" fontId="17" numFmtId="3700" xfId="0"/>
    <xf applyFill="1" applyFont="1" applyNumberFormat="1" borderId="0" fillId="7" fontId="17" numFmtId="3700" xfId="0">
      <alignment horizontal="right" vertical="center"/>
    </xf>
    <xf applyNumberFormat="1" borderId="0" fillId="0" fontId="0" numFmtId="3701" xfId="0"/>
    <xf applyFill="1" applyNumberFormat="1" borderId="0" fillId="5" fontId="0" numFmtId="3701" xfId="0"/>
    <xf applyFill="1" applyFont="1" applyNumberFormat="1" borderId="0" fillId="5" fontId="20" numFmtId="3701" xfId="0"/>
    <xf applyFill="1" applyFont="1" applyNumberFormat="1" borderId="0" fillId="5" fontId="20" numFmtId="3701" xfId="0">
      <alignment horizontal="right" vertical="center"/>
    </xf>
    <xf applyNumberFormat="1" borderId="0" fillId="0" fontId="0" numFmtId="3702" xfId="0"/>
    <xf applyFill="1" applyNumberFormat="1" borderId="0" fillId="5" fontId="0" numFmtId="3702" xfId="0"/>
    <xf applyFill="1" applyFont="1" applyNumberFormat="1" borderId="0" fillId="5" fontId="20" numFmtId="3702" xfId="0"/>
    <xf applyFill="1" applyFont="1" applyNumberFormat="1" borderId="0" fillId="5" fontId="20" numFmtId="3702" xfId="0">
      <alignment horizontal="right" vertical="center"/>
    </xf>
    <xf applyNumberFormat="1" borderId="0" fillId="0" fontId="0" numFmtId="3703" xfId="0"/>
    <xf applyFill="1" applyNumberFormat="1" borderId="0" fillId="5" fontId="0" numFmtId="3703" xfId="0"/>
    <xf applyFill="1" applyFont="1" applyNumberFormat="1" borderId="0" fillId="5" fontId="20" numFmtId="3703" xfId="0"/>
    <xf applyFill="1" applyFont="1" applyNumberFormat="1" borderId="0" fillId="5" fontId="20" numFmtId="3703" xfId="0">
      <alignment horizontal="right" vertical="center"/>
    </xf>
    <xf applyNumberFormat="1" borderId="0" fillId="0" fontId="0" numFmtId="3704" xfId="0"/>
    <xf applyFill="1" applyNumberFormat="1" borderId="0" fillId="6" fontId="0" numFmtId="3704" xfId="0"/>
    <xf applyFill="1" applyFont="1" applyNumberFormat="1" borderId="0" fillId="6" fontId="23" numFmtId="3704" xfId="0"/>
    <xf applyFill="1" applyFont="1" applyNumberFormat="1" borderId="0" fillId="6" fontId="23" numFmtId="3704" xfId="0">
      <alignment horizontal="right" vertical="center"/>
    </xf>
    <xf applyNumberFormat="1" borderId="0" fillId="0" fontId="0" numFmtId="3705" xfId="0"/>
    <xf applyFill="1" applyNumberFormat="1" borderId="0" fillId="5" fontId="0" numFmtId="3706" xfId="0"/>
    <xf applyFill="1" applyFont="1" applyNumberFormat="1" borderId="0" fillId="5" fontId="17" numFmtId="3706" xfId="0"/>
    <xf applyFill="1" applyFont="1" applyNumberFormat="1" borderId="0" fillId="5" fontId="17" numFmtId="3706" xfId="0">
      <alignment horizontal="right" vertical="center"/>
    </xf>
    <xf applyFill="1" applyNumberFormat="1" borderId="0" fillId="5" fontId="0" numFmtId="3707" xfId="0"/>
    <xf applyFill="1" applyFont="1" applyNumberFormat="1" borderId="0" fillId="5" fontId="17" numFmtId="3707" xfId="0"/>
    <xf applyFill="1" applyFont="1" applyNumberFormat="1" borderId="0" fillId="5" fontId="17" numFmtId="3707" xfId="0">
      <alignment horizontal="right" vertical="center"/>
    </xf>
    <xf applyFill="1" applyNumberFormat="1" borderId="0" fillId="5" fontId="0" numFmtId="3708" xfId="0"/>
    <xf applyFill="1" applyFont="1" applyNumberFormat="1" borderId="0" fillId="5" fontId="17" numFmtId="3708" xfId="0"/>
    <xf applyFill="1" applyFont="1" applyNumberFormat="1" borderId="0" fillId="5" fontId="17" numFmtId="3708" xfId="0">
      <alignment horizontal="right" vertical="center"/>
    </xf>
    <xf applyFill="1" applyNumberFormat="1" borderId="0" fillId="7" fontId="0" numFmtId="3709" xfId="0"/>
    <xf applyFill="1" applyFont="1" applyNumberFormat="1" borderId="0" fillId="7" fontId="17" numFmtId="3709" xfId="0"/>
    <xf applyFill="1" applyFont="1" applyNumberFormat="1" borderId="0" fillId="7" fontId="17" numFmtId="3709" xfId="0">
      <alignment horizontal="right" vertical="center"/>
    </xf>
    <xf applyFill="1" applyNumberFormat="1" borderId="0" fillId="7" fontId="0" numFmtId="3710" xfId="0"/>
    <xf applyFill="1" applyFont="1" applyNumberFormat="1" borderId="0" fillId="7" fontId="17" numFmtId="3710" xfId="0"/>
    <xf applyFill="1" applyFont="1" applyNumberFormat="1" borderId="0" fillId="7" fontId="17" numFmtId="3710" xfId="0">
      <alignment horizontal="right" vertical="center"/>
    </xf>
    <xf applyFill="1" applyNumberFormat="1" borderId="0" fillId="7" fontId="0" numFmtId="3711" xfId="0"/>
    <xf applyFill="1" applyFont="1" applyNumberFormat="1" borderId="0" fillId="7" fontId="17" numFmtId="3711" xfId="0"/>
    <xf applyFill="1" applyFont="1" applyNumberFormat="1" borderId="0" fillId="7" fontId="17" numFmtId="3711" xfId="0">
      <alignment horizontal="right" vertical="center"/>
    </xf>
    <xf applyFill="1" applyNumberFormat="1" borderId="0" fillId="5" fontId="0" numFmtId="3712" xfId="0"/>
    <xf applyFill="1" applyFont="1" applyNumberFormat="1" borderId="0" fillId="5" fontId="17" numFmtId="3712" xfId="0"/>
    <xf applyFill="1" applyFont="1" applyNumberFormat="1" borderId="0" fillId="5" fontId="17" numFmtId="3712" xfId="0">
      <alignment horizontal="right" vertical="center"/>
    </xf>
    <xf applyFill="1" applyNumberFormat="1" borderId="0" fillId="5" fontId="0" numFmtId="3713" xfId="0"/>
    <xf applyFill="1" applyFont="1" applyNumberFormat="1" borderId="0" fillId="5" fontId="17" numFmtId="3713" xfId="0"/>
    <xf applyFill="1" applyFont="1" applyNumberFormat="1" borderId="0" fillId="5" fontId="17" numFmtId="3713" xfId="0">
      <alignment horizontal="right" vertical="center"/>
    </xf>
    <xf applyFill="1" applyNumberFormat="1" borderId="0" fillId="5" fontId="0" numFmtId="3714" xfId="0"/>
    <xf applyFill="1" applyFont="1" applyNumberFormat="1" borderId="0" fillId="5" fontId="17" numFmtId="3714" xfId="0"/>
    <xf applyFill="1" applyFont="1" applyNumberFormat="1" borderId="0" fillId="5" fontId="17" numFmtId="3714" xfId="0">
      <alignment horizontal="right" vertical="center"/>
    </xf>
    <xf applyFill="1" applyNumberFormat="1" borderId="0" fillId="7" fontId="0" numFmtId="3715" xfId="0"/>
    <xf applyFill="1" applyFont="1" applyNumberFormat="1" borderId="0" fillId="7" fontId="17" numFmtId="3715" xfId="0"/>
    <xf applyFill="1" applyFont="1" applyNumberFormat="1" borderId="0" fillId="7" fontId="17" numFmtId="3715" xfId="0">
      <alignment horizontal="right" vertical="center"/>
    </xf>
    <xf applyFill="1" applyNumberFormat="1" borderId="0" fillId="7" fontId="0" numFmtId="3716" xfId="0"/>
    <xf applyFill="1" applyFont="1" applyNumberFormat="1" borderId="0" fillId="7" fontId="17" numFmtId="3716" xfId="0"/>
    <xf applyFill="1" applyFont="1" applyNumberFormat="1" borderId="0" fillId="7" fontId="17" numFmtId="3716" xfId="0">
      <alignment horizontal="right" vertical="center"/>
    </xf>
    <xf applyFill="1" applyNumberFormat="1" borderId="0" fillId="7" fontId="0" numFmtId="3717" xfId="0"/>
    <xf applyFill="1" applyFont="1" applyNumberFormat="1" borderId="0" fillId="7" fontId="17" numFmtId="3717" xfId="0"/>
    <xf applyFill="1" applyFont="1" applyNumberFormat="1" borderId="0" fillId="7" fontId="17" numFmtId="3717" xfId="0">
      <alignment horizontal="right" vertical="center"/>
    </xf>
    <xf applyFill="1" applyNumberFormat="1" borderId="0" fillId="5" fontId="0" numFmtId="3718" xfId="0"/>
    <xf applyFill="1" applyFont="1" applyNumberFormat="1" borderId="0" fillId="5" fontId="17" numFmtId="3718" xfId="0"/>
    <xf applyFill="1" applyFont="1" applyNumberFormat="1" borderId="0" fillId="5" fontId="17" numFmtId="3718" xfId="0">
      <alignment horizontal="right" vertical="center"/>
    </xf>
    <xf applyFill="1" applyNumberFormat="1" borderId="0" fillId="5" fontId="0" numFmtId="3719" xfId="0"/>
    <xf applyFill="1" applyFont="1" applyNumberFormat="1" borderId="0" fillId="5" fontId="17" numFmtId="3719" xfId="0"/>
    <xf applyFill="1" applyFont="1" applyNumberFormat="1" borderId="0" fillId="5" fontId="17" numFmtId="3719" xfId="0">
      <alignment horizontal="right" vertical="center"/>
    </xf>
    <xf applyFill="1" applyNumberFormat="1" borderId="0" fillId="5" fontId="0" numFmtId="3720" xfId="0"/>
    <xf applyFill="1" applyFont="1" applyNumberFormat="1" borderId="0" fillId="5" fontId="17" numFmtId="3720" xfId="0"/>
    <xf applyFill="1" applyFont="1" applyNumberFormat="1" borderId="0" fillId="5" fontId="17" numFmtId="3720" xfId="0">
      <alignment horizontal="right" vertical="center"/>
    </xf>
    <xf applyFill="1" applyNumberFormat="1" borderId="0" fillId="7" fontId="0" numFmtId="3721" xfId="0"/>
    <xf applyFill="1" applyFont="1" applyNumberFormat="1" borderId="0" fillId="7" fontId="17" numFmtId="3721" xfId="0"/>
    <xf applyFill="1" applyFont="1" applyNumberFormat="1" borderId="0" fillId="7" fontId="17" numFmtId="3721" xfId="0">
      <alignment horizontal="right" vertical="center"/>
    </xf>
    <xf applyFill="1" applyNumberFormat="1" borderId="0" fillId="7" fontId="0" numFmtId="3722" xfId="0"/>
    <xf applyFill="1" applyFont="1" applyNumberFormat="1" borderId="0" fillId="7" fontId="17" numFmtId="3722" xfId="0"/>
    <xf applyFill="1" applyFont="1" applyNumberFormat="1" borderId="0" fillId="7" fontId="17" numFmtId="3722" xfId="0">
      <alignment horizontal="right" vertical="center"/>
    </xf>
    <xf applyFill="1" applyNumberFormat="1" borderId="0" fillId="7" fontId="0" numFmtId="3723" xfId="0"/>
    <xf applyFill="1" applyFont="1" applyNumberFormat="1" borderId="0" fillId="7" fontId="17" numFmtId="3723" xfId="0"/>
    <xf applyFill="1" applyFont="1" applyNumberFormat="1" borderId="0" fillId="7" fontId="17" numFmtId="3723" xfId="0">
      <alignment horizontal="right" vertical="center"/>
    </xf>
    <xf applyFill="1" applyNumberFormat="1" borderId="0" fillId="5" fontId="0" numFmtId="3724" xfId="0"/>
    <xf applyFill="1" applyFont="1" applyNumberFormat="1" borderId="0" fillId="5" fontId="17" numFmtId="3724" xfId="0"/>
    <xf applyFill="1" applyFont="1" applyNumberFormat="1" borderId="0" fillId="5" fontId="17" numFmtId="3724" xfId="0">
      <alignment horizontal="right" vertical="center"/>
    </xf>
    <xf applyFill="1" applyNumberFormat="1" borderId="0" fillId="5" fontId="0" numFmtId="3725" xfId="0"/>
    <xf applyFill="1" applyFont="1" applyNumberFormat="1" borderId="0" fillId="5" fontId="17" numFmtId="3725" xfId="0"/>
    <xf applyFill="1" applyFont="1" applyNumberFormat="1" borderId="0" fillId="5" fontId="17" numFmtId="3725" xfId="0">
      <alignment horizontal="right" vertical="center"/>
    </xf>
    <xf applyFill="1" applyNumberFormat="1" borderId="0" fillId="7" fontId="0" numFmtId="3726" xfId="0"/>
    <xf applyFill="1" applyFont="1" applyNumberFormat="1" borderId="0" fillId="7" fontId="17" numFmtId="3726" xfId="0"/>
    <xf applyFill="1" applyFont="1" applyNumberFormat="1" borderId="0" fillId="7" fontId="17" numFmtId="3726" xfId="0">
      <alignment horizontal="right" vertical="center"/>
    </xf>
    <xf applyFill="1" applyNumberFormat="1" borderId="0" fillId="5" fontId="0" numFmtId="3727" xfId="0"/>
    <xf applyFill="1" applyFont="1" applyNumberFormat="1" borderId="0" fillId="5" fontId="17" numFmtId="3727" xfId="0"/>
    <xf applyFill="1" applyFont="1" applyNumberFormat="1" borderId="0" fillId="5" fontId="17" numFmtId="3727" xfId="0">
      <alignment horizontal="right" vertical="center"/>
    </xf>
    <xf applyFill="1" applyNumberFormat="1" borderId="0" fillId="5" fontId="0" numFmtId="3728" xfId="0"/>
    <xf applyFill="1" applyFont="1" applyNumberFormat="1" borderId="0" fillId="5" fontId="17" numFmtId="3728" xfId="0"/>
    <xf applyFill="1" applyFont="1" applyNumberFormat="1" borderId="0" fillId="5" fontId="17" numFmtId="3728" xfId="0">
      <alignment horizontal="right" vertical="center"/>
    </xf>
    <xf applyFill="1" applyNumberFormat="1" borderId="0" fillId="5" fontId="0" numFmtId="3729" xfId="0"/>
    <xf applyFill="1" applyFont="1" applyNumberFormat="1" borderId="0" fillId="5" fontId="17" numFmtId="3729" xfId="0"/>
    <xf applyFill="1" applyFont="1" applyNumberFormat="1" borderId="0" fillId="5" fontId="17" numFmtId="3729" xfId="0">
      <alignment horizontal="right" vertical="center"/>
    </xf>
    <xf applyFill="1" applyNumberFormat="1" borderId="0" fillId="7" fontId="0" numFmtId="3730" xfId="0"/>
    <xf applyFill="1" applyFont="1" applyNumberFormat="1" borderId="0" fillId="7" fontId="17" numFmtId="3730" xfId="0"/>
    <xf applyFill="1" applyFont="1" applyNumberFormat="1" borderId="0" fillId="7" fontId="17" numFmtId="3730" xfId="0">
      <alignment horizontal="right" vertical="center"/>
    </xf>
    <xf applyFill="1" applyNumberFormat="1" borderId="0" fillId="7" fontId="0" numFmtId="3731" xfId="0"/>
    <xf applyFill="1" applyFont="1" applyNumberFormat="1" borderId="0" fillId="7" fontId="17" numFmtId="3731" xfId="0"/>
    <xf applyFill="1" applyFont="1" applyNumberFormat="1" borderId="0" fillId="7" fontId="17" numFmtId="3731" xfId="0">
      <alignment horizontal="right" vertical="center"/>
    </xf>
    <xf applyFill="1" applyNumberFormat="1" borderId="0" fillId="7" fontId="0" numFmtId="3732" xfId="0"/>
    <xf applyFill="1" applyFont="1" applyNumberFormat="1" borderId="0" fillId="7" fontId="17" numFmtId="3732" xfId="0"/>
    <xf applyFill="1" applyFont="1" applyNumberFormat="1" borderId="0" fillId="7" fontId="17" numFmtId="3732" xfId="0">
      <alignment horizontal="right" vertical="center"/>
    </xf>
    <xf applyFill="1" applyNumberFormat="1" borderId="0" fillId="5" fontId="0" numFmtId="3733" xfId="0"/>
    <xf applyFill="1" applyFont="1" applyNumberFormat="1" borderId="0" fillId="5" fontId="17" numFmtId="3733" xfId="0"/>
    <xf applyFill="1" applyFont="1" applyNumberFormat="1" borderId="0" fillId="5" fontId="17" numFmtId="3733" xfId="0">
      <alignment horizontal="right" vertical="center"/>
    </xf>
    <xf applyFill="1" applyNumberFormat="1" borderId="0" fillId="5" fontId="0" numFmtId="3734" xfId="0"/>
    <xf applyFill="1" applyFont="1" applyNumberFormat="1" borderId="0" fillId="5" fontId="17" numFmtId="3734" xfId="0"/>
    <xf applyFill="1" applyFont="1" applyNumberFormat="1" borderId="0" fillId="5" fontId="17" numFmtId="3734" xfId="0">
      <alignment horizontal="right" vertical="center"/>
    </xf>
    <xf applyFill="1" applyNumberFormat="1" borderId="0" fillId="5" fontId="0" numFmtId="3735" xfId="0"/>
    <xf applyFill="1" applyFont="1" applyNumberFormat="1" borderId="0" fillId="5" fontId="17" numFmtId="3735" xfId="0"/>
    <xf applyFill="1" applyFont="1" applyNumberFormat="1" borderId="0" fillId="5" fontId="17" numFmtId="3735" xfId="0">
      <alignment horizontal="right" vertical="center"/>
    </xf>
    <xf applyFill="1" applyNumberFormat="1" borderId="0" fillId="7" fontId="0" numFmtId="3736" xfId="0"/>
    <xf applyFill="1" applyFont="1" applyNumberFormat="1" borderId="0" fillId="7" fontId="17" numFmtId="3736" xfId="0"/>
    <xf applyFill="1" applyFont="1" applyNumberFormat="1" borderId="0" fillId="7" fontId="17" numFmtId="3736" xfId="0">
      <alignment horizontal="right" vertical="center"/>
    </xf>
    <xf applyFill="1" applyNumberFormat="1" borderId="0" fillId="7" fontId="0" numFmtId="3737" xfId="0"/>
    <xf applyFill="1" applyFont="1" applyNumberFormat="1" borderId="0" fillId="7" fontId="17" numFmtId="3737" xfId="0"/>
    <xf applyFill="1" applyFont="1" applyNumberFormat="1" borderId="0" fillId="7" fontId="17" numFmtId="3737" xfId="0">
      <alignment horizontal="right" vertical="center"/>
    </xf>
    <xf applyFill="1" applyNumberFormat="1" borderId="0" fillId="7" fontId="0" numFmtId="3738" xfId="0"/>
    <xf applyFill="1" applyFont="1" applyNumberFormat="1" borderId="0" fillId="7" fontId="17" numFmtId="3738" xfId="0"/>
    <xf applyFill="1" applyFont="1" applyNumberFormat="1" borderId="0" fillId="7" fontId="17" numFmtId="3738" xfId="0">
      <alignment horizontal="right" vertical="center"/>
    </xf>
    <xf applyFill="1" applyNumberFormat="1" borderId="0" fillId="5" fontId="0" numFmtId="3739" xfId="0"/>
    <xf applyFill="1" applyFont="1" applyNumberFormat="1" borderId="0" fillId="5" fontId="17" numFmtId="3739" xfId="0"/>
    <xf applyFill="1" applyFont="1" applyNumberFormat="1" borderId="0" fillId="5" fontId="17" numFmtId="3739" xfId="0">
      <alignment horizontal="right" vertical="center"/>
    </xf>
    <xf applyFill="1" applyNumberFormat="1" borderId="0" fillId="5" fontId="0" numFmtId="3740" xfId="0"/>
    <xf applyFill="1" applyFont="1" applyNumberFormat="1" borderId="0" fillId="5" fontId="17" numFmtId="3740" xfId="0"/>
    <xf applyFill="1" applyFont="1" applyNumberFormat="1" borderId="0" fillId="5" fontId="17" numFmtId="3740" xfId="0">
      <alignment horizontal="right" vertical="center"/>
    </xf>
    <xf applyFill="1" applyNumberFormat="1" borderId="0" fillId="7" fontId="0" numFmtId="3741" xfId="0"/>
    <xf applyFill="1" applyFont="1" applyNumberFormat="1" borderId="0" fillId="7" fontId="17" numFmtId="3741" xfId="0"/>
    <xf applyFill="1" applyFont="1" applyNumberFormat="1" borderId="0" fillId="7" fontId="17" numFmtId="3741" xfId="0">
      <alignment horizontal="right" vertical="center"/>
    </xf>
    <xf applyNumberFormat="1" borderId="0" fillId="0" fontId="0" numFmtId="3742" xfId="0"/>
    <xf applyFill="1" applyNumberFormat="1" borderId="0" fillId="5" fontId="0" numFmtId="3742" xfId="0"/>
    <xf applyFill="1" applyFont="1" applyNumberFormat="1" borderId="0" fillId="5" fontId="20" numFmtId="3742" xfId="0"/>
    <xf applyFill="1" applyFont="1" applyNumberFormat="1" borderId="0" fillId="5" fontId="20" numFmtId="3742" xfId="0">
      <alignment horizontal="right" vertical="center"/>
    </xf>
    <xf applyNumberFormat="1" borderId="0" fillId="0" fontId="0" numFmtId="3743" xfId="0"/>
    <xf applyFill="1" applyNumberFormat="1" borderId="0" fillId="5" fontId="0" numFmtId="3743" xfId="0"/>
    <xf applyFill="1" applyFont="1" applyNumberFormat="1" borderId="0" fillId="5" fontId="20" numFmtId="3743" xfId="0"/>
    <xf applyFill="1" applyFont="1" applyNumberFormat="1" borderId="0" fillId="5" fontId="20" numFmtId="3743" xfId="0">
      <alignment horizontal="right" vertical="center"/>
    </xf>
    <xf applyNumberFormat="1" borderId="0" fillId="0" fontId="0" numFmtId="3744" xfId="0"/>
    <xf applyFill="1" applyNumberFormat="1" borderId="0" fillId="5" fontId="0" numFmtId="3744" xfId="0"/>
    <xf applyFill="1" applyFont="1" applyNumberFormat="1" borderId="0" fillId="5" fontId="20" numFmtId="3744" xfId="0"/>
    <xf applyFill="1" applyFont="1" applyNumberFormat="1" borderId="0" fillId="5" fontId="20" numFmtId="3744" xfId="0">
      <alignment horizontal="right" vertical="center"/>
    </xf>
    <xf applyNumberFormat="1" borderId="0" fillId="0" fontId="0" numFmtId="3745" xfId="0"/>
    <xf applyFill="1" applyNumberFormat="1" borderId="0" fillId="6" fontId="0" numFmtId="3745" xfId="0"/>
    <xf applyFill="1" applyFont="1" applyNumberFormat="1" borderId="0" fillId="6" fontId="23" numFmtId="3745" xfId="0"/>
    <xf applyFill="1" applyFont="1" applyNumberFormat="1" borderId="0" fillId="6" fontId="23" numFmtId="3745" xfId="0">
      <alignment horizontal="right" vertical="center"/>
    </xf>
    <xf applyNumberFormat="1" borderId="0" fillId="0" fontId="0" numFmtId="3746" xfId="0"/>
    <xf applyFill="1" applyNumberFormat="1" borderId="0" fillId="5" fontId="0" numFmtId="3747" xfId="0"/>
    <xf applyFill="1" applyFont="1" applyNumberFormat="1" borderId="0" fillId="5" fontId="17" numFmtId="3747" xfId="0"/>
    <xf applyFill="1" applyFont="1" applyNumberFormat="1" borderId="0" fillId="5" fontId="17" numFmtId="3747" xfId="0">
      <alignment horizontal="right" vertical="center"/>
    </xf>
    <xf applyFill="1" applyNumberFormat="1" borderId="0" fillId="5" fontId="0" numFmtId="3748" xfId="0"/>
    <xf applyFill="1" applyFont="1" applyNumberFormat="1" borderId="0" fillId="5" fontId="17" numFmtId="3748" xfId="0"/>
    <xf applyFill="1" applyFont="1" applyNumberFormat="1" borderId="0" fillId="5" fontId="17" numFmtId="3748" xfId="0">
      <alignment horizontal="right" vertical="center"/>
    </xf>
    <xf applyFill="1" applyNumberFormat="1" borderId="0" fillId="5" fontId="0" numFmtId="3749" xfId="0"/>
    <xf applyFill="1" applyFont="1" applyNumberFormat="1" borderId="0" fillId="5" fontId="17" numFmtId="3749" xfId="0"/>
    <xf applyFill="1" applyFont="1" applyNumberFormat="1" borderId="0" fillId="5" fontId="17" numFmtId="3749" xfId="0">
      <alignment horizontal="right" vertical="center"/>
    </xf>
    <xf applyFill="1" applyNumberFormat="1" borderId="0" fillId="7" fontId="0" numFmtId="3750" xfId="0"/>
    <xf applyFill="1" applyFont="1" applyNumberFormat="1" borderId="0" fillId="7" fontId="17" numFmtId="3750" xfId="0"/>
    <xf applyFill="1" applyFont="1" applyNumberFormat="1" borderId="0" fillId="7" fontId="17" numFmtId="3750" xfId="0">
      <alignment horizontal="right" vertical="center"/>
    </xf>
    <xf applyFill="1" applyNumberFormat="1" borderId="0" fillId="7" fontId="0" numFmtId="3751" xfId="0"/>
    <xf applyFill="1" applyFont="1" applyNumberFormat="1" borderId="0" fillId="7" fontId="17" numFmtId="3751" xfId="0"/>
    <xf applyFill="1" applyFont="1" applyNumberFormat="1" borderId="0" fillId="7" fontId="17" numFmtId="3751" xfId="0">
      <alignment horizontal="right" vertical="center"/>
    </xf>
    <xf applyFill="1" applyNumberFormat="1" borderId="0" fillId="7" fontId="0" numFmtId="3752" xfId="0"/>
    <xf applyFill="1" applyFont="1" applyNumberFormat="1" borderId="0" fillId="7" fontId="17" numFmtId="3752" xfId="0"/>
    <xf applyFill="1" applyFont="1" applyNumberFormat="1" borderId="0" fillId="7" fontId="17" numFmtId="3752" xfId="0">
      <alignment horizontal="right" vertical="center"/>
    </xf>
    <xf applyFill="1" applyNumberFormat="1" borderId="0" fillId="5" fontId="0" numFmtId="3753" xfId="0"/>
    <xf applyFill="1" applyFont="1" applyNumberFormat="1" borderId="0" fillId="5" fontId="17" numFmtId="3753" xfId="0"/>
    <xf applyFill="1" applyFont="1" applyNumberFormat="1" borderId="0" fillId="5" fontId="17" numFmtId="3753" xfId="0">
      <alignment horizontal="right" vertical="center"/>
    </xf>
    <xf applyFill="1" applyNumberFormat="1" borderId="0" fillId="5" fontId="0" numFmtId="3754" xfId="0"/>
    <xf applyFill="1" applyFont="1" applyNumberFormat="1" borderId="0" fillId="5" fontId="17" numFmtId="3754" xfId="0"/>
    <xf applyFill="1" applyFont="1" applyNumberFormat="1" borderId="0" fillId="5" fontId="17" numFmtId="3754" xfId="0">
      <alignment horizontal="right" vertical="center"/>
    </xf>
    <xf applyFill="1" applyNumberFormat="1" borderId="0" fillId="5" fontId="0" numFmtId="3755" xfId="0"/>
    <xf applyFill="1" applyFont="1" applyNumberFormat="1" borderId="0" fillId="5" fontId="17" numFmtId="3755" xfId="0"/>
    <xf applyFill="1" applyFont="1" applyNumberFormat="1" borderId="0" fillId="5" fontId="17" numFmtId="3755" xfId="0">
      <alignment horizontal="right" vertical="center"/>
    </xf>
    <xf applyFill="1" applyNumberFormat="1" borderId="0" fillId="7" fontId="0" numFmtId="3756" xfId="0"/>
    <xf applyFill="1" applyFont="1" applyNumberFormat="1" borderId="0" fillId="7" fontId="17" numFmtId="3756" xfId="0"/>
    <xf applyFill="1" applyFont="1" applyNumberFormat="1" borderId="0" fillId="7" fontId="17" numFmtId="3756" xfId="0">
      <alignment horizontal="right" vertical="center"/>
    </xf>
    <xf applyFill="1" applyNumberFormat="1" borderId="0" fillId="7" fontId="0" numFmtId="3757" xfId="0"/>
    <xf applyFill="1" applyFont="1" applyNumberFormat="1" borderId="0" fillId="7" fontId="17" numFmtId="3757" xfId="0"/>
    <xf applyFill="1" applyFont="1" applyNumberFormat="1" borderId="0" fillId="7" fontId="17" numFmtId="3757" xfId="0">
      <alignment horizontal="right" vertical="center"/>
    </xf>
    <xf applyFill="1" applyNumberFormat="1" borderId="0" fillId="7" fontId="0" numFmtId="3758" xfId="0"/>
    <xf applyFill="1" applyFont="1" applyNumberFormat="1" borderId="0" fillId="7" fontId="17" numFmtId="3758" xfId="0"/>
    <xf applyFill="1" applyFont="1" applyNumberFormat="1" borderId="0" fillId="7" fontId="17" numFmtId="3758" xfId="0">
      <alignment horizontal="right" vertical="center"/>
    </xf>
    <xf applyFill="1" applyNumberFormat="1" borderId="0" fillId="5" fontId="0" numFmtId="3759" xfId="0"/>
    <xf applyFill="1" applyFont="1" applyNumberFormat="1" borderId="0" fillId="5" fontId="17" numFmtId="3759" xfId="0"/>
    <xf applyFill="1" applyFont="1" applyNumberFormat="1" borderId="0" fillId="5" fontId="17" numFmtId="3759" xfId="0">
      <alignment horizontal="right" vertical="center"/>
    </xf>
    <xf applyFill="1" applyNumberFormat="1" borderId="0" fillId="5" fontId="0" numFmtId="3760" xfId="0"/>
    <xf applyFill="1" applyFont="1" applyNumberFormat="1" borderId="0" fillId="5" fontId="17" numFmtId="3760" xfId="0"/>
    <xf applyFill="1" applyFont="1" applyNumberFormat="1" borderId="0" fillId="5" fontId="17" numFmtId="3760" xfId="0">
      <alignment horizontal="right" vertical="center"/>
    </xf>
    <xf applyFill="1" applyNumberFormat="1" borderId="0" fillId="5" fontId="0" numFmtId="3761" xfId="0"/>
    <xf applyFill="1" applyFont="1" applyNumberFormat="1" borderId="0" fillId="5" fontId="17" numFmtId="3761" xfId="0"/>
    <xf applyFill="1" applyFont="1" applyNumberFormat="1" borderId="0" fillId="5" fontId="17" numFmtId="3761" xfId="0">
      <alignment horizontal="right" vertical="center"/>
    </xf>
    <xf applyFill="1" applyNumberFormat="1" borderId="0" fillId="7" fontId="0" numFmtId="3762" xfId="0"/>
    <xf applyFill="1" applyFont="1" applyNumberFormat="1" borderId="0" fillId="7" fontId="17" numFmtId="3762" xfId="0"/>
    <xf applyFill="1" applyFont="1" applyNumberFormat="1" borderId="0" fillId="7" fontId="17" numFmtId="3762" xfId="0">
      <alignment horizontal="right" vertical="center"/>
    </xf>
    <xf applyFill="1" applyNumberFormat="1" borderId="0" fillId="7" fontId="0" numFmtId="3763" xfId="0"/>
    <xf applyFill="1" applyFont="1" applyNumberFormat="1" borderId="0" fillId="7" fontId="17" numFmtId="3763" xfId="0"/>
    <xf applyFill="1" applyFont="1" applyNumberFormat="1" borderId="0" fillId="7" fontId="17" numFmtId="3763" xfId="0">
      <alignment horizontal="right" vertical="center"/>
    </xf>
    <xf applyFill="1" applyNumberFormat="1" borderId="0" fillId="7" fontId="0" numFmtId="3764" xfId="0"/>
    <xf applyFill="1" applyFont="1" applyNumberFormat="1" borderId="0" fillId="7" fontId="17" numFmtId="3764" xfId="0"/>
    <xf applyFill="1" applyFont="1" applyNumberFormat="1" borderId="0" fillId="7" fontId="17" numFmtId="3764" xfId="0">
      <alignment horizontal="right" vertical="center"/>
    </xf>
    <xf applyFill="1" applyNumberFormat="1" borderId="0" fillId="5" fontId="0" numFmtId="3765" xfId="0"/>
    <xf applyFill="1" applyFont="1" applyNumberFormat="1" borderId="0" fillId="5" fontId="17" numFmtId="3765" xfId="0"/>
    <xf applyFill="1" applyFont="1" applyNumberFormat="1" borderId="0" fillId="5" fontId="17" numFmtId="3765" xfId="0">
      <alignment horizontal="right" vertical="center"/>
    </xf>
    <xf applyFill="1" applyNumberFormat="1" borderId="0" fillId="5" fontId="0" numFmtId="3766" xfId="0"/>
    <xf applyFill="1" applyFont="1" applyNumberFormat="1" borderId="0" fillId="5" fontId="17" numFmtId="3766" xfId="0"/>
    <xf applyFill="1" applyFont="1" applyNumberFormat="1" borderId="0" fillId="5" fontId="17" numFmtId="3766" xfId="0">
      <alignment horizontal="right" vertical="center"/>
    </xf>
    <xf applyFill="1" applyNumberFormat="1" borderId="0" fillId="7" fontId="0" numFmtId="3767" xfId="0"/>
    <xf applyFill="1" applyFont="1" applyNumberFormat="1" borderId="0" fillId="7" fontId="17" numFmtId="3767" xfId="0"/>
    <xf applyFill="1" applyFont="1" applyNumberFormat="1" borderId="0" fillId="7" fontId="17" numFmtId="3767" xfId="0">
      <alignment horizontal="right" vertical="center"/>
    </xf>
    <xf applyFill="1" applyNumberFormat="1" borderId="0" fillId="5" fontId="0" numFmtId="3768" xfId="0"/>
    <xf applyFill="1" applyFont="1" applyNumberFormat="1" borderId="0" fillId="5" fontId="17" numFmtId="3768" xfId="0"/>
    <xf applyFill="1" applyFont="1" applyNumberFormat="1" borderId="0" fillId="5" fontId="17" numFmtId="3768" xfId="0">
      <alignment horizontal="right" vertical="center"/>
    </xf>
    <xf applyFill="1" applyNumberFormat="1" borderId="0" fillId="5" fontId="0" numFmtId="3769" xfId="0"/>
    <xf applyFill="1" applyFont="1" applyNumberFormat="1" borderId="0" fillId="5" fontId="17" numFmtId="3769" xfId="0"/>
    <xf applyFill="1" applyFont="1" applyNumberFormat="1" borderId="0" fillId="5" fontId="17" numFmtId="3769" xfId="0">
      <alignment horizontal="right" vertical="center"/>
    </xf>
    <xf applyFill="1" applyNumberFormat="1" borderId="0" fillId="5" fontId="0" numFmtId="3770" xfId="0"/>
    <xf applyFill="1" applyFont="1" applyNumberFormat="1" borderId="0" fillId="5" fontId="17" numFmtId="3770" xfId="0"/>
    <xf applyFill="1" applyFont="1" applyNumberFormat="1" borderId="0" fillId="5" fontId="17" numFmtId="3770" xfId="0">
      <alignment horizontal="right" vertical="center"/>
    </xf>
    <xf applyFill="1" applyNumberFormat="1" borderId="0" fillId="7" fontId="0" numFmtId="3771" xfId="0"/>
    <xf applyFill="1" applyFont="1" applyNumberFormat="1" borderId="0" fillId="7" fontId="17" numFmtId="3771" xfId="0"/>
    <xf applyFill="1" applyFont="1" applyNumberFormat="1" borderId="0" fillId="7" fontId="17" numFmtId="3771" xfId="0">
      <alignment horizontal="right" vertical="center"/>
    </xf>
    <xf applyFill="1" applyNumberFormat="1" borderId="0" fillId="7" fontId="0" numFmtId="3772" xfId="0"/>
    <xf applyFill="1" applyFont="1" applyNumberFormat="1" borderId="0" fillId="7" fontId="17" numFmtId="3772" xfId="0"/>
    <xf applyFill="1" applyFont="1" applyNumberFormat="1" borderId="0" fillId="7" fontId="17" numFmtId="3772" xfId="0">
      <alignment horizontal="right" vertical="center"/>
    </xf>
    <xf applyFill="1" applyNumberFormat="1" borderId="0" fillId="7" fontId="0" numFmtId="3773" xfId="0"/>
    <xf applyFill="1" applyFont="1" applyNumberFormat="1" borderId="0" fillId="7" fontId="17" numFmtId="3773" xfId="0"/>
    <xf applyFill="1" applyFont="1" applyNumberFormat="1" borderId="0" fillId="7" fontId="17" numFmtId="3773" xfId="0">
      <alignment horizontal="right" vertical="center"/>
    </xf>
    <xf applyFill="1" applyNumberFormat="1" borderId="0" fillId="5" fontId="0" numFmtId="3774" xfId="0"/>
    <xf applyFill="1" applyFont="1" applyNumberFormat="1" borderId="0" fillId="5" fontId="17" numFmtId="3774" xfId="0"/>
    <xf applyFill="1" applyFont="1" applyNumberFormat="1" borderId="0" fillId="5" fontId="17" numFmtId="3774" xfId="0">
      <alignment horizontal="right" vertical="center"/>
    </xf>
    <xf applyFill="1" applyNumberFormat="1" borderId="0" fillId="5" fontId="0" numFmtId="3775" xfId="0"/>
    <xf applyFill="1" applyFont="1" applyNumberFormat="1" borderId="0" fillId="5" fontId="17" numFmtId="3775" xfId="0"/>
    <xf applyFill="1" applyFont="1" applyNumberFormat="1" borderId="0" fillId="5" fontId="17" numFmtId="3775" xfId="0">
      <alignment horizontal="right" vertical="center"/>
    </xf>
    <xf applyFill="1" applyNumberFormat="1" borderId="0" fillId="5" fontId="0" numFmtId="3776" xfId="0"/>
    <xf applyFill="1" applyFont="1" applyNumberFormat="1" borderId="0" fillId="5" fontId="17" numFmtId="3776" xfId="0"/>
    <xf applyFill="1" applyFont="1" applyNumberFormat="1" borderId="0" fillId="5" fontId="17" numFmtId="3776" xfId="0">
      <alignment horizontal="right" vertical="center"/>
    </xf>
    <xf applyFill="1" applyNumberFormat="1" borderId="0" fillId="7" fontId="0" numFmtId="3777" xfId="0"/>
    <xf applyFill="1" applyFont="1" applyNumberFormat="1" borderId="0" fillId="7" fontId="17" numFmtId="3777" xfId="0"/>
    <xf applyFill="1" applyFont="1" applyNumberFormat="1" borderId="0" fillId="7" fontId="17" numFmtId="3777" xfId="0">
      <alignment horizontal="right" vertical="center"/>
    </xf>
    <xf applyFill="1" applyNumberFormat="1" borderId="0" fillId="7" fontId="0" numFmtId="3778" xfId="0"/>
    <xf applyFill="1" applyFont="1" applyNumberFormat="1" borderId="0" fillId="7" fontId="17" numFmtId="3778" xfId="0"/>
    <xf applyFill="1" applyFont="1" applyNumberFormat="1" borderId="0" fillId="7" fontId="17" numFmtId="3778" xfId="0">
      <alignment horizontal="right" vertical="center"/>
    </xf>
    <xf applyFill="1" applyNumberFormat="1" borderId="0" fillId="7" fontId="0" numFmtId="3779" xfId="0"/>
    <xf applyFill="1" applyFont="1" applyNumberFormat="1" borderId="0" fillId="7" fontId="17" numFmtId="3779" xfId="0"/>
    <xf applyFill="1" applyFont="1" applyNumberFormat="1" borderId="0" fillId="7" fontId="17" numFmtId="3779" xfId="0">
      <alignment horizontal="right" vertical="center"/>
    </xf>
    <xf applyFill="1" applyNumberFormat="1" borderId="0" fillId="5" fontId="0" numFmtId="3780" xfId="0"/>
    <xf applyFill="1" applyFont="1" applyNumberFormat="1" borderId="0" fillId="5" fontId="17" numFmtId="3780" xfId="0"/>
    <xf applyFill="1" applyFont="1" applyNumberFormat="1" borderId="0" fillId="5" fontId="17" numFmtId="3780" xfId="0">
      <alignment horizontal="right" vertical="center"/>
    </xf>
    <xf applyFill="1" applyNumberFormat="1" borderId="0" fillId="5" fontId="0" numFmtId="3781" xfId="0"/>
    <xf applyFill="1" applyFont="1" applyNumberFormat="1" borderId="0" fillId="5" fontId="17" numFmtId="3781" xfId="0"/>
    <xf applyFill="1" applyFont="1" applyNumberFormat="1" borderId="0" fillId="5" fontId="17" numFmtId="3781" xfId="0">
      <alignment horizontal="right" vertical="center"/>
    </xf>
    <xf applyFill="1" applyNumberFormat="1" borderId="0" fillId="7" fontId="0" numFmtId="3782" xfId="0"/>
    <xf applyFill="1" applyFont="1" applyNumberFormat="1" borderId="0" fillId="7" fontId="17" numFmtId="3782" xfId="0"/>
    <xf applyFill="1" applyFont="1" applyNumberFormat="1" borderId="0" fillId="7" fontId="17" numFmtId="3782" xfId="0">
      <alignment horizontal="right" vertical="center"/>
    </xf>
    <xf applyNumberFormat="1" borderId="0" fillId="0" fontId="0" numFmtId="3783" xfId="0"/>
    <xf applyFill="1" applyNumberFormat="1" borderId="0" fillId="5" fontId="0" numFmtId="3783" xfId="0"/>
    <xf applyFill="1" applyFont="1" applyNumberFormat="1" borderId="0" fillId="5" fontId="20" numFmtId="3783" xfId="0"/>
    <xf applyFill="1" applyFont="1" applyNumberFormat="1" borderId="0" fillId="5" fontId="20" numFmtId="3783" xfId="0">
      <alignment horizontal="right" vertical="center"/>
    </xf>
    <xf applyNumberFormat="1" borderId="0" fillId="0" fontId="0" numFmtId="3784" xfId="0"/>
    <xf applyFill="1" applyNumberFormat="1" borderId="0" fillId="5" fontId="0" numFmtId="3784" xfId="0"/>
    <xf applyFill="1" applyFont="1" applyNumberFormat="1" borderId="0" fillId="5" fontId="20" numFmtId="3784" xfId="0"/>
    <xf applyFill="1" applyFont="1" applyNumberFormat="1" borderId="0" fillId="5" fontId="20" numFmtId="3784" xfId="0">
      <alignment horizontal="right" vertical="center"/>
    </xf>
    <xf applyNumberFormat="1" borderId="0" fillId="0" fontId="0" numFmtId="3785" xfId="0"/>
    <xf applyFill="1" applyNumberFormat="1" borderId="0" fillId="5" fontId="0" numFmtId="3785" xfId="0"/>
    <xf applyFill="1" applyFont="1" applyNumberFormat="1" borderId="0" fillId="5" fontId="20" numFmtId="3785" xfId="0"/>
    <xf applyFill="1" applyFont="1" applyNumberFormat="1" borderId="0" fillId="5" fontId="20" numFmtId="3785" xfId="0">
      <alignment horizontal="right" vertical="center"/>
    </xf>
    <xf applyNumberFormat="1" borderId="0" fillId="0" fontId="0" numFmtId="3786" xfId="0"/>
    <xf applyFill="1" applyNumberFormat="1" borderId="0" fillId="6" fontId="0" numFmtId="3786" xfId="0"/>
    <xf applyFill="1" applyFont="1" applyNumberFormat="1" borderId="0" fillId="6" fontId="23" numFmtId="3786" xfId="0"/>
    <xf applyFill="1" applyFont="1" applyNumberFormat="1" borderId="0" fillId="6" fontId="23" numFmtId="3786" xfId="0">
      <alignment horizontal="right" vertical="center"/>
    </xf>
    <xf applyNumberFormat="1" borderId="0" fillId="0" fontId="0" numFmtId="3787" xfId="0"/>
    <xf applyFill="1" applyNumberFormat="1" borderId="0" fillId="5" fontId="0" numFmtId="3788" xfId="0"/>
    <xf applyFill="1" applyFont="1" applyNumberFormat="1" borderId="0" fillId="5" fontId="17" numFmtId="3788" xfId="0"/>
    <xf applyFill="1" applyFont="1" applyNumberFormat="1" borderId="0" fillId="5" fontId="17" numFmtId="3788" xfId="0">
      <alignment horizontal="right" vertical="center"/>
    </xf>
    <xf applyFill="1" applyNumberFormat="1" borderId="0" fillId="5" fontId="0" numFmtId="3789" xfId="0"/>
    <xf applyFill="1" applyFont="1" applyNumberFormat="1" borderId="0" fillId="5" fontId="17" numFmtId="3789" xfId="0"/>
    <xf applyFill="1" applyFont="1" applyNumberFormat="1" borderId="0" fillId="5" fontId="17" numFmtId="3789" xfId="0">
      <alignment horizontal="right" vertical="center"/>
    </xf>
    <xf applyFill="1" applyNumberFormat="1" borderId="0" fillId="5" fontId="0" numFmtId="3790" xfId="0"/>
    <xf applyFill="1" applyFont="1" applyNumberFormat="1" borderId="0" fillId="5" fontId="17" numFmtId="3790" xfId="0"/>
    <xf applyFill="1" applyFont="1" applyNumberFormat="1" borderId="0" fillId="5" fontId="17" numFmtId="3790" xfId="0">
      <alignment horizontal="right" vertical="center"/>
    </xf>
    <xf applyFill="1" applyNumberFormat="1" borderId="0" fillId="7" fontId="0" numFmtId="3791" xfId="0"/>
    <xf applyFill="1" applyFont="1" applyNumberFormat="1" borderId="0" fillId="7" fontId="17" numFmtId="3791" xfId="0"/>
    <xf applyFill="1" applyFont="1" applyNumberFormat="1" borderId="0" fillId="7" fontId="17" numFmtId="3791" xfId="0">
      <alignment horizontal="right" vertical="center"/>
    </xf>
    <xf applyFill="1" applyNumberFormat="1" borderId="0" fillId="7" fontId="0" numFmtId="3792" xfId="0"/>
    <xf applyFill="1" applyFont="1" applyNumberFormat="1" borderId="0" fillId="7" fontId="17" numFmtId="3792" xfId="0"/>
    <xf applyFill="1" applyFont="1" applyNumberFormat="1" borderId="0" fillId="7" fontId="17" numFmtId="3792" xfId="0">
      <alignment horizontal="right" vertical="center"/>
    </xf>
    <xf applyFill="1" applyNumberFormat="1" borderId="0" fillId="7" fontId="0" numFmtId="3793" xfId="0"/>
    <xf applyFill="1" applyFont="1" applyNumberFormat="1" borderId="0" fillId="7" fontId="17" numFmtId="3793" xfId="0"/>
    <xf applyFill="1" applyFont="1" applyNumberFormat="1" borderId="0" fillId="7" fontId="17" numFmtId="3793" xfId="0">
      <alignment horizontal="right" vertical="center"/>
    </xf>
    <xf applyFill="1" applyNumberFormat="1" borderId="0" fillId="5" fontId="0" numFmtId="3794" xfId="0"/>
    <xf applyFill="1" applyFont="1" applyNumberFormat="1" borderId="0" fillId="5" fontId="17" numFmtId="3794" xfId="0"/>
    <xf applyFill="1" applyFont="1" applyNumberFormat="1" borderId="0" fillId="5" fontId="17" numFmtId="3794" xfId="0">
      <alignment horizontal="right" vertical="center"/>
    </xf>
    <xf applyFill="1" applyNumberFormat="1" borderId="0" fillId="5" fontId="0" numFmtId="3795" xfId="0"/>
    <xf applyFill="1" applyFont="1" applyNumberFormat="1" borderId="0" fillId="5" fontId="17" numFmtId="3795" xfId="0"/>
    <xf applyFill="1" applyFont="1" applyNumberFormat="1" borderId="0" fillId="5" fontId="17" numFmtId="3795" xfId="0">
      <alignment horizontal="right" vertical="center"/>
    </xf>
    <xf applyFill="1" applyNumberFormat="1" borderId="0" fillId="5" fontId="0" numFmtId="3796" xfId="0"/>
    <xf applyFill="1" applyFont="1" applyNumberFormat="1" borderId="0" fillId="5" fontId="17" numFmtId="3796" xfId="0"/>
    <xf applyFill="1" applyFont="1" applyNumberFormat="1" borderId="0" fillId="5" fontId="17" numFmtId="3796" xfId="0">
      <alignment horizontal="right" vertical="center"/>
    </xf>
    <xf applyFill="1" applyNumberFormat="1" borderId="0" fillId="7" fontId="0" numFmtId="3797" xfId="0"/>
    <xf applyFill="1" applyFont="1" applyNumberFormat="1" borderId="0" fillId="7" fontId="17" numFmtId="3797" xfId="0"/>
    <xf applyFill="1" applyFont="1" applyNumberFormat="1" borderId="0" fillId="7" fontId="17" numFmtId="3797" xfId="0">
      <alignment horizontal="right" vertical="center"/>
    </xf>
    <xf applyFill="1" applyNumberFormat="1" borderId="0" fillId="7" fontId="0" numFmtId="3798" xfId="0"/>
    <xf applyFill="1" applyFont="1" applyNumberFormat="1" borderId="0" fillId="7" fontId="17" numFmtId="3798" xfId="0"/>
    <xf applyFill="1" applyFont="1" applyNumberFormat="1" borderId="0" fillId="7" fontId="17" numFmtId="3798" xfId="0">
      <alignment horizontal="right" vertical="center"/>
    </xf>
    <xf applyFill="1" applyNumberFormat="1" borderId="0" fillId="7" fontId="0" numFmtId="3799" xfId="0"/>
    <xf applyFill="1" applyFont="1" applyNumberFormat="1" borderId="0" fillId="7" fontId="17" numFmtId="3799" xfId="0"/>
    <xf applyFill="1" applyFont="1" applyNumberFormat="1" borderId="0" fillId="7" fontId="17" numFmtId="3799" xfId="0">
      <alignment horizontal="right" vertical="center"/>
    </xf>
    <xf applyFill="1" applyNumberFormat="1" borderId="0" fillId="5" fontId="0" numFmtId="3800" xfId="0"/>
    <xf applyFill="1" applyFont="1" applyNumberFormat="1" borderId="0" fillId="5" fontId="17" numFmtId="3800" xfId="0"/>
    <xf applyFill="1" applyFont="1" applyNumberFormat="1" borderId="0" fillId="5" fontId="17" numFmtId="3800" xfId="0">
      <alignment horizontal="right" vertical="center"/>
    </xf>
    <xf applyFill="1" applyNumberFormat="1" borderId="0" fillId="5" fontId="0" numFmtId="3801" xfId="0"/>
    <xf applyFill="1" applyFont="1" applyNumberFormat="1" borderId="0" fillId="5" fontId="17" numFmtId="3801" xfId="0"/>
    <xf applyFill="1" applyFont="1" applyNumberFormat="1" borderId="0" fillId="5" fontId="17" numFmtId="3801" xfId="0">
      <alignment horizontal="right" vertical="center"/>
    </xf>
    <xf applyFill="1" applyNumberFormat="1" borderId="0" fillId="5" fontId="0" numFmtId="3802" xfId="0"/>
    <xf applyFill="1" applyFont="1" applyNumberFormat="1" borderId="0" fillId="5" fontId="17" numFmtId="3802" xfId="0"/>
    <xf applyFill="1" applyFont="1" applyNumberFormat="1" borderId="0" fillId="5" fontId="17" numFmtId="3802" xfId="0">
      <alignment horizontal="right" vertical="center"/>
    </xf>
    <xf applyFill="1" applyNumberFormat="1" borderId="0" fillId="7" fontId="0" numFmtId="3803" xfId="0"/>
    <xf applyFill="1" applyFont="1" applyNumberFormat="1" borderId="0" fillId="7" fontId="17" numFmtId="3803" xfId="0"/>
    <xf applyFill="1" applyFont="1" applyNumberFormat="1" borderId="0" fillId="7" fontId="17" numFmtId="3803" xfId="0">
      <alignment horizontal="right" vertical="center"/>
    </xf>
    <xf applyFill="1" applyNumberFormat="1" borderId="0" fillId="7" fontId="0" numFmtId="3804" xfId="0"/>
    <xf applyFill="1" applyFont="1" applyNumberFormat="1" borderId="0" fillId="7" fontId="17" numFmtId="3804" xfId="0"/>
    <xf applyFill="1" applyFont="1" applyNumberFormat="1" borderId="0" fillId="7" fontId="17" numFmtId="3804" xfId="0">
      <alignment horizontal="right" vertical="center"/>
    </xf>
    <xf applyFill="1" applyNumberFormat="1" borderId="0" fillId="7" fontId="0" numFmtId="3805" xfId="0"/>
    <xf applyFill="1" applyFont="1" applyNumberFormat="1" borderId="0" fillId="7" fontId="17" numFmtId="3805" xfId="0"/>
    <xf applyFill="1" applyFont="1" applyNumberFormat="1" borderId="0" fillId="7" fontId="17" numFmtId="3805" xfId="0">
      <alignment horizontal="right" vertical="center"/>
    </xf>
    <xf applyFill="1" applyNumberFormat="1" borderId="0" fillId="5" fontId="0" numFmtId="3806" xfId="0"/>
    <xf applyFill="1" applyFont="1" applyNumberFormat="1" borderId="0" fillId="5" fontId="17" numFmtId="3806" xfId="0"/>
    <xf applyFill="1" applyFont="1" applyNumberFormat="1" borderId="0" fillId="5" fontId="17" numFmtId="3806" xfId="0">
      <alignment horizontal="right" vertical="center"/>
    </xf>
    <xf applyFill="1" applyNumberFormat="1" borderId="0" fillId="5" fontId="0" numFmtId="3807" xfId="0"/>
    <xf applyFill="1" applyFont="1" applyNumberFormat="1" borderId="0" fillId="5" fontId="17" numFmtId="3807" xfId="0"/>
    <xf applyFill="1" applyFont="1" applyNumberFormat="1" borderId="0" fillId="5" fontId="17" numFmtId="3807" xfId="0">
      <alignment horizontal="right" vertical="center"/>
    </xf>
    <xf applyFill="1" applyNumberFormat="1" borderId="0" fillId="7" fontId="0" numFmtId="3808" xfId="0"/>
    <xf applyFill="1" applyFont="1" applyNumberFormat="1" borderId="0" fillId="7" fontId="17" numFmtId="3808" xfId="0"/>
    <xf applyFill="1" applyFont="1" applyNumberFormat="1" borderId="0" fillId="7" fontId="17" numFmtId="3808" xfId="0">
      <alignment horizontal="right" vertical="center"/>
    </xf>
    <xf applyFill="1" applyNumberFormat="1" borderId="0" fillId="5" fontId="0" numFmtId="3809" xfId="0"/>
    <xf applyFill="1" applyFont="1" applyNumberFormat="1" borderId="0" fillId="5" fontId="17" numFmtId="3809" xfId="0"/>
    <xf applyFill="1" applyFont="1" applyNumberFormat="1" borderId="0" fillId="5" fontId="17" numFmtId="3809" xfId="0">
      <alignment horizontal="right" vertical="center"/>
    </xf>
    <xf applyFill="1" applyNumberFormat="1" borderId="0" fillId="5" fontId="0" numFmtId="3810" xfId="0"/>
    <xf applyFill="1" applyFont="1" applyNumberFormat="1" borderId="0" fillId="5" fontId="17" numFmtId="3810" xfId="0"/>
    <xf applyFill="1" applyFont="1" applyNumberFormat="1" borderId="0" fillId="5" fontId="17" numFmtId="3810" xfId="0">
      <alignment horizontal="right" vertical="center"/>
    </xf>
    <xf applyFill="1" applyNumberFormat="1" borderId="0" fillId="5" fontId="0" numFmtId="3811" xfId="0"/>
    <xf applyFill="1" applyFont="1" applyNumberFormat="1" borderId="0" fillId="5" fontId="17" numFmtId="3811" xfId="0"/>
    <xf applyFill="1" applyFont="1" applyNumberFormat="1" borderId="0" fillId="5" fontId="17" numFmtId="3811" xfId="0">
      <alignment horizontal="right" vertical="center"/>
    </xf>
    <xf applyFill="1" applyNumberFormat="1" borderId="0" fillId="7" fontId="0" numFmtId="3812" xfId="0"/>
    <xf applyFill="1" applyFont="1" applyNumberFormat="1" borderId="0" fillId="7" fontId="17" numFmtId="3812" xfId="0"/>
    <xf applyFill="1" applyFont="1" applyNumberFormat="1" borderId="0" fillId="7" fontId="17" numFmtId="3812" xfId="0">
      <alignment horizontal="right" vertical="center"/>
    </xf>
    <xf applyFill="1" applyNumberFormat="1" borderId="0" fillId="7" fontId="0" numFmtId="3813" xfId="0"/>
    <xf applyFill="1" applyFont="1" applyNumberFormat="1" borderId="0" fillId="7" fontId="17" numFmtId="3813" xfId="0"/>
    <xf applyFill="1" applyFont="1" applyNumberFormat="1" borderId="0" fillId="7" fontId="17" numFmtId="3813" xfId="0">
      <alignment horizontal="right" vertical="center"/>
    </xf>
    <xf applyFill="1" applyNumberFormat="1" borderId="0" fillId="7" fontId="0" numFmtId="3814" xfId="0"/>
    <xf applyFill="1" applyFont="1" applyNumberFormat="1" borderId="0" fillId="7" fontId="17" numFmtId="3814" xfId="0"/>
    <xf applyFill="1" applyFont="1" applyNumberFormat="1" borderId="0" fillId="7" fontId="17" numFmtId="3814" xfId="0">
      <alignment horizontal="right" vertical="center"/>
    </xf>
    <xf applyFill="1" applyNumberFormat="1" borderId="0" fillId="5" fontId="0" numFmtId="3815" xfId="0"/>
    <xf applyFill="1" applyFont="1" applyNumberFormat="1" borderId="0" fillId="5" fontId="17" numFmtId="3815" xfId="0"/>
    <xf applyFill="1" applyFont="1" applyNumberFormat="1" borderId="0" fillId="5" fontId="17" numFmtId="3815" xfId="0">
      <alignment horizontal="right" vertical="center"/>
    </xf>
    <xf applyFill="1" applyNumberFormat="1" borderId="0" fillId="5" fontId="0" numFmtId="3816" xfId="0"/>
    <xf applyFill="1" applyFont="1" applyNumberFormat="1" borderId="0" fillId="5" fontId="17" numFmtId="3816" xfId="0"/>
    <xf applyFill="1" applyFont="1" applyNumberFormat="1" borderId="0" fillId="5" fontId="17" numFmtId="3816" xfId="0">
      <alignment horizontal="right" vertical="center"/>
    </xf>
    <xf applyFill="1" applyNumberFormat="1" borderId="0" fillId="5" fontId="0" numFmtId="3817" xfId="0"/>
    <xf applyFill="1" applyFont="1" applyNumberFormat="1" borderId="0" fillId="5" fontId="17" numFmtId="3817" xfId="0"/>
    <xf applyFill="1" applyFont="1" applyNumberFormat="1" borderId="0" fillId="5" fontId="17" numFmtId="3817" xfId="0">
      <alignment horizontal="right" vertical="center"/>
    </xf>
    <xf applyFill="1" applyNumberFormat="1" borderId="0" fillId="7" fontId="0" numFmtId="3818" xfId="0"/>
    <xf applyFill="1" applyFont="1" applyNumberFormat="1" borderId="0" fillId="7" fontId="17" numFmtId="3818" xfId="0"/>
    <xf applyFill="1" applyFont="1" applyNumberFormat="1" borderId="0" fillId="7" fontId="17" numFmtId="3818" xfId="0">
      <alignment horizontal="right" vertical="center"/>
    </xf>
    <xf applyFill="1" applyNumberFormat="1" borderId="0" fillId="7" fontId="0" numFmtId="3819" xfId="0"/>
    <xf applyFill="1" applyFont="1" applyNumberFormat="1" borderId="0" fillId="7" fontId="17" numFmtId="3819" xfId="0"/>
    <xf applyFill="1" applyFont="1" applyNumberFormat="1" borderId="0" fillId="7" fontId="17" numFmtId="3819" xfId="0">
      <alignment horizontal="right" vertical="center"/>
    </xf>
    <xf applyFill="1" applyNumberFormat="1" borderId="0" fillId="7" fontId="0" numFmtId="3820" xfId="0"/>
    <xf applyFill="1" applyFont="1" applyNumberFormat="1" borderId="0" fillId="7" fontId="17" numFmtId="3820" xfId="0"/>
    <xf applyFill="1" applyFont="1" applyNumberFormat="1" borderId="0" fillId="7" fontId="17" numFmtId="3820" xfId="0">
      <alignment horizontal="right" vertical="center"/>
    </xf>
    <xf applyFill="1" applyNumberFormat="1" borderId="0" fillId="5" fontId="0" numFmtId="3821" xfId="0"/>
    <xf applyFill="1" applyFont="1" applyNumberFormat="1" borderId="0" fillId="5" fontId="17" numFmtId="3821" xfId="0"/>
    <xf applyFill="1" applyFont="1" applyNumberFormat="1" borderId="0" fillId="5" fontId="17" numFmtId="3821" xfId="0">
      <alignment horizontal="right" vertical="center"/>
    </xf>
    <xf applyFill="1" applyNumberFormat="1" borderId="0" fillId="5" fontId="0" numFmtId="3822" xfId="0"/>
    <xf applyFill="1" applyFont="1" applyNumberFormat="1" borderId="0" fillId="5" fontId="17" numFmtId="3822" xfId="0"/>
    <xf applyFill="1" applyFont="1" applyNumberFormat="1" borderId="0" fillId="5" fontId="17" numFmtId="3822" xfId="0">
      <alignment horizontal="right" vertical="center"/>
    </xf>
    <xf applyFill="1" applyNumberFormat="1" borderId="0" fillId="7" fontId="0" numFmtId="3823" xfId="0"/>
    <xf applyFill="1" applyFont="1" applyNumberFormat="1" borderId="0" fillId="7" fontId="17" numFmtId="3823" xfId="0"/>
    <xf applyFill="1" applyFont="1" applyNumberFormat="1" borderId="0" fillId="7" fontId="17" numFmtId="3823" xfId="0">
      <alignment horizontal="right" vertical="center"/>
    </xf>
    <xf applyNumberFormat="1" borderId="0" fillId="0" fontId="0" numFmtId="3824" xfId="0"/>
    <xf applyFill="1" applyNumberFormat="1" borderId="0" fillId="5" fontId="0" numFmtId="3824" xfId="0"/>
    <xf applyFill="1" applyFont="1" applyNumberFormat="1" borderId="0" fillId="5" fontId="20" numFmtId="3824" xfId="0"/>
    <xf applyFill="1" applyFont="1" applyNumberFormat="1" borderId="0" fillId="5" fontId="20" numFmtId="3824" xfId="0">
      <alignment horizontal="right" vertical="center"/>
    </xf>
    <xf applyNumberFormat="1" borderId="0" fillId="0" fontId="0" numFmtId="3825" xfId="0"/>
    <xf applyFill="1" applyNumberFormat="1" borderId="0" fillId="5" fontId="0" numFmtId="3825" xfId="0"/>
    <xf applyFill="1" applyFont="1" applyNumberFormat="1" borderId="0" fillId="5" fontId="20" numFmtId="3825" xfId="0"/>
    <xf applyFill="1" applyFont="1" applyNumberFormat="1" borderId="0" fillId="5" fontId="20" numFmtId="3825" xfId="0">
      <alignment horizontal="right" vertical="center"/>
    </xf>
    <xf applyNumberFormat="1" borderId="0" fillId="0" fontId="0" numFmtId="3826" xfId="0"/>
    <xf applyFill="1" applyNumberFormat="1" borderId="0" fillId="5" fontId="0" numFmtId="3826" xfId="0"/>
    <xf applyFill="1" applyFont="1" applyNumberFormat="1" borderId="0" fillId="5" fontId="20" numFmtId="3826" xfId="0"/>
    <xf applyFill="1" applyFont="1" applyNumberFormat="1" borderId="0" fillId="5" fontId="20" numFmtId="3826" xfId="0">
      <alignment horizontal="right" vertical="center"/>
    </xf>
    <xf applyNumberFormat="1" borderId="0" fillId="0" fontId="0" numFmtId="3827" xfId="0"/>
    <xf applyFill="1" applyNumberFormat="1" borderId="0" fillId="6" fontId="0" numFmtId="3827" xfId="0"/>
    <xf applyFill="1" applyFont="1" applyNumberFormat="1" borderId="0" fillId="6" fontId="23" numFmtId="3827" xfId="0"/>
    <xf applyFill="1" applyFont="1" applyNumberFormat="1" borderId="0" fillId="6" fontId="23" numFmtId="3827" xfId="0">
      <alignment horizontal="right" vertical="center"/>
    </xf>
    <xf applyNumberFormat="1" borderId="0" fillId="0" fontId="0" numFmtId="3828" xfId="0"/>
    <xf applyFill="1" applyNumberFormat="1" borderId="0" fillId="5" fontId="0" numFmtId="3829" xfId="0"/>
    <xf applyFill="1" applyFont="1" applyNumberFormat="1" borderId="0" fillId="5" fontId="17" numFmtId="3829" xfId="0"/>
    <xf applyFill="1" applyFont="1" applyNumberFormat="1" borderId="0" fillId="5" fontId="17" numFmtId="3829" xfId="0">
      <alignment horizontal="right" vertical="center"/>
    </xf>
    <xf applyFill="1" applyNumberFormat="1" borderId="0" fillId="5" fontId="0" numFmtId="3830" xfId="0"/>
    <xf applyFill="1" applyFont="1" applyNumberFormat="1" borderId="0" fillId="5" fontId="17" numFmtId="3830" xfId="0"/>
    <xf applyFill="1" applyFont="1" applyNumberFormat="1" borderId="0" fillId="5" fontId="17" numFmtId="3830" xfId="0">
      <alignment horizontal="right" vertical="center"/>
    </xf>
    <xf applyFill="1" applyNumberFormat="1" borderId="0" fillId="5" fontId="0" numFmtId="3831" xfId="0"/>
    <xf applyFill="1" applyFont="1" applyNumberFormat="1" borderId="0" fillId="5" fontId="17" numFmtId="3831" xfId="0"/>
    <xf applyFill="1" applyFont="1" applyNumberFormat="1" borderId="0" fillId="5" fontId="17" numFmtId="3831" xfId="0">
      <alignment horizontal="right" vertical="center"/>
    </xf>
    <xf applyFill="1" applyNumberFormat="1" borderId="0" fillId="7" fontId="0" numFmtId="3832" xfId="0"/>
    <xf applyFill="1" applyFont="1" applyNumberFormat="1" borderId="0" fillId="7" fontId="17" numFmtId="3832" xfId="0"/>
    <xf applyFill="1" applyFont="1" applyNumberFormat="1" borderId="0" fillId="7" fontId="17" numFmtId="3832" xfId="0">
      <alignment horizontal="right" vertical="center"/>
    </xf>
    <xf applyFill="1" applyNumberFormat="1" borderId="0" fillId="7" fontId="0" numFmtId="3833" xfId="0"/>
    <xf applyFill="1" applyFont="1" applyNumberFormat="1" borderId="0" fillId="7" fontId="17" numFmtId="3833" xfId="0"/>
    <xf applyFill="1" applyFont="1" applyNumberFormat="1" borderId="0" fillId="7" fontId="17" numFmtId="3833" xfId="0">
      <alignment horizontal="right" vertical="center"/>
    </xf>
    <xf applyFill="1" applyNumberFormat="1" borderId="0" fillId="7" fontId="0" numFmtId="3834" xfId="0"/>
    <xf applyFill="1" applyFont="1" applyNumberFormat="1" borderId="0" fillId="7" fontId="17" numFmtId="3834" xfId="0"/>
    <xf applyFill="1" applyFont="1" applyNumberFormat="1" borderId="0" fillId="7" fontId="17" numFmtId="3834" xfId="0">
      <alignment horizontal="right" vertical="center"/>
    </xf>
    <xf applyFill="1" applyNumberFormat="1" borderId="0" fillId="5" fontId="0" numFmtId="3835" xfId="0"/>
    <xf applyFill="1" applyFont="1" applyNumberFormat="1" borderId="0" fillId="5" fontId="17" numFmtId="3835" xfId="0"/>
    <xf applyFill="1" applyFont="1" applyNumberFormat="1" borderId="0" fillId="5" fontId="17" numFmtId="3835" xfId="0">
      <alignment horizontal="right" vertical="center"/>
    </xf>
    <xf applyFill="1" applyNumberFormat="1" borderId="0" fillId="5" fontId="0" numFmtId="3836" xfId="0"/>
    <xf applyFill="1" applyFont="1" applyNumberFormat="1" borderId="0" fillId="5" fontId="17" numFmtId="3836" xfId="0"/>
    <xf applyFill="1" applyFont="1" applyNumberFormat="1" borderId="0" fillId="5" fontId="17" numFmtId="3836" xfId="0">
      <alignment horizontal="right" vertical="center"/>
    </xf>
    <xf applyFill="1" applyNumberFormat="1" borderId="0" fillId="5" fontId="0" numFmtId="3837" xfId="0"/>
    <xf applyFill="1" applyFont="1" applyNumberFormat="1" borderId="0" fillId="5" fontId="17" numFmtId="3837" xfId="0"/>
    <xf applyFill="1" applyFont="1" applyNumberFormat="1" borderId="0" fillId="5" fontId="17" numFmtId="3837" xfId="0">
      <alignment horizontal="right" vertical="center"/>
    </xf>
    <xf applyFill="1" applyNumberFormat="1" borderId="0" fillId="7" fontId="0" numFmtId="3838" xfId="0"/>
    <xf applyFill="1" applyFont="1" applyNumberFormat="1" borderId="0" fillId="7" fontId="17" numFmtId="3838" xfId="0"/>
    <xf applyFill="1" applyFont="1" applyNumberFormat="1" borderId="0" fillId="7" fontId="17" numFmtId="3838" xfId="0">
      <alignment horizontal="right" vertical="center"/>
    </xf>
    <xf applyFill="1" applyNumberFormat="1" borderId="0" fillId="7" fontId="0" numFmtId="3839" xfId="0"/>
    <xf applyFill="1" applyFont="1" applyNumberFormat="1" borderId="0" fillId="7" fontId="17" numFmtId="3839" xfId="0"/>
    <xf applyFill="1" applyFont="1" applyNumberFormat="1" borderId="0" fillId="7" fontId="17" numFmtId="3839" xfId="0">
      <alignment horizontal="right" vertical="center"/>
    </xf>
    <xf applyFill="1" applyNumberFormat="1" borderId="0" fillId="7" fontId="0" numFmtId="3840" xfId="0"/>
    <xf applyFill="1" applyFont="1" applyNumberFormat="1" borderId="0" fillId="7" fontId="17" numFmtId="3840" xfId="0"/>
    <xf applyFill="1" applyFont="1" applyNumberFormat="1" borderId="0" fillId="7" fontId="17" numFmtId="3840" xfId="0">
      <alignment horizontal="right" vertical="center"/>
    </xf>
    <xf applyFill="1" applyNumberFormat="1" borderId="0" fillId="5" fontId="0" numFmtId="3841" xfId="0"/>
    <xf applyFill="1" applyFont="1" applyNumberFormat="1" borderId="0" fillId="5" fontId="17" numFmtId="3841" xfId="0"/>
    <xf applyFill="1" applyFont="1" applyNumberFormat="1" borderId="0" fillId="5" fontId="17" numFmtId="3841" xfId="0">
      <alignment horizontal="right" vertical="center"/>
    </xf>
    <xf applyFill="1" applyNumberFormat="1" borderId="0" fillId="5" fontId="0" numFmtId="3842" xfId="0"/>
    <xf applyFill="1" applyFont="1" applyNumberFormat="1" borderId="0" fillId="5" fontId="17" numFmtId="3842" xfId="0"/>
    <xf applyFill="1" applyFont="1" applyNumberFormat="1" borderId="0" fillId="5" fontId="17" numFmtId="3842" xfId="0">
      <alignment horizontal="right" vertical="center"/>
    </xf>
    <xf applyFill="1" applyNumberFormat="1" borderId="0" fillId="5" fontId="0" numFmtId="3843" xfId="0"/>
    <xf applyFill="1" applyFont="1" applyNumberFormat="1" borderId="0" fillId="5" fontId="17" numFmtId="3843" xfId="0"/>
    <xf applyFill="1" applyFont="1" applyNumberFormat="1" borderId="0" fillId="5" fontId="17" numFmtId="3843" xfId="0">
      <alignment horizontal="right" vertical="center"/>
    </xf>
    <xf applyFill="1" applyNumberFormat="1" borderId="0" fillId="7" fontId="0" numFmtId="3844" xfId="0"/>
    <xf applyFill="1" applyFont="1" applyNumberFormat="1" borderId="0" fillId="7" fontId="17" numFmtId="3844" xfId="0"/>
    <xf applyFill="1" applyFont="1" applyNumberFormat="1" borderId="0" fillId="7" fontId="17" numFmtId="3844" xfId="0">
      <alignment horizontal="right" vertical="center"/>
    </xf>
    <xf applyFill="1" applyNumberFormat="1" borderId="0" fillId="7" fontId="0" numFmtId="3845" xfId="0"/>
    <xf applyFill="1" applyFont="1" applyNumberFormat="1" borderId="0" fillId="7" fontId="17" numFmtId="3845" xfId="0"/>
    <xf applyFill="1" applyFont="1" applyNumberFormat="1" borderId="0" fillId="7" fontId="17" numFmtId="3845" xfId="0">
      <alignment horizontal="right" vertical="center"/>
    </xf>
    <xf applyFill="1" applyNumberFormat="1" borderId="0" fillId="7" fontId="0" numFmtId="3846" xfId="0"/>
    <xf applyFill="1" applyFont="1" applyNumberFormat="1" borderId="0" fillId="7" fontId="17" numFmtId="3846" xfId="0"/>
    <xf applyFill="1" applyFont="1" applyNumberFormat="1" borderId="0" fillId="7" fontId="17" numFmtId="3846" xfId="0">
      <alignment horizontal="right" vertical="center"/>
    </xf>
    <xf applyFill="1" applyNumberFormat="1" borderId="0" fillId="5" fontId="0" numFmtId="3847" xfId="0"/>
    <xf applyFill="1" applyFont="1" applyNumberFormat="1" borderId="0" fillId="5" fontId="17" numFmtId="3847" xfId="0"/>
    <xf applyFill="1" applyFont="1" applyNumberFormat="1" borderId="0" fillId="5" fontId="17" numFmtId="3847" xfId="0">
      <alignment horizontal="right" vertical="center"/>
    </xf>
    <xf applyFill="1" applyNumberFormat="1" borderId="0" fillId="5" fontId="0" numFmtId="3848" xfId="0"/>
    <xf applyFill="1" applyFont="1" applyNumberFormat="1" borderId="0" fillId="5" fontId="17" numFmtId="3848" xfId="0"/>
    <xf applyFill="1" applyFont="1" applyNumberFormat="1" borderId="0" fillId="5" fontId="17" numFmtId="3848" xfId="0">
      <alignment horizontal="right" vertical="center"/>
    </xf>
    <xf applyFill="1" applyNumberFormat="1" borderId="0" fillId="7" fontId="0" numFmtId="3849" xfId="0"/>
    <xf applyFill="1" applyFont="1" applyNumberFormat="1" borderId="0" fillId="7" fontId="17" numFmtId="3849" xfId="0"/>
    <xf applyFill="1" applyFont="1" applyNumberFormat="1" borderId="0" fillId="7" fontId="17" numFmtId="3849" xfId="0">
      <alignment horizontal="right" vertical="center"/>
    </xf>
    <xf applyFill="1" applyNumberFormat="1" borderId="0" fillId="5" fontId="0" numFmtId="3850" xfId="0"/>
    <xf applyFill="1" applyFont="1" applyNumberFormat="1" borderId="0" fillId="5" fontId="17" numFmtId="3850" xfId="0"/>
    <xf applyFill="1" applyFont="1" applyNumberFormat="1" borderId="0" fillId="5" fontId="17" numFmtId="3850" xfId="0">
      <alignment horizontal="right" vertical="center"/>
    </xf>
    <xf applyFill="1" applyNumberFormat="1" borderId="0" fillId="5" fontId="0" numFmtId="3851" xfId="0"/>
    <xf applyFill="1" applyFont="1" applyNumberFormat="1" borderId="0" fillId="5" fontId="17" numFmtId="3851" xfId="0"/>
    <xf applyFill="1" applyFont="1" applyNumberFormat="1" borderId="0" fillId="5" fontId="17" numFmtId="3851" xfId="0">
      <alignment horizontal="right" vertical="center"/>
    </xf>
    <xf applyFill="1" applyNumberFormat="1" borderId="0" fillId="5" fontId="0" numFmtId="3852" xfId="0"/>
    <xf applyFill="1" applyFont="1" applyNumberFormat="1" borderId="0" fillId="5" fontId="17" numFmtId="3852" xfId="0"/>
    <xf applyFill="1" applyFont="1" applyNumberFormat="1" borderId="0" fillId="5" fontId="17" numFmtId="3852" xfId="0">
      <alignment horizontal="right" vertical="center"/>
    </xf>
    <xf applyFill="1" applyNumberFormat="1" borderId="0" fillId="7" fontId="0" numFmtId="3853" xfId="0"/>
    <xf applyFill="1" applyFont="1" applyNumberFormat="1" borderId="0" fillId="7" fontId="17" numFmtId="3853" xfId="0"/>
    <xf applyFill="1" applyFont="1" applyNumberFormat="1" borderId="0" fillId="7" fontId="17" numFmtId="3853" xfId="0">
      <alignment horizontal="right" vertical="center"/>
    </xf>
    <xf applyFill="1" applyNumberFormat="1" borderId="0" fillId="7" fontId="0" numFmtId="3854" xfId="0"/>
    <xf applyFill="1" applyFont="1" applyNumberFormat="1" borderId="0" fillId="7" fontId="17" numFmtId="3854" xfId="0"/>
    <xf applyFill="1" applyFont="1" applyNumberFormat="1" borderId="0" fillId="7" fontId="17" numFmtId="3854" xfId="0">
      <alignment horizontal="right" vertical="center"/>
    </xf>
    <xf applyFill="1" applyNumberFormat="1" borderId="0" fillId="7" fontId="0" numFmtId="3855" xfId="0"/>
    <xf applyFill="1" applyFont="1" applyNumberFormat="1" borderId="0" fillId="7" fontId="17" numFmtId="3855" xfId="0"/>
    <xf applyFill="1" applyFont="1" applyNumberFormat="1" borderId="0" fillId="7" fontId="17" numFmtId="3855" xfId="0">
      <alignment horizontal="right" vertical="center"/>
    </xf>
    <xf applyFill="1" applyNumberFormat="1" borderId="0" fillId="5" fontId="0" numFmtId="3856" xfId="0"/>
    <xf applyFill="1" applyFont="1" applyNumberFormat="1" borderId="0" fillId="5" fontId="17" numFmtId="3856" xfId="0"/>
    <xf applyFill="1" applyFont="1" applyNumberFormat="1" borderId="0" fillId="5" fontId="17" numFmtId="3856" xfId="0">
      <alignment horizontal="right" vertical="center"/>
    </xf>
    <xf applyFill="1" applyNumberFormat="1" borderId="0" fillId="5" fontId="0" numFmtId="3857" xfId="0"/>
    <xf applyFill="1" applyFont="1" applyNumberFormat="1" borderId="0" fillId="5" fontId="17" numFmtId="3857" xfId="0"/>
    <xf applyFill="1" applyFont="1" applyNumberFormat="1" borderId="0" fillId="5" fontId="17" numFmtId="3857" xfId="0">
      <alignment horizontal="right" vertical="center"/>
    </xf>
    <xf applyFill="1" applyNumberFormat="1" borderId="0" fillId="5" fontId="0" numFmtId="3858" xfId="0"/>
    <xf applyFill="1" applyFont="1" applyNumberFormat="1" borderId="0" fillId="5" fontId="17" numFmtId="3858" xfId="0"/>
    <xf applyFill="1" applyFont="1" applyNumberFormat="1" borderId="0" fillId="5" fontId="17" numFmtId="3858" xfId="0">
      <alignment horizontal="right" vertical="center"/>
    </xf>
    <xf applyFill="1" applyNumberFormat="1" borderId="0" fillId="7" fontId="0" numFmtId="3859" xfId="0"/>
    <xf applyFill="1" applyFont="1" applyNumberFormat="1" borderId="0" fillId="7" fontId="17" numFmtId="3859" xfId="0"/>
    <xf applyFill="1" applyFont="1" applyNumberFormat="1" borderId="0" fillId="7" fontId="17" numFmtId="3859" xfId="0">
      <alignment horizontal="right" vertical="center"/>
    </xf>
    <xf applyFill="1" applyNumberFormat="1" borderId="0" fillId="7" fontId="0" numFmtId="3860" xfId="0"/>
    <xf applyFill="1" applyFont="1" applyNumberFormat="1" borderId="0" fillId="7" fontId="17" numFmtId="3860" xfId="0"/>
    <xf applyFill="1" applyFont="1" applyNumberFormat="1" borderId="0" fillId="7" fontId="17" numFmtId="3860" xfId="0">
      <alignment horizontal="right" vertical="center"/>
    </xf>
    <xf applyFill="1" applyNumberFormat="1" borderId="0" fillId="7" fontId="0" numFmtId="3861" xfId="0"/>
    <xf applyFill="1" applyFont="1" applyNumberFormat="1" borderId="0" fillId="7" fontId="17" numFmtId="3861" xfId="0"/>
    <xf applyFill="1" applyFont="1" applyNumberFormat="1" borderId="0" fillId="7" fontId="17" numFmtId="3861" xfId="0">
      <alignment horizontal="right" vertical="center"/>
    </xf>
    <xf applyFill="1" applyNumberFormat="1" borderId="0" fillId="5" fontId="0" numFmtId="3862" xfId="0"/>
    <xf applyFill="1" applyFont="1" applyNumberFormat="1" borderId="0" fillId="5" fontId="17" numFmtId="3862" xfId="0"/>
    <xf applyFill="1" applyFont="1" applyNumberFormat="1" borderId="0" fillId="5" fontId="17" numFmtId="3862" xfId="0">
      <alignment horizontal="right" vertical="center"/>
    </xf>
    <xf applyFill="1" applyNumberFormat="1" borderId="0" fillId="5" fontId="0" numFmtId="3863" xfId="0"/>
    <xf applyFill="1" applyFont="1" applyNumberFormat="1" borderId="0" fillId="5" fontId="17" numFmtId="3863" xfId="0"/>
    <xf applyFill="1" applyFont="1" applyNumberFormat="1" borderId="0" fillId="5" fontId="17" numFmtId="3863" xfId="0">
      <alignment horizontal="right" vertical="center"/>
    </xf>
    <xf applyFill="1" applyNumberFormat="1" borderId="0" fillId="7" fontId="0" numFmtId="3864" xfId="0"/>
    <xf applyFill="1" applyFont="1" applyNumberFormat="1" borderId="0" fillId="7" fontId="17" numFmtId="3864" xfId="0"/>
    <xf applyFill="1" applyFont="1" applyNumberFormat="1" borderId="0" fillId="7" fontId="17" numFmtId="3864" xfId="0">
      <alignment horizontal="right" vertical="center"/>
    </xf>
    <xf applyNumberFormat="1" borderId="0" fillId="0" fontId="0" numFmtId="3865" xfId="0"/>
    <xf applyFill="1" applyNumberFormat="1" borderId="0" fillId="5" fontId="0" numFmtId="3865" xfId="0"/>
    <xf applyFill="1" applyFont="1" applyNumberFormat="1" borderId="0" fillId="5" fontId="20" numFmtId="3865" xfId="0"/>
    <xf applyFill="1" applyFont="1" applyNumberFormat="1" borderId="0" fillId="5" fontId="20" numFmtId="3865" xfId="0">
      <alignment horizontal="right" vertical="center"/>
    </xf>
    <xf applyNumberFormat="1" borderId="0" fillId="0" fontId="0" numFmtId="3866" xfId="0"/>
    <xf applyFill="1" applyNumberFormat="1" borderId="0" fillId="5" fontId="0" numFmtId="3866" xfId="0"/>
    <xf applyFill="1" applyFont="1" applyNumberFormat="1" borderId="0" fillId="5" fontId="20" numFmtId="3866" xfId="0"/>
    <xf applyFill="1" applyFont="1" applyNumberFormat="1" borderId="0" fillId="5" fontId="20" numFmtId="3866" xfId="0">
      <alignment horizontal="right" vertical="center"/>
    </xf>
    <xf applyNumberFormat="1" borderId="0" fillId="0" fontId="0" numFmtId="3867" xfId="0"/>
    <xf applyFill="1" applyNumberFormat="1" borderId="0" fillId="5" fontId="0" numFmtId="3867" xfId="0"/>
    <xf applyFill="1" applyFont="1" applyNumberFormat="1" borderId="0" fillId="5" fontId="20" numFmtId="3867" xfId="0"/>
    <xf applyFill="1" applyFont="1" applyNumberFormat="1" borderId="0" fillId="5" fontId="20" numFmtId="3867" xfId="0">
      <alignment horizontal="right" vertical="center"/>
    </xf>
    <xf applyNumberFormat="1" borderId="0" fillId="0" fontId="0" numFmtId="3868" xfId="0"/>
    <xf applyFill="1" applyNumberFormat="1" borderId="0" fillId="6" fontId="0" numFmtId="3868" xfId="0"/>
    <xf applyFill="1" applyFont="1" applyNumberFormat="1" borderId="0" fillId="6" fontId="23" numFmtId="3868" xfId="0"/>
    <xf applyFill="1" applyFont="1" applyNumberFormat="1" borderId="0" fillId="6" fontId="23" numFmtId="3868" xfId="0">
      <alignment horizontal="right" vertical="center"/>
    </xf>
    <xf applyNumberFormat="1" borderId="0" fillId="0" fontId="0" numFmtId="3869" xfId="0"/>
    <xf applyFill="1" applyNumberFormat="1" borderId="0" fillId="5" fontId="0" numFmtId="3870" xfId="0"/>
    <xf applyFill="1" applyFont="1" applyNumberFormat="1" borderId="0" fillId="5" fontId="17" numFmtId="3870" xfId="0"/>
    <xf applyFill="1" applyFont="1" applyNumberFormat="1" borderId="0" fillId="5" fontId="17" numFmtId="3870" xfId="0">
      <alignment horizontal="right" vertical="center"/>
    </xf>
    <xf applyFill="1" applyNumberFormat="1" borderId="0" fillId="5" fontId="0" numFmtId="3871" xfId="0"/>
    <xf applyFill="1" applyFont="1" applyNumberFormat="1" borderId="0" fillId="5" fontId="17" numFmtId="3871" xfId="0"/>
    <xf applyFill="1" applyFont="1" applyNumberFormat="1" borderId="0" fillId="5" fontId="17" numFmtId="3871" xfId="0">
      <alignment horizontal="right" vertical="center"/>
    </xf>
    <xf applyFill="1" applyNumberFormat="1" borderId="0" fillId="5" fontId="0" numFmtId="3872" xfId="0"/>
    <xf applyFill="1" applyFont="1" applyNumberFormat="1" borderId="0" fillId="5" fontId="17" numFmtId="3872" xfId="0"/>
    <xf applyFill="1" applyFont="1" applyNumberFormat="1" borderId="0" fillId="5" fontId="17" numFmtId="3872" xfId="0">
      <alignment horizontal="right" vertical="center"/>
    </xf>
    <xf applyFill="1" applyNumberFormat="1" borderId="0" fillId="7" fontId="0" numFmtId="3873" xfId="0"/>
    <xf applyFill="1" applyFont="1" applyNumberFormat="1" borderId="0" fillId="7" fontId="17" numFmtId="3873" xfId="0"/>
    <xf applyFill="1" applyFont="1" applyNumberFormat="1" borderId="0" fillId="7" fontId="17" numFmtId="3873" xfId="0">
      <alignment horizontal="right" vertical="center"/>
    </xf>
    <xf applyFill="1" applyNumberFormat="1" borderId="0" fillId="7" fontId="0" numFmtId="3874" xfId="0"/>
    <xf applyFill="1" applyFont="1" applyNumberFormat="1" borderId="0" fillId="7" fontId="17" numFmtId="3874" xfId="0"/>
    <xf applyFill="1" applyFont="1" applyNumberFormat="1" borderId="0" fillId="7" fontId="17" numFmtId="3874" xfId="0">
      <alignment horizontal="right" vertical="center"/>
    </xf>
    <xf applyFill="1" applyNumberFormat="1" borderId="0" fillId="7" fontId="0" numFmtId="3875" xfId="0"/>
    <xf applyFill="1" applyFont="1" applyNumberFormat="1" borderId="0" fillId="7" fontId="17" numFmtId="3875" xfId="0"/>
    <xf applyFill="1" applyFont="1" applyNumberFormat="1" borderId="0" fillId="7" fontId="17" numFmtId="3875" xfId="0">
      <alignment horizontal="right" vertical="center"/>
    </xf>
    <xf applyFill="1" applyNumberFormat="1" borderId="0" fillId="5" fontId="0" numFmtId="3876" xfId="0"/>
    <xf applyFill="1" applyFont="1" applyNumberFormat="1" borderId="0" fillId="5" fontId="17" numFmtId="3876" xfId="0"/>
    <xf applyFill="1" applyFont="1" applyNumberFormat="1" borderId="0" fillId="5" fontId="17" numFmtId="3876" xfId="0">
      <alignment horizontal="right" vertical="center"/>
    </xf>
    <xf applyFill="1" applyNumberFormat="1" borderId="0" fillId="5" fontId="0" numFmtId="3877" xfId="0"/>
    <xf applyFill="1" applyFont="1" applyNumberFormat="1" borderId="0" fillId="5" fontId="17" numFmtId="3877" xfId="0"/>
    <xf applyFill="1" applyFont="1" applyNumberFormat="1" borderId="0" fillId="5" fontId="17" numFmtId="3877" xfId="0">
      <alignment horizontal="right" vertical="center"/>
    </xf>
    <xf applyFill="1" applyNumberFormat="1" borderId="0" fillId="5" fontId="0" numFmtId="3878" xfId="0"/>
    <xf applyFill="1" applyFont="1" applyNumberFormat="1" borderId="0" fillId="5" fontId="17" numFmtId="3878" xfId="0"/>
    <xf applyFill="1" applyFont="1" applyNumberFormat="1" borderId="0" fillId="5" fontId="17" numFmtId="3878" xfId="0">
      <alignment horizontal="right" vertical="center"/>
    </xf>
    <xf applyFill="1" applyNumberFormat="1" borderId="0" fillId="7" fontId="0" numFmtId="3879" xfId="0"/>
    <xf applyFill="1" applyFont="1" applyNumberFormat="1" borderId="0" fillId="7" fontId="17" numFmtId="3879" xfId="0"/>
    <xf applyFill="1" applyFont="1" applyNumberFormat="1" borderId="0" fillId="7" fontId="17" numFmtId="3879" xfId="0">
      <alignment horizontal="right" vertical="center"/>
    </xf>
    <xf applyFill="1" applyNumberFormat="1" borderId="0" fillId="7" fontId="0" numFmtId="3880" xfId="0"/>
    <xf applyFill="1" applyFont="1" applyNumberFormat="1" borderId="0" fillId="7" fontId="17" numFmtId="3880" xfId="0"/>
    <xf applyFill="1" applyFont="1" applyNumberFormat="1" borderId="0" fillId="7" fontId="17" numFmtId="3880" xfId="0">
      <alignment horizontal="right" vertical="center"/>
    </xf>
    <xf applyFill="1" applyNumberFormat="1" borderId="0" fillId="7" fontId="0" numFmtId="3881" xfId="0"/>
    <xf applyFill="1" applyFont="1" applyNumberFormat="1" borderId="0" fillId="7" fontId="17" numFmtId="3881" xfId="0"/>
    <xf applyFill="1" applyFont="1" applyNumberFormat="1" borderId="0" fillId="7" fontId="17" numFmtId="3881" xfId="0">
      <alignment horizontal="right" vertical="center"/>
    </xf>
    <xf applyFill="1" applyNumberFormat="1" borderId="0" fillId="5" fontId="0" numFmtId="3882" xfId="0"/>
    <xf applyFill="1" applyFont="1" applyNumberFormat="1" borderId="0" fillId="5" fontId="17" numFmtId="3882" xfId="0"/>
    <xf applyFill="1" applyFont="1" applyNumberFormat="1" borderId="0" fillId="5" fontId="17" numFmtId="3882" xfId="0">
      <alignment horizontal="right" vertical="center"/>
    </xf>
    <xf applyFill="1" applyNumberFormat="1" borderId="0" fillId="5" fontId="0" numFmtId="3883" xfId="0"/>
    <xf applyFill="1" applyFont="1" applyNumberFormat="1" borderId="0" fillId="5" fontId="17" numFmtId="3883" xfId="0"/>
    <xf applyFill="1" applyFont="1" applyNumberFormat="1" borderId="0" fillId="5" fontId="17" numFmtId="3883" xfId="0">
      <alignment horizontal="right" vertical="center"/>
    </xf>
    <xf applyFill="1" applyNumberFormat="1" borderId="0" fillId="5" fontId="0" numFmtId="3884" xfId="0"/>
    <xf applyFill="1" applyFont="1" applyNumberFormat="1" borderId="0" fillId="5" fontId="17" numFmtId="3884" xfId="0"/>
    <xf applyFill="1" applyFont="1" applyNumberFormat="1" borderId="0" fillId="5" fontId="17" numFmtId="3884" xfId="0">
      <alignment horizontal="right" vertical="center"/>
    </xf>
    <xf applyFill="1" applyNumberFormat="1" borderId="0" fillId="7" fontId="0" numFmtId="3885" xfId="0"/>
    <xf applyFill="1" applyFont="1" applyNumberFormat="1" borderId="0" fillId="7" fontId="17" numFmtId="3885" xfId="0"/>
    <xf applyFill="1" applyFont="1" applyNumberFormat="1" borderId="0" fillId="7" fontId="17" numFmtId="3885" xfId="0">
      <alignment horizontal="right" vertical="center"/>
    </xf>
    <xf applyFill="1" applyNumberFormat="1" borderId="0" fillId="7" fontId="0" numFmtId="3886" xfId="0"/>
    <xf applyFill="1" applyFont="1" applyNumberFormat="1" borderId="0" fillId="7" fontId="17" numFmtId="3886" xfId="0"/>
    <xf applyFill="1" applyFont="1" applyNumberFormat="1" borderId="0" fillId="7" fontId="17" numFmtId="3886" xfId="0">
      <alignment horizontal="right" vertical="center"/>
    </xf>
    <xf applyFill="1" applyNumberFormat="1" borderId="0" fillId="7" fontId="0" numFmtId="3887" xfId="0"/>
    <xf applyFill="1" applyFont="1" applyNumberFormat="1" borderId="0" fillId="7" fontId="17" numFmtId="3887" xfId="0"/>
    <xf applyFill="1" applyFont="1" applyNumberFormat="1" borderId="0" fillId="7" fontId="17" numFmtId="3887" xfId="0">
      <alignment horizontal="right" vertical="center"/>
    </xf>
    <xf applyFill="1" applyNumberFormat="1" borderId="0" fillId="5" fontId="0" numFmtId="3888" xfId="0"/>
    <xf applyFill="1" applyFont="1" applyNumberFormat="1" borderId="0" fillId="5" fontId="17" numFmtId="3888" xfId="0"/>
    <xf applyFill="1" applyFont="1" applyNumberFormat="1" borderId="0" fillId="5" fontId="17" numFmtId="3888" xfId="0">
      <alignment horizontal="right" vertical="center"/>
    </xf>
    <xf applyFill="1" applyNumberFormat="1" borderId="0" fillId="5" fontId="0" numFmtId="3889" xfId="0"/>
    <xf applyFill="1" applyFont="1" applyNumberFormat="1" borderId="0" fillId="5" fontId="17" numFmtId="3889" xfId="0"/>
    <xf applyFill="1" applyFont="1" applyNumberFormat="1" borderId="0" fillId="5" fontId="17" numFmtId="3889" xfId="0">
      <alignment horizontal="right" vertical="center"/>
    </xf>
    <xf applyFill="1" applyNumberFormat="1" borderId="0" fillId="7" fontId="0" numFmtId="3890" xfId="0"/>
    <xf applyFill="1" applyFont="1" applyNumberFormat="1" borderId="0" fillId="7" fontId="17" numFmtId="3890" xfId="0"/>
    <xf applyFill="1" applyFont="1" applyNumberFormat="1" borderId="0" fillId="7" fontId="17" numFmtId="3890" xfId="0">
      <alignment horizontal="right" vertical="center"/>
    </xf>
    <xf applyFill="1" applyNumberFormat="1" borderId="0" fillId="5" fontId="0" numFmtId="3891" xfId="0"/>
    <xf applyFill="1" applyFont="1" applyNumberFormat="1" borderId="0" fillId="5" fontId="17" numFmtId="3891" xfId="0"/>
    <xf applyFill="1" applyFont="1" applyNumberFormat="1" borderId="0" fillId="5" fontId="17" numFmtId="3891" xfId="0">
      <alignment horizontal="right" vertical="center"/>
    </xf>
    <xf applyFill="1" applyNumberFormat="1" borderId="0" fillId="5" fontId="0" numFmtId="3892" xfId="0"/>
    <xf applyFill="1" applyFont="1" applyNumberFormat="1" borderId="0" fillId="5" fontId="17" numFmtId="3892" xfId="0"/>
    <xf applyFill="1" applyFont="1" applyNumberFormat="1" borderId="0" fillId="5" fontId="17" numFmtId="3892" xfId="0">
      <alignment horizontal="right" vertical="center"/>
    </xf>
    <xf applyFill="1" applyNumberFormat="1" borderId="0" fillId="5" fontId="0" numFmtId="3893" xfId="0"/>
    <xf applyFill="1" applyFont="1" applyNumberFormat="1" borderId="0" fillId="5" fontId="17" numFmtId="3893" xfId="0"/>
    <xf applyFill="1" applyFont="1" applyNumberFormat="1" borderId="0" fillId="5" fontId="17" numFmtId="3893" xfId="0">
      <alignment horizontal="right" vertical="center"/>
    </xf>
    <xf applyFill="1" applyNumberFormat="1" borderId="0" fillId="7" fontId="0" numFmtId="3894" xfId="0"/>
    <xf applyFill="1" applyFont="1" applyNumberFormat="1" borderId="0" fillId="7" fontId="17" numFmtId="3894" xfId="0"/>
    <xf applyFill="1" applyFont="1" applyNumberFormat="1" borderId="0" fillId="7" fontId="17" numFmtId="3894" xfId="0">
      <alignment horizontal="right" vertical="center"/>
    </xf>
    <xf applyFill="1" applyNumberFormat="1" borderId="0" fillId="7" fontId="0" numFmtId="3895" xfId="0"/>
    <xf applyFill="1" applyFont="1" applyNumberFormat="1" borderId="0" fillId="7" fontId="17" numFmtId="3895" xfId="0"/>
    <xf applyFill="1" applyFont="1" applyNumberFormat="1" borderId="0" fillId="7" fontId="17" numFmtId="3895" xfId="0">
      <alignment horizontal="right" vertical="center"/>
    </xf>
    <xf applyFill="1" applyNumberFormat="1" borderId="0" fillId="7" fontId="0" numFmtId="3896" xfId="0"/>
    <xf applyFill="1" applyFont="1" applyNumberFormat="1" borderId="0" fillId="7" fontId="17" numFmtId="3896" xfId="0"/>
    <xf applyFill="1" applyFont="1" applyNumberFormat="1" borderId="0" fillId="7" fontId="17" numFmtId="3896" xfId="0">
      <alignment horizontal="right" vertical="center"/>
    </xf>
    <xf applyFill="1" applyNumberFormat="1" borderId="0" fillId="5" fontId="0" numFmtId="3897" xfId="0"/>
    <xf applyFill="1" applyFont="1" applyNumberFormat="1" borderId="0" fillId="5" fontId="17" numFmtId="3897" xfId="0"/>
    <xf applyFill="1" applyFont="1" applyNumberFormat="1" borderId="0" fillId="5" fontId="17" numFmtId="3897" xfId="0">
      <alignment horizontal="right" vertical="center"/>
    </xf>
    <xf applyFill="1" applyNumberFormat="1" borderId="0" fillId="5" fontId="0" numFmtId="3898" xfId="0"/>
    <xf applyFill="1" applyFont="1" applyNumberFormat="1" borderId="0" fillId="5" fontId="17" numFmtId="3898" xfId="0"/>
    <xf applyFill="1" applyFont="1" applyNumberFormat="1" borderId="0" fillId="5" fontId="17" numFmtId="3898" xfId="0">
      <alignment horizontal="right" vertical="center"/>
    </xf>
    <xf applyFill="1" applyNumberFormat="1" borderId="0" fillId="5" fontId="0" numFmtId="3899" xfId="0"/>
    <xf applyFill="1" applyFont="1" applyNumberFormat="1" borderId="0" fillId="5" fontId="17" numFmtId="3899" xfId="0"/>
    <xf applyFill="1" applyFont="1" applyNumberFormat="1" borderId="0" fillId="5" fontId="17" numFmtId="3899" xfId="0">
      <alignment horizontal="right" vertical="center"/>
    </xf>
    <xf applyFill="1" applyNumberFormat="1" borderId="0" fillId="7" fontId="0" numFmtId="3900" xfId="0"/>
    <xf applyFill="1" applyFont="1" applyNumberFormat="1" borderId="0" fillId="7" fontId="17" numFmtId="3900" xfId="0"/>
    <xf applyFill="1" applyFont="1" applyNumberFormat="1" borderId="0" fillId="7" fontId="17" numFmtId="3900" xfId="0">
      <alignment horizontal="right" vertical="center"/>
    </xf>
    <xf applyFill="1" applyNumberFormat="1" borderId="0" fillId="7" fontId="0" numFmtId="3901" xfId="0"/>
    <xf applyFill="1" applyFont="1" applyNumberFormat="1" borderId="0" fillId="7" fontId="17" numFmtId="3901" xfId="0"/>
    <xf applyFill="1" applyFont="1" applyNumberFormat="1" borderId="0" fillId="7" fontId="17" numFmtId="3901" xfId="0">
      <alignment horizontal="right" vertical="center"/>
    </xf>
    <xf applyFill="1" applyNumberFormat="1" borderId="0" fillId="7" fontId="0" numFmtId="3902" xfId="0"/>
    <xf applyFill="1" applyFont="1" applyNumberFormat="1" borderId="0" fillId="7" fontId="17" numFmtId="3902" xfId="0"/>
    <xf applyFill="1" applyFont="1" applyNumberFormat="1" borderId="0" fillId="7" fontId="17" numFmtId="3902" xfId="0">
      <alignment horizontal="right" vertical="center"/>
    </xf>
    <xf applyFill="1" applyNumberFormat="1" borderId="0" fillId="5" fontId="0" numFmtId="3903" xfId="0"/>
    <xf applyFill="1" applyFont="1" applyNumberFormat="1" borderId="0" fillId="5" fontId="17" numFmtId="3903" xfId="0"/>
    <xf applyFill="1" applyFont="1" applyNumberFormat="1" borderId="0" fillId="5" fontId="17" numFmtId="3903" xfId="0">
      <alignment horizontal="right" vertical="center"/>
    </xf>
    <xf applyFill="1" applyNumberFormat="1" borderId="0" fillId="5" fontId="0" numFmtId="3904" xfId="0"/>
    <xf applyFill="1" applyFont="1" applyNumberFormat="1" borderId="0" fillId="5" fontId="17" numFmtId="3904" xfId="0"/>
    <xf applyFill="1" applyFont="1" applyNumberFormat="1" borderId="0" fillId="5" fontId="17" numFmtId="3904" xfId="0">
      <alignment horizontal="right" vertical="center"/>
    </xf>
    <xf applyFill="1" applyNumberFormat="1" borderId="0" fillId="7" fontId="0" numFmtId="3905" xfId="0"/>
    <xf applyFill="1" applyFont="1" applyNumberFormat="1" borderId="0" fillId="7" fontId="17" numFmtId="3905" xfId="0"/>
    <xf applyFill="1" applyFont="1" applyNumberFormat="1" borderId="0" fillId="7" fontId="17" numFmtId="3905" xfId="0">
      <alignment horizontal="right" vertical="center"/>
    </xf>
    <xf applyNumberFormat="1" borderId="0" fillId="0" fontId="0" numFmtId="3906" xfId="0"/>
    <xf applyFill="1" applyNumberFormat="1" borderId="0" fillId="5" fontId="0" numFmtId="3906" xfId="0"/>
    <xf applyFill="1" applyFont="1" applyNumberFormat="1" borderId="0" fillId="5" fontId="20" numFmtId="3906" xfId="0"/>
    <xf applyFill="1" applyFont="1" applyNumberFormat="1" borderId="0" fillId="5" fontId="20" numFmtId="3906" xfId="0">
      <alignment horizontal="right" vertical="center"/>
    </xf>
    <xf applyNumberFormat="1" borderId="0" fillId="0" fontId="0" numFmtId="3907" xfId="0"/>
    <xf applyFill="1" applyNumberFormat="1" borderId="0" fillId="5" fontId="0" numFmtId="3907" xfId="0"/>
    <xf applyFill="1" applyFont="1" applyNumberFormat="1" borderId="0" fillId="5" fontId="20" numFmtId="3907" xfId="0"/>
    <xf applyFill="1" applyFont="1" applyNumberFormat="1" borderId="0" fillId="5" fontId="20" numFmtId="3907" xfId="0">
      <alignment horizontal="right" vertical="center"/>
    </xf>
    <xf applyNumberFormat="1" borderId="0" fillId="0" fontId="0" numFmtId="3908" xfId="0"/>
    <xf applyFill="1" applyNumberFormat="1" borderId="0" fillId="5" fontId="0" numFmtId="3908" xfId="0"/>
    <xf applyFill="1" applyFont="1" applyNumberFormat="1" borderId="0" fillId="5" fontId="20" numFmtId="3908" xfId="0"/>
    <xf applyFill="1" applyFont="1" applyNumberFormat="1" borderId="0" fillId="5" fontId="20" numFmtId="3908" xfId="0">
      <alignment horizontal="right" vertical="center"/>
    </xf>
    <xf applyNumberFormat="1" borderId="0" fillId="0" fontId="0" numFmtId="3909" xfId="0"/>
    <xf applyFill="1" applyNumberFormat="1" borderId="0" fillId="6" fontId="0" numFmtId="3909" xfId="0"/>
    <xf applyFill="1" applyFont="1" applyNumberFormat="1" borderId="0" fillId="6" fontId="23" numFmtId="3909" xfId="0"/>
    <xf applyFill="1" applyFont="1" applyNumberFormat="1" borderId="0" fillId="6" fontId="23" numFmtId="3909" xfId="0">
      <alignment horizontal="right" vertical="center"/>
    </xf>
    <xf applyNumberFormat="1" borderId="0" fillId="0" fontId="0" numFmtId="3910" xfId="0"/>
    <xf applyFill="1" applyNumberFormat="1" borderId="0" fillId="5" fontId="0" numFmtId="3911" xfId="0"/>
    <xf applyFill="1" applyFont="1" applyNumberFormat="1" borderId="0" fillId="5" fontId="17" numFmtId="3911" xfId="0"/>
    <xf applyFill="1" applyFont="1" applyNumberFormat="1" borderId="0" fillId="5" fontId="17" numFmtId="3911" xfId="0">
      <alignment horizontal="right" vertical="center"/>
    </xf>
    <xf applyFill="1" applyNumberFormat="1" borderId="0" fillId="5" fontId="0" numFmtId="3912" xfId="0"/>
    <xf applyFill="1" applyFont="1" applyNumberFormat="1" borderId="0" fillId="5" fontId="17" numFmtId="3912" xfId="0"/>
    <xf applyFill="1" applyFont="1" applyNumberFormat="1" borderId="0" fillId="5" fontId="17" numFmtId="3912" xfId="0">
      <alignment horizontal="right" vertical="center"/>
    </xf>
    <xf applyFill="1" applyNumberFormat="1" borderId="0" fillId="5" fontId="0" numFmtId="3913" xfId="0"/>
    <xf applyFill="1" applyFont="1" applyNumberFormat="1" borderId="0" fillId="5" fontId="17" numFmtId="3913" xfId="0"/>
    <xf applyFill="1" applyFont="1" applyNumberFormat="1" borderId="0" fillId="5" fontId="17" numFmtId="3913" xfId="0">
      <alignment horizontal="right" vertical="center"/>
    </xf>
    <xf applyFill="1" applyNumberFormat="1" borderId="0" fillId="7" fontId="0" numFmtId="3914" xfId="0"/>
    <xf applyFill="1" applyFont="1" applyNumberFormat="1" borderId="0" fillId="7" fontId="17" numFmtId="3914" xfId="0"/>
    <xf applyFill="1" applyFont="1" applyNumberFormat="1" borderId="0" fillId="7" fontId="17" numFmtId="3914" xfId="0">
      <alignment horizontal="right" vertical="center"/>
    </xf>
    <xf applyFill="1" applyNumberFormat="1" borderId="0" fillId="7" fontId="0" numFmtId="3915" xfId="0"/>
    <xf applyFill="1" applyFont="1" applyNumberFormat="1" borderId="0" fillId="7" fontId="17" numFmtId="3915" xfId="0"/>
    <xf applyFill="1" applyFont="1" applyNumberFormat="1" borderId="0" fillId="7" fontId="17" numFmtId="3915" xfId="0">
      <alignment horizontal="right" vertical="center"/>
    </xf>
    <xf applyFill="1" applyNumberFormat="1" borderId="0" fillId="7" fontId="0" numFmtId="3916" xfId="0"/>
    <xf applyFill="1" applyFont="1" applyNumberFormat="1" borderId="0" fillId="7" fontId="17" numFmtId="3916" xfId="0"/>
    <xf applyFill="1" applyFont="1" applyNumberFormat="1" borderId="0" fillId="7" fontId="17" numFmtId="3916" xfId="0">
      <alignment horizontal="right" vertical="center"/>
    </xf>
    <xf applyFill="1" applyNumberFormat="1" borderId="0" fillId="5" fontId="0" numFmtId="3917" xfId="0"/>
    <xf applyFill="1" applyFont="1" applyNumberFormat="1" borderId="0" fillId="5" fontId="17" numFmtId="3917" xfId="0"/>
    <xf applyFill="1" applyFont="1" applyNumberFormat="1" borderId="0" fillId="5" fontId="17" numFmtId="3917" xfId="0">
      <alignment horizontal="right" vertical="center"/>
    </xf>
    <xf applyFill="1" applyNumberFormat="1" borderId="0" fillId="5" fontId="0" numFmtId="3918" xfId="0"/>
    <xf applyFill="1" applyFont="1" applyNumberFormat="1" borderId="0" fillId="5" fontId="17" numFmtId="3918" xfId="0"/>
    <xf applyFill="1" applyFont="1" applyNumberFormat="1" borderId="0" fillId="5" fontId="17" numFmtId="3918" xfId="0">
      <alignment horizontal="right" vertical="center"/>
    </xf>
    <xf applyFill="1" applyNumberFormat="1" borderId="0" fillId="5" fontId="0" numFmtId="3919" xfId="0"/>
    <xf applyFill="1" applyFont="1" applyNumberFormat="1" borderId="0" fillId="5" fontId="17" numFmtId="3919" xfId="0"/>
    <xf applyFill="1" applyFont="1" applyNumberFormat="1" borderId="0" fillId="5" fontId="17" numFmtId="3919" xfId="0">
      <alignment horizontal="right" vertical="center"/>
    </xf>
    <xf applyFill="1" applyNumberFormat="1" borderId="0" fillId="7" fontId="0" numFmtId="3920" xfId="0"/>
    <xf applyFill="1" applyFont="1" applyNumberFormat="1" borderId="0" fillId="7" fontId="17" numFmtId="3920" xfId="0"/>
    <xf applyFill="1" applyFont="1" applyNumberFormat="1" borderId="0" fillId="7" fontId="17" numFmtId="3920" xfId="0">
      <alignment horizontal="right" vertical="center"/>
    </xf>
    <xf applyFill="1" applyNumberFormat="1" borderId="0" fillId="7" fontId="0" numFmtId="3921" xfId="0"/>
    <xf applyFill="1" applyFont="1" applyNumberFormat="1" borderId="0" fillId="7" fontId="17" numFmtId="3921" xfId="0"/>
    <xf applyFill="1" applyFont="1" applyNumberFormat="1" borderId="0" fillId="7" fontId="17" numFmtId="3921" xfId="0">
      <alignment horizontal="right" vertical="center"/>
    </xf>
    <xf applyFill="1" applyNumberFormat="1" borderId="0" fillId="7" fontId="0" numFmtId="3922" xfId="0"/>
    <xf applyFill="1" applyFont="1" applyNumberFormat="1" borderId="0" fillId="7" fontId="17" numFmtId="3922" xfId="0"/>
    <xf applyFill="1" applyFont="1" applyNumberFormat="1" borderId="0" fillId="7" fontId="17" numFmtId="3922" xfId="0">
      <alignment horizontal="right" vertical="center"/>
    </xf>
    <xf applyFill="1" applyNumberFormat="1" borderId="0" fillId="5" fontId="0" numFmtId="3923" xfId="0"/>
    <xf applyFill="1" applyFont="1" applyNumberFormat="1" borderId="0" fillId="5" fontId="17" numFmtId="3923" xfId="0"/>
    <xf applyFill="1" applyFont="1" applyNumberFormat="1" borderId="0" fillId="5" fontId="17" numFmtId="3923" xfId="0">
      <alignment horizontal="right" vertical="center"/>
    </xf>
    <xf applyFill="1" applyNumberFormat="1" borderId="0" fillId="5" fontId="0" numFmtId="3924" xfId="0"/>
    <xf applyFill="1" applyFont="1" applyNumberFormat="1" borderId="0" fillId="5" fontId="17" numFmtId="3924" xfId="0"/>
    <xf applyFill="1" applyFont="1" applyNumberFormat="1" borderId="0" fillId="5" fontId="17" numFmtId="3924" xfId="0">
      <alignment horizontal="right" vertical="center"/>
    </xf>
    <xf applyFill="1" applyNumberFormat="1" borderId="0" fillId="5" fontId="0" numFmtId="3925" xfId="0"/>
    <xf applyFill="1" applyFont="1" applyNumberFormat="1" borderId="0" fillId="5" fontId="17" numFmtId="3925" xfId="0"/>
    <xf applyFill="1" applyFont="1" applyNumberFormat="1" borderId="0" fillId="5" fontId="17" numFmtId="3925" xfId="0">
      <alignment horizontal="right" vertical="center"/>
    </xf>
    <xf applyFill="1" applyNumberFormat="1" borderId="0" fillId="7" fontId="0" numFmtId="3926" xfId="0"/>
    <xf applyFill="1" applyFont="1" applyNumberFormat="1" borderId="0" fillId="7" fontId="17" numFmtId="3926" xfId="0"/>
    <xf applyFill="1" applyFont="1" applyNumberFormat="1" borderId="0" fillId="7" fontId="17" numFmtId="3926" xfId="0">
      <alignment horizontal="right" vertical="center"/>
    </xf>
    <xf applyFill="1" applyNumberFormat="1" borderId="0" fillId="7" fontId="0" numFmtId="3927" xfId="0"/>
    <xf applyFill="1" applyFont="1" applyNumberFormat="1" borderId="0" fillId="7" fontId="17" numFmtId="3927" xfId="0"/>
    <xf applyFill="1" applyFont="1" applyNumberFormat="1" borderId="0" fillId="7" fontId="17" numFmtId="3927" xfId="0">
      <alignment horizontal="right" vertical="center"/>
    </xf>
    <xf applyFill="1" applyNumberFormat="1" borderId="0" fillId="7" fontId="0" numFmtId="3928" xfId="0"/>
    <xf applyFill="1" applyFont="1" applyNumberFormat="1" borderId="0" fillId="7" fontId="17" numFmtId="3928" xfId="0"/>
    <xf applyFill="1" applyFont="1" applyNumberFormat="1" borderId="0" fillId="7" fontId="17" numFmtId="3928" xfId="0">
      <alignment horizontal="right" vertical="center"/>
    </xf>
    <xf applyFill="1" applyNumberFormat="1" borderId="0" fillId="5" fontId="0" numFmtId="3929" xfId="0"/>
    <xf applyFill="1" applyFont="1" applyNumberFormat="1" borderId="0" fillId="5" fontId="17" numFmtId="3929" xfId="0"/>
    <xf applyFill="1" applyFont="1" applyNumberFormat="1" borderId="0" fillId="5" fontId="17" numFmtId="3929" xfId="0">
      <alignment horizontal="right" vertical="center"/>
    </xf>
    <xf applyFill="1" applyNumberFormat="1" borderId="0" fillId="5" fontId="0" numFmtId="3930" xfId="0"/>
    <xf applyFill="1" applyFont="1" applyNumberFormat="1" borderId="0" fillId="5" fontId="17" numFmtId="3930" xfId="0"/>
    <xf applyFill="1" applyFont="1" applyNumberFormat="1" borderId="0" fillId="5" fontId="17" numFmtId="3930" xfId="0">
      <alignment horizontal="right" vertical="center"/>
    </xf>
    <xf applyFill="1" applyNumberFormat="1" borderId="0" fillId="7" fontId="0" numFmtId="3931" xfId="0"/>
    <xf applyFill="1" applyFont="1" applyNumberFormat="1" borderId="0" fillId="7" fontId="17" numFmtId="3931" xfId="0"/>
    <xf applyFill="1" applyFont="1" applyNumberFormat="1" borderId="0" fillId="7" fontId="17" numFmtId="3931" xfId="0">
      <alignment horizontal="right" vertical="center"/>
    </xf>
    <xf applyFill="1" applyNumberFormat="1" borderId="0" fillId="5" fontId="0" numFmtId="3932" xfId="0"/>
    <xf applyFill="1" applyFont="1" applyNumberFormat="1" borderId="0" fillId="5" fontId="17" numFmtId="3932" xfId="0"/>
    <xf applyFill="1" applyFont="1" applyNumberFormat="1" borderId="0" fillId="5" fontId="17" numFmtId="3932" xfId="0">
      <alignment horizontal="right" vertical="center"/>
    </xf>
    <xf applyFill="1" applyNumberFormat="1" borderId="0" fillId="5" fontId="0" numFmtId="3933" xfId="0"/>
    <xf applyFill="1" applyFont="1" applyNumberFormat="1" borderId="0" fillId="5" fontId="17" numFmtId="3933" xfId="0"/>
    <xf applyFill="1" applyFont="1" applyNumberFormat="1" borderId="0" fillId="5" fontId="17" numFmtId="3933" xfId="0">
      <alignment horizontal="right" vertical="center"/>
    </xf>
    <xf applyFill="1" applyNumberFormat="1" borderId="0" fillId="5" fontId="0" numFmtId="3934" xfId="0"/>
    <xf applyFill="1" applyFont="1" applyNumberFormat="1" borderId="0" fillId="5" fontId="17" numFmtId="3934" xfId="0"/>
    <xf applyFill="1" applyFont="1" applyNumberFormat="1" borderId="0" fillId="5" fontId="17" numFmtId="3934" xfId="0">
      <alignment horizontal="right" vertical="center"/>
    </xf>
    <xf applyFill="1" applyNumberFormat="1" borderId="0" fillId="7" fontId="0" numFmtId="3935" xfId="0"/>
    <xf applyFill="1" applyFont="1" applyNumberFormat="1" borderId="0" fillId="7" fontId="17" numFmtId="3935" xfId="0"/>
    <xf applyFill="1" applyFont="1" applyNumberFormat="1" borderId="0" fillId="7" fontId="17" numFmtId="3935" xfId="0">
      <alignment horizontal="right" vertical="center"/>
    </xf>
    <xf applyFill="1" applyNumberFormat="1" borderId="0" fillId="7" fontId="0" numFmtId="3936" xfId="0"/>
    <xf applyFill="1" applyFont="1" applyNumberFormat="1" borderId="0" fillId="7" fontId="17" numFmtId="3936" xfId="0"/>
    <xf applyFill="1" applyFont="1" applyNumberFormat="1" borderId="0" fillId="7" fontId="17" numFmtId="3936" xfId="0">
      <alignment horizontal="right" vertical="center"/>
    </xf>
    <xf applyFill="1" applyNumberFormat="1" borderId="0" fillId="7" fontId="0" numFmtId="3937" xfId="0"/>
    <xf applyFill="1" applyFont="1" applyNumberFormat="1" borderId="0" fillId="7" fontId="17" numFmtId="3937" xfId="0"/>
    <xf applyFill="1" applyFont="1" applyNumberFormat="1" borderId="0" fillId="7" fontId="17" numFmtId="3937" xfId="0">
      <alignment horizontal="right" vertical="center"/>
    </xf>
    <xf applyFill="1" applyNumberFormat="1" borderId="0" fillId="5" fontId="0" numFmtId="3938" xfId="0"/>
    <xf applyFill="1" applyFont="1" applyNumberFormat="1" borderId="0" fillId="5" fontId="17" numFmtId="3938" xfId="0"/>
    <xf applyFill="1" applyFont="1" applyNumberFormat="1" borderId="0" fillId="5" fontId="17" numFmtId="3938" xfId="0">
      <alignment horizontal="right" vertical="center"/>
    </xf>
    <xf applyFill="1" applyNumberFormat="1" borderId="0" fillId="5" fontId="0" numFmtId="3939" xfId="0"/>
    <xf applyFill="1" applyFont="1" applyNumberFormat="1" borderId="0" fillId="5" fontId="17" numFmtId="3939" xfId="0"/>
    <xf applyFill="1" applyFont="1" applyNumberFormat="1" borderId="0" fillId="5" fontId="17" numFmtId="3939" xfId="0">
      <alignment horizontal="right" vertical="center"/>
    </xf>
    <xf applyFill="1" applyNumberFormat="1" borderId="0" fillId="5" fontId="0" numFmtId="3940" xfId="0"/>
    <xf applyFill="1" applyFont="1" applyNumberFormat="1" borderId="0" fillId="5" fontId="17" numFmtId="3940" xfId="0"/>
    <xf applyFill="1" applyFont="1" applyNumberFormat="1" borderId="0" fillId="5" fontId="17" numFmtId="3940" xfId="0">
      <alignment horizontal="right" vertical="center"/>
    </xf>
    <xf applyFill="1" applyNumberFormat="1" borderId="0" fillId="7" fontId="0" numFmtId="3941" xfId="0"/>
    <xf applyFill="1" applyFont="1" applyNumberFormat="1" borderId="0" fillId="7" fontId="17" numFmtId="3941" xfId="0"/>
    <xf applyFill="1" applyFont="1" applyNumberFormat="1" borderId="0" fillId="7" fontId="17" numFmtId="3941" xfId="0">
      <alignment horizontal="right" vertical="center"/>
    </xf>
    <xf applyFill="1" applyNumberFormat="1" borderId="0" fillId="7" fontId="0" numFmtId="3942" xfId="0"/>
    <xf applyFill="1" applyFont="1" applyNumberFormat="1" borderId="0" fillId="7" fontId="17" numFmtId="3942" xfId="0"/>
    <xf applyFill="1" applyFont="1" applyNumberFormat="1" borderId="0" fillId="7" fontId="17" numFmtId="3942" xfId="0">
      <alignment horizontal="right" vertical="center"/>
    </xf>
    <xf applyFill="1" applyNumberFormat="1" borderId="0" fillId="7" fontId="0" numFmtId="3943" xfId="0"/>
    <xf applyFill="1" applyFont="1" applyNumberFormat="1" borderId="0" fillId="7" fontId="17" numFmtId="3943" xfId="0"/>
    <xf applyFill="1" applyFont="1" applyNumberFormat="1" borderId="0" fillId="7" fontId="17" numFmtId="3943" xfId="0">
      <alignment horizontal="right" vertical="center"/>
    </xf>
    <xf applyFill="1" applyNumberFormat="1" borderId="0" fillId="5" fontId="0" numFmtId="3944" xfId="0"/>
    <xf applyFill="1" applyFont="1" applyNumberFormat="1" borderId="0" fillId="5" fontId="17" numFmtId="3944" xfId="0"/>
    <xf applyFill="1" applyFont="1" applyNumberFormat="1" borderId="0" fillId="5" fontId="17" numFmtId="3944" xfId="0">
      <alignment horizontal="right" vertical="center"/>
    </xf>
    <xf applyFill="1" applyNumberFormat="1" borderId="0" fillId="5" fontId="0" numFmtId="3945" xfId="0"/>
    <xf applyFill="1" applyFont="1" applyNumberFormat="1" borderId="0" fillId="5" fontId="17" numFmtId="3945" xfId="0"/>
    <xf applyFill="1" applyFont="1" applyNumberFormat="1" borderId="0" fillId="5" fontId="17" numFmtId="3945" xfId="0">
      <alignment horizontal="right" vertical="center"/>
    </xf>
    <xf applyFill="1" applyNumberFormat="1" borderId="0" fillId="7" fontId="0" numFmtId="3946" xfId="0"/>
    <xf applyFill="1" applyFont="1" applyNumberFormat="1" borderId="0" fillId="7" fontId="17" numFmtId="3946" xfId="0"/>
    <xf applyFill="1" applyFont="1" applyNumberFormat="1" borderId="0" fillId="7" fontId="17" numFmtId="3946" xfId="0">
      <alignment horizontal="right" vertical="center"/>
    </xf>
    <xf applyNumberFormat="1" borderId="0" fillId="0" fontId="0" numFmtId="3947" xfId="0"/>
    <xf applyFill="1" applyNumberFormat="1" borderId="0" fillId="5" fontId="0" numFmtId="3947" xfId="0"/>
    <xf applyFill="1" applyFont="1" applyNumberFormat="1" borderId="0" fillId="5" fontId="20" numFmtId="3947" xfId="0"/>
    <xf applyFill="1" applyFont="1" applyNumberFormat="1" borderId="0" fillId="5" fontId="20" numFmtId="3947" xfId="0">
      <alignment horizontal="right" vertical="center"/>
    </xf>
    <xf applyNumberFormat="1" borderId="0" fillId="0" fontId="0" numFmtId="3948" xfId="0"/>
    <xf applyFill="1" applyNumberFormat="1" borderId="0" fillId="5" fontId="0" numFmtId="3948" xfId="0"/>
    <xf applyFill="1" applyFont="1" applyNumberFormat="1" borderId="0" fillId="5" fontId="20" numFmtId="3948" xfId="0"/>
    <xf applyFill="1" applyFont="1" applyNumberFormat="1" borderId="0" fillId="5" fontId="20" numFmtId="3948" xfId="0">
      <alignment horizontal="right" vertical="center"/>
    </xf>
    <xf applyNumberFormat="1" borderId="0" fillId="0" fontId="0" numFmtId="3949" xfId="0"/>
    <xf applyFill="1" applyNumberFormat="1" borderId="0" fillId="5" fontId="0" numFmtId="3949" xfId="0"/>
    <xf applyFill="1" applyFont="1" applyNumberFormat="1" borderId="0" fillId="5" fontId="20" numFmtId="3949" xfId="0"/>
    <xf applyFill="1" applyFont="1" applyNumberFormat="1" borderId="0" fillId="5" fontId="20" numFmtId="3949" xfId="0">
      <alignment horizontal="right" vertical="center"/>
    </xf>
    <xf applyNumberFormat="1" borderId="0" fillId="0" fontId="0" numFmtId="3950" xfId="0"/>
    <xf applyFill="1" applyNumberFormat="1" borderId="0" fillId="6" fontId="0" numFmtId="3950" xfId="0"/>
    <xf applyFill="1" applyFont="1" applyNumberFormat="1" borderId="0" fillId="6" fontId="23" numFmtId="3950" xfId="0"/>
    <xf applyFill="1" applyFont="1" applyNumberFormat="1" borderId="0" fillId="6" fontId="23" numFmtId="3950" xfId="0">
      <alignment horizontal="right" vertical="center"/>
    </xf>
    <xf applyNumberFormat="1" borderId="0" fillId="0" fontId="0" numFmtId="3951" xfId="0"/>
    <xf applyFill="1" applyNumberFormat="1" borderId="0" fillId="5" fontId="0" numFmtId="3952" xfId="0"/>
    <xf applyFill="1" applyFont="1" applyNumberFormat="1" borderId="0" fillId="5" fontId="17" numFmtId="3952" xfId="0"/>
    <xf applyFill="1" applyFont="1" applyNumberFormat="1" borderId="0" fillId="5" fontId="17" numFmtId="3952" xfId="0">
      <alignment horizontal="right" vertical="center"/>
    </xf>
    <xf applyFill="1" applyNumberFormat="1" borderId="0" fillId="5" fontId="0" numFmtId="3953" xfId="0"/>
    <xf applyFill="1" applyFont="1" applyNumberFormat="1" borderId="0" fillId="5" fontId="17" numFmtId="3953" xfId="0"/>
    <xf applyFill="1" applyFont="1" applyNumberFormat="1" borderId="0" fillId="5" fontId="17" numFmtId="3953" xfId="0">
      <alignment horizontal="right" vertical="center"/>
    </xf>
    <xf applyFill="1" applyNumberFormat="1" borderId="0" fillId="5" fontId="0" numFmtId="3954" xfId="0"/>
    <xf applyFill="1" applyFont="1" applyNumberFormat="1" borderId="0" fillId="5" fontId="17" numFmtId="3954" xfId="0"/>
    <xf applyFill="1" applyFont="1" applyNumberFormat="1" borderId="0" fillId="5" fontId="17" numFmtId="3954" xfId="0">
      <alignment horizontal="right" vertical="center"/>
    </xf>
    <xf applyFill="1" applyNumberFormat="1" borderId="0" fillId="7" fontId="0" numFmtId="3955" xfId="0"/>
    <xf applyFill="1" applyFont="1" applyNumberFormat="1" borderId="0" fillId="7" fontId="17" numFmtId="3955" xfId="0"/>
    <xf applyFill="1" applyFont="1" applyNumberFormat="1" borderId="0" fillId="7" fontId="17" numFmtId="3955" xfId="0">
      <alignment horizontal="right" vertical="center"/>
    </xf>
    <xf applyFill="1" applyNumberFormat="1" borderId="0" fillId="7" fontId="0" numFmtId="3956" xfId="0"/>
    <xf applyFill="1" applyFont="1" applyNumberFormat="1" borderId="0" fillId="7" fontId="17" numFmtId="3956" xfId="0"/>
    <xf applyFill="1" applyFont="1" applyNumberFormat="1" borderId="0" fillId="7" fontId="17" numFmtId="3956" xfId="0">
      <alignment horizontal="right" vertical="center"/>
    </xf>
    <xf applyFill="1" applyNumberFormat="1" borderId="0" fillId="7" fontId="0" numFmtId="3957" xfId="0"/>
    <xf applyFill="1" applyFont="1" applyNumberFormat="1" borderId="0" fillId="7" fontId="17" numFmtId="3957" xfId="0"/>
    <xf applyFill="1" applyFont="1" applyNumberFormat="1" borderId="0" fillId="7" fontId="17" numFmtId="3957" xfId="0">
      <alignment horizontal="right" vertical="center"/>
    </xf>
    <xf applyFill="1" applyNumberFormat="1" borderId="0" fillId="5" fontId="0" numFmtId="3958" xfId="0"/>
    <xf applyFill="1" applyFont="1" applyNumberFormat="1" borderId="0" fillId="5" fontId="17" numFmtId="3958" xfId="0"/>
    <xf applyFill="1" applyFont="1" applyNumberFormat="1" borderId="0" fillId="5" fontId="17" numFmtId="3958" xfId="0">
      <alignment horizontal="right" vertical="center"/>
    </xf>
    <xf applyFill="1" applyNumberFormat="1" borderId="0" fillId="5" fontId="0" numFmtId="3959" xfId="0"/>
    <xf applyFill="1" applyFont="1" applyNumberFormat="1" borderId="0" fillId="5" fontId="17" numFmtId="3959" xfId="0"/>
    <xf applyFill="1" applyFont="1" applyNumberFormat="1" borderId="0" fillId="5" fontId="17" numFmtId="3959" xfId="0">
      <alignment horizontal="right" vertical="center"/>
    </xf>
    <xf applyFill="1" applyNumberFormat="1" borderId="0" fillId="5" fontId="0" numFmtId="3960" xfId="0"/>
    <xf applyFill="1" applyFont="1" applyNumberFormat="1" borderId="0" fillId="5" fontId="17" numFmtId="3960" xfId="0"/>
    <xf applyFill="1" applyFont="1" applyNumberFormat="1" borderId="0" fillId="5" fontId="17" numFmtId="3960" xfId="0">
      <alignment horizontal="right" vertical="center"/>
    </xf>
    <xf applyFill="1" applyNumberFormat="1" borderId="0" fillId="7" fontId="0" numFmtId="3961" xfId="0"/>
    <xf applyFill="1" applyFont="1" applyNumberFormat="1" borderId="0" fillId="7" fontId="17" numFmtId="3961" xfId="0"/>
    <xf applyFill="1" applyFont="1" applyNumberFormat="1" borderId="0" fillId="7" fontId="17" numFmtId="3961" xfId="0">
      <alignment horizontal="right" vertical="center"/>
    </xf>
    <xf applyFill="1" applyNumberFormat="1" borderId="0" fillId="7" fontId="0" numFmtId="3962" xfId="0"/>
    <xf applyFill="1" applyFont="1" applyNumberFormat="1" borderId="0" fillId="7" fontId="17" numFmtId="3962" xfId="0"/>
    <xf applyFill="1" applyFont="1" applyNumberFormat="1" borderId="0" fillId="7" fontId="17" numFmtId="3962" xfId="0">
      <alignment horizontal="right" vertical="center"/>
    </xf>
    <xf applyFill="1" applyNumberFormat="1" borderId="0" fillId="7" fontId="0" numFmtId="3963" xfId="0"/>
    <xf applyFill="1" applyFont="1" applyNumberFormat="1" borderId="0" fillId="7" fontId="17" numFmtId="3963" xfId="0"/>
    <xf applyFill="1" applyFont="1" applyNumberFormat="1" borderId="0" fillId="7" fontId="17" numFmtId="3963" xfId="0">
      <alignment horizontal="right" vertical="center"/>
    </xf>
    <xf applyFill="1" applyNumberFormat="1" borderId="0" fillId="5" fontId="0" numFmtId="3964" xfId="0"/>
    <xf applyFill="1" applyFont="1" applyNumberFormat="1" borderId="0" fillId="5" fontId="17" numFmtId="3964" xfId="0"/>
    <xf applyFill="1" applyFont="1" applyNumberFormat="1" borderId="0" fillId="5" fontId="17" numFmtId="3964" xfId="0">
      <alignment horizontal="right" vertical="center"/>
    </xf>
    <xf applyFill="1" applyNumberFormat="1" borderId="0" fillId="5" fontId="0" numFmtId="3965" xfId="0"/>
    <xf applyFill="1" applyFont="1" applyNumberFormat="1" borderId="0" fillId="5" fontId="17" numFmtId="3965" xfId="0"/>
    <xf applyFill="1" applyFont="1" applyNumberFormat="1" borderId="0" fillId="5" fontId="17" numFmtId="3965" xfId="0">
      <alignment horizontal="right" vertical="center"/>
    </xf>
    <xf applyFill="1" applyNumberFormat="1" borderId="0" fillId="5" fontId="0" numFmtId="3966" xfId="0"/>
    <xf applyFill="1" applyFont="1" applyNumberFormat="1" borderId="0" fillId="5" fontId="17" numFmtId="3966" xfId="0"/>
    <xf applyFill="1" applyFont="1" applyNumberFormat="1" borderId="0" fillId="5" fontId="17" numFmtId="3966" xfId="0">
      <alignment horizontal="right" vertical="center"/>
    </xf>
    <xf applyFill="1" applyNumberFormat="1" borderId="0" fillId="7" fontId="0" numFmtId="3967" xfId="0"/>
    <xf applyFill="1" applyFont="1" applyNumberFormat="1" borderId="0" fillId="7" fontId="17" numFmtId="3967" xfId="0"/>
    <xf applyFill="1" applyFont="1" applyNumberFormat="1" borderId="0" fillId="7" fontId="17" numFmtId="3967" xfId="0">
      <alignment horizontal="right" vertical="center"/>
    </xf>
    <xf applyFill="1" applyNumberFormat="1" borderId="0" fillId="7" fontId="0" numFmtId="3968" xfId="0"/>
    <xf applyFill="1" applyFont="1" applyNumberFormat="1" borderId="0" fillId="7" fontId="17" numFmtId="3968" xfId="0"/>
    <xf applyFill="1" applyFont="1" applyNumberFormat="1" borderId="0" fillId="7" fontId="17" numFmtId="3968" xfId="0">
      <alignment horizontal="right" vertical="center"/>
    </xf>
    <xf applyFill="1" applyNumberFormat="1" borderId="0" fillId="7" fontId="0" numFmtId="3969" xfId="0"/>
    <xf applyFill="1" applyFont="1" applyNumberFormat="1" borderId="0" fillId="7" fontId="17" numFmtId="3969" xfId="0"/>
    <xf applyFill="1" applyFont="1" applyNumberFormat="1" borderId="0" fillId="7" fontId="17" numFmtId="3969" xfId="0">
      <alignment horizontal="right" vertical="center"/>
    </xf>
    <xf applyFill="1" applyNumberFormat="1" borderId="0" fillId="5" fontId="0" numFmtId="3970" xfId="0"/>
    <xf applyFill="1" applyFont="1" applyNumberFormat="1" borderId="0" fillId="5" fontId="17" numFmtId="3970" xfId="0"/>
    <xf applyFill="1" applyFont="1" applyNumberFormat="1" borderId="0" fillId="5" fontId="17" numFmtId="3970" xfId="0">
      <alignment horizontal="right" vertical="center"/>
    </xf>
    <xf applyFill="1" applyNumberFormat="1" borderId="0" fillId="5" fontId="0" numFmtId="3971" xfId="0"/>
    <xf applyFill="1" applyFont="1" applyNumberFormat="1" borderId="0" fillId="5" fontId="17" numFmtId="3971" xfId="0"/>
    <xf applyFill="1" applyFont="1" applyNumberFormat="1" borderId="0" fillId="5" fontId="17" numFmtId="3971" xfId="0">
      <alignment horizontal="right" vertical="center"/>
    </xf>
    <xf applyFill="1" applyNumberFormat="1" borderId="0" fillId="7" fontId="0" numFmtId="3972" xfId="0"/>
    <xf applyFill="1" applyFont="1" applyNumberFormat="1" borderId="0" fillId="7" fontId="17" numFmtId="3972" xfId="0"/>
    <xf applyFill="1" applyFont="1" applyNumberFormat="1" borderId="0" fillId="7" fontId="17" numFmtId="3972" xfId="0">
      <alignment horizontal="right" vertical="center"/>
    </xf>
    <xf applyFill="1" applyNumberFormat="1" borderId="0" fillId="5" fontId="0" numFmtId="3973" xfId="0"/>
    <xf applyFill="1" applyFont="1" applyNumberFormat="1" borderId="0" fillId="5" fontId="17" numFmtId="3973" xfId="0"/>
    <xf applyFill="1" applyFont="1" applyNumberFormat="1" borderId="0" fillId="5" fontId="17" numFmtId="3973" xfId="0">
      <alignment horizontal="right" vertical="center"/>
    </xf>
    <xf applyFill="1" applyNumberFormat="1" borderId="0" fillId="5" fontId="0" numFmtId="3974" xfId="0"/>
    <xf applyFill="1" applyFont="1" applyNumberFormat="1" borderId="0" fillId="5" fontId="17" numFmtId="3974" xfId="0"/>
    <xf applyFill="1" applyFont="1" applyNumberFormat="1" borderId="0" fillId="5" fontId="17" numFmtId="3974" xfId="0">
      <alignment horizontal="right" vertical="center"/>
    </xf>
    <xf applyFill="1" applyNumberFormat="1" borderId="0" fillId="5" fontId="0" numFmtId="3975" xfId="0"/>
    <xf applyFill="1" applyFont="1" applyNumberFormat="1" borderId="0" fillId="5" fontId="17" numFmtId="3975" xfId="0"/>
    <xf applyFill="1" applyFont="1" applyNumberFormat="1" borderId="0" fillId="5" fontId="17" numFmtId="3975" xfId="0">
      <alignment horizontal="right" vertical="center"/>
    </xf>
    <xf applyFill="1" applyNumberFormat="1" borderId="0" fillId="7" fontId="0" numFmtId="3976" xfId="0"/>
    <xf applyFill="1" applyFont="1" applyNumberFormat="1" borderId="0" fillId="7" fontId="17" numFmtId="3976" xfId="0"/>
    <xf applyFill="1" applyFont="1" applyNumberFormat="1" borderId="0" fillId="7" fontId="17" numFmtId="3976" xfId="0">
      <alignment horizontal="right" vertical="center"/>
    </xf>
    <xf applyFill="1" applyNumberFormat="1" borderId="0" fillId="7" fontId="0" numFmtId="3977" xfId="0"/>
    <xf applyFill="1" applyFont="1" applyNumberFormat="1" borderId="0" fillId="7" fontId="17" numFmtId="3977" xfId="0"/>
    <xf applyFill="1" applyFont="1" applyNumberFormat="1" borderId="0" fillId="7" fontId="17" numFmtId="3977" xfId="0">
      <alignment horizontal="right" vertical="center"/>
    </xf>
    <xf applyFill="1" applyNumberFormat="1" borderId="0" fillId="7" fontId="0" numFmtId="3978" xfId="0"/>
    <xf applyFill="1" applyFont="1" applyNumberFormat="1" borderId="0" fillId="7" fontId="17" numFmtId="3978" xfId="0"/>
    <xf applyFill="1" applyFont="1" applyNumberFormat="1" borderId="0" fillId="7" fontId="17" numFmtId="3978" xfId="0">
      <alignment horizontal="right" vertical="center"/>
    </xf>
    <xf applyFill="1" applyNumberFormat="1" borderId="0" fillId="5" fontId="0" numFmtId="3979" xfId="0"/>
    <xf applyFill="1" applyFont="1" applyNumberFormat="1" borderId="0" fillId="5" fontId="17" numFmtId="3979" xfId="0"/>
    <xf applyFill="1" applyFont="1" applyNumberFormat="1" borderId="0" fillId="5" fontId="17" numFmtId="3979" xfId="0">
      <alignment horizontal="right" vertical="center"/>
    </xf>
    <xf applyFill="1" applyNumberFormat="1" borderId="0" fillId="5" fontId="0" numFmtId="3980" xfId="0"/>
    <xf applyFill="1" applyFont="1" applyNumberFormat="1" borderId="0" fillId="5" fontId="17" numFmtId="3980" xfId="0"/>
    <xf applyFill="1" applyFont="1" applyNumberFormat="1" borderId="0" fillId="5" fontId="17" numFmtId="3980" xfId="0">
      <alignment horizontal="right" vertical="center"/>
    </xf>
    <xf applyFill="1" applyNumberFormat="1" borderId="0" fillId="5" fontId="0" numFmtId="3981" xfId="0"/>
    <xf applyFill="1" applyFont="1" applyNumberFormat="1" borderId="0" fillId="5" fontId="17" numFmtId="3981" xfId="0"/>
    <xf applyFill="1" applyFont="1" applyNumberFormat="1" borderId="0" fillId="5" fontId="17" numFmtId="3981" xfId="0">
      <alignment horizontal="right" vertical="center"/>
    </xf>
    <xf applyFill="1" applyNumberFormat="1" borderId="0" fillId="7" fontId="0" numFmtId="3982" xfId="0"/>
    <xf applyFill="1" applyFont="1" applyNumberFormat="1" borderId="0" fillId="7" fontId="17" numFmtId="3982" xfId="0"/>
    <xf applyFill="1" applyFont="1" applyNumberFormat="1" borderId="0" fillId="7" fontId="17" numFmtId="3982" xfId="0">
      <alignment horizontal="right" vertical="center"/>
    </xf>
    <xf applyFill="1" applyNumberFormat="1" borderId="0" fillId="7" fontId="0" numFmtId="3983" xfId="0"/>
    <xf applyFill="1" applyFont="1" applyNumberFormat="1" borderId="0" fillId="7" fontId="17" numFmtId="3983" xfId="0"/>
    <xf applyFill="1" applyFont="1" applyNumberFormat="1" borderId="0" fillId="7" fontId="17" numFmtId="3983" xfId="0">
      <alignment horizontal="right" vertical="center"/>
    </xf>
    <xf applyFill="1" applyNumberFormat="1" borderId="0" fillId="7" fontId="0" numFmtId="3984" xfId="0"/>
    <xf applyFill="1" applyFont="1" applyNumberFormat="1" borderId="0" fillId="7" fontId="17" numFmtId="3984" xfId="0"/>
    <xf applyFill="1" applyFont="1" applyNumberFormat="1" borderId="0" fillId="7" fontId="17" numFmtId="3984" xfId="0">
      <alignment horizontal="right" vertical="center"/>
    </xf>
    <xf applyFill="1" applyNumberFormat="1" borderId="0" fillId="5" fontId="0" numFmtId="3985" xfId="0"/>
    <xf applyFill="1" applyFont="1" applyNumberFormat="1" borderId="0" fillId="5" fontId="17" numFmtId="3985" xfId="0"/>
    <xf applyFill="1" applyFont="1" applyNumberFormat="1" borderId="0" fillId="5" fontId="17" numFmtId="3985" xfId="0">
      <alignment horizontal="right" vertical="center"/>
    </xf>
    <xf applyFill="1" applyNumberFormat="1" borderId="0" fillId="5" fontId="0" numFmtId="3986" xfId="0"/>
    <xf applyFill="1" applyFont="1" applyNumberFormat="1" borderId="0" fillId="5" fontId="17" numFmtId="3986" xfId="0"/>
    <xf applyFill="1" applyFont="1" applyNumberFormat="1" borderId="0" fillId="5" fontId="17" numFmtId="3986" xfId="0">
      <alignment horizontal="right" vertical="center"/>
    </xf>
    <xf applyFill="1" applyNumberFormat="1" borderId="0" fillId="7" fontId="0" numFmtId="3987" xfId="0"/>
    <xf applyFill="1" applyFont="1" applyNumberFormat="1" borderId="0" fillId="7" fontId="17" numFmtId="3987" xfId="0"/>
    <xf applyFill="1" applyFont="1" applyNumberFormat="1" borderId="0" fillId="7" fontId="17" numFmtId="3987" xfId="0">
      <alignment horizontal="right" vertical="center"/>
    </xf>
    <xf applyNumberFormat="1" borderId="0" fillId="0" fontId="0" numFmtId="3988" xfId="0"/>
    <xf applyFill="1" applyNumberFormat="1" borderId="0" fillId="5" fontId="0" numFmtId="3988" xfId="0"/>
    <xf applyFill="1" applyFont="1" applyNumberFormat="1" borderId="0" fillId="5" fontId="20" numFmtId="3988" xfId="0"/>
    <xf applyFill="1" applyFont="1" applyNumberFormat="1" borderId="0" fillId="5" fontId="20" numFmtId="3988" xfId="0">
      <alignment horizontal="right" vertical="center"/>
    </xf>
    <xf applyNumberFormat="1" borderId="0" fillId="0" fontId="0" numFmtId="3989" xfId="0"/>
    <xf applyFill="1" applyNumberFormat="1" borderId="0" fillId="5" fontId="0" numFmtId="3989" xfId="0"/>
    <xf applyFill="1" applyFont="1" applyNumberFormat="1" borderId="0" fillId="5" fontId="20" numFmtId="3989" xfId="0"/>
    <xf applyFill="1" applyFont="1" applyNumberFormat="1" borderId="0" fillId="5" fontId="20" numFmtId="3989" xfId="0">
      <alignment horizontal="right" vertical="center"/>
    </xf>
    <xf applyNumberFormat="1" borderId="0" fillId="0" fontId="0" numFmtId="3990" xfId="0"/>
    <xf applyFill="1" applyNumberFormat="1" borderId="0" fillId="5" fontId="0" numFmtId="3990" xfId="0"/>
    <xf applyFill="1" applyFont="1" applyNumberFormat="1" borderId="0" fillId="5" fontId="20" numFmtId="3990" xfId="0"/>
    <xf applyFill="1" applyFont="1" applyNumberFormat="1" borderId="0" fillId="5" fontId="20" numFmtId="3990" xfId="0">
      <alignment horizontal="right" vertical="center"/>
    </xf>
    <xf applyNumberFormat="1" borderId="0" fillId="0" fontId="0" numFmtId="3991" xfId="0"/>
    <xf applyFill="1" applyNumberFormat="1" borderId="0" fillId="6" fontId="0" numFmtId="3991" xfId="0"/>
    <xf applyFill="1" applyFont="1" applyNumberFormat="1" borderId="0" fillId="6" fontId="23" numFmtId="3991" xfId="0"/>
    <xf applyFill="1" applyFont="1" applyNumberFormat="1" borderId="0" fillId="6" fontId="23" numFmtId="3991" xfId="0">
      <alignment horizontal="right" vertical="center"/>
    </xf>
    <xf applyNumberFormat="1" borderId="0" fillId="0" fontId="0" numFmtId="3992" xfId="0"/>
    <xf applyFill="1" applyNumberFormat="1" borderId="0" fillId="5" fontId="0" numFmtId="3993" xfId="0"/>
    <xf applyFill="1" applyFont="1" applyNumberFormat="1" borderId="0" fillId="5" fontId="17" numFmtId="3993" xfId="0"/>
    <xf applyFill="1" applyFont="1" applyNumberFormat="1" borderId="0" fillId="5" fontId="17" numFmtId="3993" xfId="0">
      <alignment horizontal="right" vertical="center"/>
    </xf>
    <xf applyFill="1" applyNumberFormat="1" borderId="0" fillId="5" fontId="0" numFmtId="3994" xfId="0"/>
    <xf applyFill="1" applyFont="1" applyNumberFormat="1" borderId="0" fillId="5" fontId="17" numFmtId="3994" xfId="0"/>
    <xf applyFill="1" applyFont="1" applyNumberFormat="1" borderId="0" fillId="5" fontId="17" numFmtId="3994" xfId="0">
      <alignment horizontal="right" vertical="center"/>
    </xf>
    <xf applyFill="1" applyNumberFormat="1" borderId="0" fillId="5" fontId="0" numFmtId="3995" xfId="0"/>
    <xf applyFill="1" applyFont="1" applyNumberFormat="1" borderId="0" fillId="5" fontId="17" numFmtId="3995" xfId="0"/>
    <xf applyFill="1" applyFont="1" applyNumberFormat="1" borderId="0" fillId="5" fontId="17" numFmtId="3995" xfId="0">
      <alignment horizontal="right" vertical="center"/>
    </xf>
    <xf applyFill="1" applyNumberFormat="1" borderId="0" fillId="7" fontId="0" numFmtId="3996" xfId="0"/>
    <xf applyFill="1" applyFont="1" applyNumberFormat="1" borderId="0" fillId="7" fontId="17" numFmtId="3996" xfId="0"/>
    <xf applyFill="1" applyFont="1" applyNumberFormat="1" borderId="0" fillId="7" fontId="17" numFmtId="3996" xfId="0">
      <alignment horizontal="right" vertical="center"/>
    </xf>
    <xf applyFill="1" applyNumberFormat="1" borderId="0" fillId="7" fontId="0" numFmtId="3997" xfId="0"/>
    <xf applyFill="1" applyFont="1" applyNumberFormat="1" borderId="0" fillId="7" fontId="17" numFmtId="3997" xfId="0"/>
    <xf applyFill="1" applyFont="1" applyNumberFormat="1" borderId="0" fillId="7" fontId="17" numFmtId="3997" xfId="0">
      <alignment horizontal="right" vertical="center"/>
    </xf>
    <xf applyFill="1" applyNumberFormat="1" borderId="0" fillId="7" fontId="0" numFmtId="3998" xfId="0"/>
    <xf applyFill="1" applyFont="1" applyNumberFormat="1" borderId="0" fillId="7" fontId="17" numFmtId="3998" xfId="0"/>
    <xf applyFill="1" applyFont="1" applyNumberFormat="1" borderId="0" fillId="7" fontId="17" numFmtId="3998" xfId="0">
      <alignment horizontal="right" vertical="center"/>
    </xf>
    <xf applyFill="1" applyNumberFormat="1" borderId="0" fillId="5" fontId="0" numFmtId="3999" xfId="0"/>
    <xf applyFill="1" applyFont="1" applyNumberFormat="1" borderId="0" fillId="5" fontId="17" numFmtId="3999" xfId="0"/>
    <xf applyFill="1" applyFont="1" applyNumberFormat="1" borderId="0" fillId="5" fontId="17" numFmtId="3999" xfId="0">
      <alignment horizontal="right" vertical="center"/>
    </xf>
    <xf applyFill="1" applyNumberFormat="1" borderId="0" fillId="5" fontId="0" numFmtId="4000" xfId="0"/>
    <xf applyFill="1" applyFont="1" applyNumberFormat="1" borderId="0" fillId="5" fontId="17" numFmtId="4000" xfId="0"/>
    <xf applyFill="1" applyFont="1" applyNumberFormat="1" borderId="0" fillId="5" fontId="17" numFmtId="4000" xfId="0">
      <alignment horizontal="right" vertical="center"/>
    </xf>
    <xf applyFill="1" applyNumberFormat="1" borderId="0" fillId="5" fontId="0" numFmtId="4001" xfId="0"/>
    <xf applyFill="1" applyFont="1" applyNumberFormat="1" borderId="0" fillId="5" fontId="17" numFmtId="4001" xfId="0"/>
    <xf applyFill="1" applyFont="1" applyNumberFormat="1" borderId="0" fillId="5" fontId="17" numFmtId="4001" xfId="0">
      <alignment horizontal="right" vertical="center"/>
    </xf>
    <xf applyFill="1" applyNumberFormat="1" borderId="0" fillId="7" fontId="0" numFmtId="4002" xfId="0"/>
    <xf applyFill="1" applyFont="1" applyNumberFormat="1" borderId="0" fillId="7" fontId="17" numFmtId="4002" xfId="0"/>
    <xf applyFill="1" applyFont="1" applyNumberFormat="1" borderId="0" fillId="7" fontId="17" numFmtId="4002" xfId="0">
      <alignment horizontal="right" vertical="center"/>
    </xf>
    <xf applyFill="1" applyNumberFormat="1" borderId="0" fillId="7" fontId="0" numFmtId="4003" xfId="0"/>
    <xf applyFill="1" applyFont="1" applyNumberFormat="1" borderId="0" fillId="7" fontId="17" numFmtId="4003" xfId="0"/>
    <xf applyFill="1" applyFont="1" applyNumberFormat="1" borderId="0" fillId="7" fontId="17" numFmtId="4003" xfId="0">
      <alignment horizontal="right" vertical="center"/>
    </xf>
    <xf applyFill="1" applyNumberFormat="1" borderId="0" fillId="7" fontId="0" numFmtId="4004" xfId="0"/>
    <xf applyFill="1" applyFont="1" applyNumberFormat="1" borderId="0" fillId="7" fontId="17" numFmtId="4004" xfId="0"/>
    <xf applyFill="1" applyFont="1" applyNumberFormat="1" borderId="0" fillId="7" fontId="17" numFmtId="4004" xfId="0">
      <alignment horizontal="right" vertical="center"/>
    </xf>
    <xf applyFill="1" applyNumberFormat="1" borderId="0" fillId="5" fontId="0" numFmtId="4005" xfId="0"/>
    <xf applyFill="1" applyFont="1" applyNumberFormat="1" borderId="0" fillId="5" fontId="17" numFmtId="4005" xfId="0"/>
    <xf applyFill="1" applyFont="1" applyNumberFormat="1" borderId="0" fillId="5" fontId="17" numFmtId="4005" xfId="0">
      <alignment horizontal="right" vertical="center"/>
    </xf>
    <xf applyFill="1" applyNumberFormat="1" borderId="0" fillId="5" fontId="0" numFmtId="4006" xfId="0"/>
    <xf applyFill="1" applyFont="1" applyNumberFormat="1" borderId="0" fillId="5" fontId="17" numFmtId="4006" xfId="0"/>
    <xf applyFill="1" applyFont="1" applyNumberFormat="1" borderId="0" fillId="5" fontId="17" numFmtId="4006" xfId="0">
      <alignment horizontal="right" vertical="center"/>
    </xf>
    <xf applyFill="1" applyNumberFormat="1" borderId="0" fillId="5" fontId="0" numFmtId="4007" xfId="0"/>
    <xf applyFill="1" applyFont="1" applyNumberFormat="1" borderId="0" fillId="5" fontId="17" numFmtId="4007" xfId="0"/>
    <xf applyFill="1" applyFont="1" applyNumberFormat="1" borderId="0" fillId="5" fontId="17" numFmtId="4007" xfId="0">
      <alignment horizontal="right" vertical="center"/>
    </xf>
    <xf applyFill="1" applyNumberFormat="1" borderId="0" fillId="7" fontId="0" numFmtId="4008" xfId="0"/>
    <xf applyFill="1" applyFont="1" applyNumberFormat="1" borderId="0" fillId="7" fontId="17" numFmtId="4008" xfId="0"/>
    <xf applyFill="1" applyFont="1" applyNumberFormat="1" borderId="0" fillId="7" fontId="17" numFmtId="4008" xfId="0">
      <alignment horizontal="right" vertical="center"/>
    </xf>
    <xf applyFill="1" applyNumberFormat="1" borderId="0" fillId="7" fontId="0" numFmtId="4009" xfId="0"/>
    <xf applyFill="1" applyFont="1" applyNumberFormat="1" borderId="0" fillId="7" fontId="17" numFmtId="4009" xfId="0"/>
    <xf applyFill="1" applyFont="1" applyNumberFormat="1" borderId="0" fillId="7" fontId="17" numFmtId="4009" xfId="0">
      <alignment horizontal="right" vertical="center"/>
    </xf>
    <xf applyFill="1" applyNumberFormat="1" borderId="0" fillId="7" fontId="0" numFmtId="4010" xfId="0"/>
    <xf applyFill="1" applyFont="1" applyNumberFormat="1" borderId="0" fillId="7" fontId="17" numFmtId="4010" xfId="0"/>
    <xf applyFill="1" applyFont="1" applyNumberFormat="1" borderId="0" fillId="7" fontId="17" numFmtId="4010" xfId="0">
      <alignment horizontal="right" vertical="center"/>
    </xf>
    <xf applyFill="1" applyNumberFormat="1" borderId="0" fillId="5" fontId="0" numFmtId="4011" xfId="0"/>
    <xf applyFill="1" applyFont="1" applyNumberFormat="1" borderId="0" fillId="5" fontId="17" numFmtId="4011" xfId="0"/>
    <xf applyFill="1" applyFont="1" applyNumberFormat="1" borderId="0" fillId="5" fontId="17" numFmtId="4011" xfId="0">
      <alignment horizontal="right" vertical="center"/>
    </xf>
    <xf applyFill="1" applyNumberFormat="1" borderId="0" fillId="5" fontId="0" numFmtId="4012" xfId="0"/>
    <xf applyFill="1" applyFont="1" applyNumberFormat="1" borderId="0" fillId="5" fontId="17" numFmtId="4012" xfId="0"/>
    <xf applyFill="1" applyFont="1" applyNumberFormat="1" borderId="0" fillId="5" fontId="17" numFmtId="4012" xfId="0">
      <alignment horizontal="right" vertical="center"/>
    </xf>
    <xf applyFill="1" applyNumberFormat="1" borderId="0" fillId="7" fontId="0" numFmtId="4013" xfId="0"/>
    <xf applyFill="1" applyFont="1" applyNumberFormat="1" borderId="0" fillId="7" fontId="17" numFmtId="4013" xfId="0"/>
    <xf applyFill="1" applyFont="1" applyNumberFormat="1" borderId="0" fillId="7" fontId="17" numFmtId="4013" xfId="0">
      <alignment horizontal="right" vertical="center"/>
    </xf>
    <xf applyFill="1" applyNumberFormat="1" borderId="0" fillId="5" fontId="0" numFmtId="4014" xfId="0"/>
    <xf applyFill="1" applyFont="1" applyNumberFormat="1" borderId="0" fillId="5" fontId="17" numFmtId="4014" xfId="0"/>
    <xf applyFill="1" applyFont="1" applyNumberFormat="1" borderId="0" fillId="5" fontId="17" numFmtId="4014" xfId="0">
      <alignment horizontal="right" vertical="center"/>
    </xf>
    <xf applyFill="1" applyNumberFormat="1" borderId="0" fillId="5" fontId="0" numFmtId="4015" xfId="0"/>
    <xf applyFill="1" applyFont="1" applyNumberFormat="1" borderId="0" fillId="5" fontId="17" numFmtId="4015" xfId="0"/>
    <xf applyFill="1" applyFont="1" applyNumberFormat="1" borderId="0" fillId="5" fontId="17" numFmtId="4015" xfId="0">
      <alignment horizontal="right" vertical="center"/>
    </xf>
    <xf applyFill="1" applyNumberFormat="1" borderId="0" fillId="5" fontId="0" numFmtId="4016" xfId="0"/>
    <xf applyFill="1" applyFont="1" applyNumberFormat="1" borderId="0" fillId="5" fontId="17" numFmtId="4016" xfId="0"/>
    <xf applyFill="1" applyFont="1" applyNumberFormat="1" borderId="0" fillId="5" fontId="17" numFmtId="4016" xfId="0">
      <alignment horizontal="right" vertical="center"/>
    </xf>
    <xf applyFill="1" applyNumberFormat="1" borderId="0" fillId="7" fontId="0" numFmtId="4017" xfId="0"/>
    <xf applyFill="1" applyFont="1" applyNumberFormat="1" borderId="0" fillId="7" fontId="17" numFmtId="4017" xfId="0"/>
    <xf applyFill="1" applyFont="1" applyNumberFormat="1" borderId="0" fillId="7" fontId="17" numFmtId="4017" xfId="0">
      <alignment horizontal="right" vertical="center"/>
    </xf>
    <xf applyFill="1" applyNumberFormat="1" borderId="0" fillId="7" fontId="0" numFmtId="4018" xfId="0"/>
    <xf applyFill="1" applyFont="1" applyNumberFormat="1" borderId="0" fillId="7" fontId="17" numFmtId="4018" xfId="0"/>
    <xf applyFill="1" applyFont="1" applyNumberFormat="1" borderId="0" fillId="7" fontId="17" numFmtId="4018" xfId="0">
      <alignment horizontal="right" vertical="center"/>
    </xf>
    <xf applyFill="1" applyNumberFormat="1" borderId="0" fillId="7" fontId="0" numFmtId="4019" xfId="0"/>
    <xf applyFill="1" applyFont="1" applyNumberFormat="1" borderId="0" fillId="7" fontId="17" numFmtId="4019" xfId="0"/>
    <xf applyFill="1" applyFont="1" applyNumberFormat="1" borderId="0" fillId="7" fontId="17" numFmtId="4019" xfId="0">
      <alignment horizontal="right" vertical="center"/>
    </xf>
    <xf applyFill="1" applyNumberFormat="1" borderId="0" fillId="5" fontId="0" numFmtId="4020" xfId="0"/>
    <xf applyFill="1" applyFont="1" applyNumberFormat="1" borderId="0" fillId="5" fontId="17" numFmtId="4020" xfId="0"/>
    <xf applyFill="1" applyFont="1" applyNumberFormat="1" borderId="0" fillId="5" fontId="17" numFmtId="4020" xfId="0">
      <alignment horizontal="right" vertical="center"/>
    </xf>
    <xf applyFill="1" applyNumberFormat="1" borderId="0" fillId="5" fontId="0" numFmtId="4021" xfId="0"/>
    <xf applyFill="1" applyFont="1" applyNumberFormat="1" borderId="0" fillId="5" fontId="17" numFmtId="4021" xfId="0"/>
    <xf applyFill="1" applyFont="1" applyNumberFormat="1" borderId="0" fillId="5" fontId="17" numFmtId="4021" xfId="0">
      <alignment horizontal="right" vertical="center"/>
    </xf>
    <xf applyFill="1" applyNumberFormat="1" borderId="0" fillId="5" fontId="0" numFmtId="4022" xfId="0"/>
    <xf applyFill="1" applyFont="1" applyNumberFormat="1" borderId="0" fillId="5" fontId="17" numFmtId="4022" xfId="0"/>
    <xf applyFill="1" applyFont="1" applyNumberFormat="1" borderId="0" fillId="5" fontId="17" numFmtId="4022" xfId="0">
      <alignment horizontal="right" vertical="center"/>
    </xf>
    <xf applyFill="1" applyNumberFormat="1" borderId="0" fillId="7" fontId="0" numFmtId="4023" xfId="0"/>
    <xf applyFill="1" applyFont="1" applyNumberFormat="1" borderId="0" fillId="7" fontId="17" numFmtId="4023" xfId="0"/>
    <xf applyFill="1" applyFont="1" applyNumberFormat="1" borderId="0" fillId="7" fontId="17" numFmtId="4023" xfId="0">
      <alignment horizontal="right" vertical="center"/>
    </xf>
    <xf applyFill="1" applyNumberFormat="1" borderId="0" fillId="7" fontId="0" numFmtId="4024" xfId="0"/>
    <xf applyFill="1" applyFont="1" applyNumberFormat="1" borderId="0" fillId="7" fontId="17" numFmtId="4024" xfId="0"/>
    <xf applyFill="1" applyFont="1" applyNumberFormat="1" borderId="0" fillId="7" fontId="17" numFmtId="4024" xfId="0">
      <alignment horizontal="right" vertical="center"/>
    </xf>
    <xf applyFill="1" applyNumberFormat="1" borderId="0" fillId="7" fontId="0" numFmtId="4025" xfId="0"/>
    <xf applyFill="1" applyFont="1" applyNumberFormat="1" borderId="0" fillId="7" fontId="17" numFmtId="4025" xfId="0"/>
    <xf applyFill="1" applyFont="1" applyNumberFormat="1" borderId="0" fillId="7" fontId="17" numFmtId="4025" xfId="0">
      <alignment horizontal="right" vertical="center"/>
    </xf>
    <xf applyFill="1" applyNumberFormat="1" borderId="0" fillId="5" fontId="0" numFmtId="4026" xfId="0"/>
    <xf applyFill="1" applyFont="1" applyNumberFormat="1" borderId="0" fillId="5" fontId="17" numFmtId="4026" xfId="0"/>
    <xf applyFill="1" applyFont="1" applyNumberFormat="1" borderId="0" fillId="5" fontId="17" numFmtId="4026" xfId="0">
      <alignment horizontal="right" vertical="center"/>
    </xf>
    <xf applyFill="1" applyNumberFormat="1" borderId="0" fillId="5" fontId="0" numFmtId="4027" xfId="0"/>
    <xf applyFill="1" applyFont="1" applyNumberFormat="1" borderId="0" fillId="5" fontId="17" numFmtId="4027" xfId="0"/>
    <xf applyFill="1" applyFont="1" applyNumberFormat="1" borderId="0" fillId="5" fontId="17" numFmtId="4027" xfId="0">
      <alignment horizontal="right" vertical="center"/>
    </xf>
    <xf applyFill="1" applyNumberFormat="1" borderId="0" fillId="7" fontId="0" numFmtId="4028" xfId="0"/>
    <xf applyFill="1" applyFont="1" applyNumberFormat="1" borderId="0" fillId="7" fontId="17" numFmtId="4028" xfId="0"/>
    <xf applyFill="1" applyFont="1" applyNumberFormat="1" borderId="0" fillId="7" fontId="17" numFmtId="4028" xfId="0">
      <alignment horizontal="right" vertical="center"/>
    </xf>
    <xf applyNumberFormat="1" borderId="0" fillId="0" fontId="0" numFmtId="4029" xfId="0"/>
    <xf applyFill="1" applyNumberFormat="1" borderId="0" fillId="5" fontId="0" numFmtId="4029" xfId="0"/>
    <xf applyFill="1" applyFont="1" applyNumberFormat="1" borderId="0" fillId="5" fontId="20" numFmtId="4029" xfId="0"/>
    <xf applyFill="1" applyFont="1" applyNumberFormat="1" borderId="0" fillId="5" fontId="20" numFmtId="4029" xfId="0">
      <alignment horizontal="right" vertical="center"/>
    </xf>
    <xf applyNumberFormat="1" borderId="0" fillId="0" fontId="0" numFmtId="4030" xfId="0"/>
    <xf applyFill="1" applyNumberFormat="1" borderId="0" fillId="5" fontId="0" numFmtId="4030" xfId="0"/>
    <xf applyFill="1" applyFont="1" applyNumberFormat="1" borderId="0" fillId="5" fontId="20" numFmtId="4030" xfId="0"/>
    <xf applyFill="1" applyFont="1" applyNumberFormat="1" borderId="0" fillId="5" fontId="20" numFmtId="4030" xfId="0">
      <alignment horizontal="right" vertical="center"/>
    </xf>
    <xf applyNumberFormat="1" borderId="0" fillId="0" fontId="0" numFmtId="4031" xfId="0"/>
    <xf applyFill="1" applyNumberFormat="1" borderId="0" fillId="5" fontId="0" numFmtId="4031" xfId="0"/>
    <xf applyFill="1" applyFont="1" applyNumberFormat="1" borderId="0" fillId="5" fontId="20" numFmtId="4031" xfId="0"/>
    <xf applyFill="1" applyFont="1" applyNumberFormat="1" borderId="0" fillId="5" fontId="20" numFmtId="4031" xfId="0">
      <alignment horizontal="right" vertical="center"/>
    </xf>
    <xf applyNumberFormat="1" borderId="0" fillId="0" fontId="0" numFmtId="4032" xfId="0"/>
    <xf applyFill="1" applyNumberFormat="1" borderId="0" fillId="6" fontId="0" numFmtId="4032" xfId="0"/>
    <xf applyFill="1" applyFont="1" applyNumberFormat="1" borderId="0" fillId="6" fontId="23" numFmtId="4032" xfId="0"/>
    <xf applyFill="1" applyFont="1" applyNumberFormat="1" borderId="0" fillId="6" fontId="23" numFmtId="4032" xfId="0">
      <alignment horizontal="right" vertical="center"/>
    </xf>
    <xf applyNumberFormat="1" borderId="0" fillId="0" fontId="0" numFmtId="4033" xfId="0"/>
    <xf applyFill="1" applyNumberFormat="1" borderId="0" fillId="5" fontId="0" numFmtId="4034" xfId="0"/>
    <xf applyFill="1" applyFont="1" applyNumberFormat="1" borderId="0" fillId="5" fontId="17" numFmtId="4034" xfId="0"/>
    <xf applyFill="1" applyFont="1" applyNumberFormat="1" borderId="0" fillId="5" fontId="17" numFmtId="4034" xfId="0">
      <alignment horizontal="right" vertical="center"/>
    </xf>
    <xf applyFill="1" applyNumberFormat="1" borderId="0" fillId="5" fontId="0" numFmtId="4035" xfId="0"/>
    <xf applyFill="1" applyFont="1" applyNumberFormat="1" borderId="0" fillId="5" fontId="17" numFmtId="4035" xfId="0"/>
    <xf applyFill="1" applyFont="1" applyNumberFormat="1" borderId="0" fillId="5" fontId="17" numFmtId="4035" xfId="0">
      <alignment horizontal="right" vertical="center"/>
    </xf>
    <xf applyFill="1" applyNumberFormat="1" borderId="0" fillId="5" fontId="0" numFmtId="4036" xfId="0"/>
    <xf applyFill="1" applyFont="1" applyNumberFormat="1" borderId="0" fillId="5" fontId="17" numFmtId="4036" xfId="0"/>
    <xf applyFill="1" applyFont="1" applyNumberFormat="1" borderId="0" fillId="5" fontId="17" numFmtId="4036" xfId="0">
      <alignment horizontal="right" vertical="center"/>
    </xf>
    <xf applyFill="1" applyNumberFormat="1" borderId="0" fillId="7" fontId="0" numFmtId="4037" xfId="0"/>
    <xf applyFill="1" applyFont="1" applyNumberFormat="1" borderId="0" fillId="7" fontId="17" numFmtId="4037" xfId="0"/>
    <xf applyFill="1" applyFont="1" applyNumberFormat="1" borderId="0" fillId="7" fontId="17" numFmtId="4037" xfId="0">
      <alignment horizontal="right" vertical="center"/>
    </xf>
    <xf applyFill="1" applyNumberFormat="1" borderId="0" fillId="7" fontId="0" numFmtId="4038" xfId="0"/>
    <xf applyFill="1" applyFont="1" applyNumberFormat="1" borderId="0" fillId="7" fontId="17" numFmtId="4038" xfId="0"/>
    <xf applyFill="1" applyFont="1" applyNumberFormat="1" borderId="0" fillId="7" fontId="17" numFmtId="4038" xfId="0">
      <alignment horizontal="right" vertical="center"/>
    </xf>
    <xf applyFill="1" applyNumberFormat="1" borderId="0" fillId="7" fontId="0" numFmtId="4039" xfId="0"/>
    <xf applyFill="1" applyFont="1" applyNumberFormat="1" borderId="0" fillId="7" fontId="17" numFmtId="4039" xfId="0"/>
    <xf applyFill="1" applyFont="1" applyNumberFormat="1" borderId="0" fillId="7" fontId="17" numFmtId="4039" xfId="0">
      <alignment horizontal="right" vertical="center"/>
    </xf>
    <xf applyFill="1" applyNumberFormat="1" borderId="0" fillId="5" fontId="0" numFmtId="4040" xfId="0"/>
    <xf applyFill="1" applyFont="1" applyNumberFormat="1" borderId="0" fillId="5" fontId="17" numFmtId="4040" xfId="0"/>
    <xf applyFill="1" applyFont="1" applyNumberFormat="1" borderId="0" fillId="5" fontId="17" numFmtId="4040" xfId="0">
      <alignment horizontal="right" vertical="center"/>
    </xf>
    <xf applyFill="1" applyNumberFormat="1" borderId="0" fillId="5" fontId="0" numFmtId="4041" xfId="0"/>
    <xf applyFill="1" applyFont="1" applyNumberFormat="1" borderId="0" fillId="5" fontId="17" numFmtId="4041" xfId="0"/>
    <xf applyFill="1" applyFont="1" applyNumberFormat="1" borderId="0" fillId="5" fontId="17" numFmtId="4041" xfId="0">
      <alignment horizontal="right" vertical="center"/>
    </xf>
    <xf applyFill="1" applyNumberFormat="1" borderId="0" fillId="5" fontId="0" numFmtId="4042" xfId="0"/>
    <xf applyFill="1" applyFont="1" applyNumberFormat="1" borderId="0" fillId="5" fontId="17" numFmtId="4042" xfId="0"/>
    <xf applyFill="1" applyFont="1" applyNumberFormat="1" borderId="0" fillId="5" fontId="17" numFmtId="4042" xfId="0">
      <alignment horizontal="right" vertical="center"/>
    </xf>
    <xf applyFill="1" applyNumberFormat="1" borderId="0" fillId="7" fontId="0" numFmtId="4043" xfId="0"/>
    <xf applyFill="1" applyFont="1" applyNumberFormat="1" borderId="0" fillId="7" fontId="17" numFmtId="4043" xfId="0"/>
    <xf applyFill="1" applyFont="1" applyNumberFormat="1" borderId="0" fillId="7" fontId="17" numFmtId="4043" xfId="0">
      <alignment horizontal="right" vertical="center"/>
    </xf>
    <xf applyFill="1" applyNumberFormat="1" borderId="0" fillId="7" fontId="0" numFmtId="4044" xfId="0"/>
    <xf applyFill="1" applyFont="1" applyNumberFormat="1" borderId="0" fillId="7" fontId="17" numFmtId="4044" xfId="0"/>
    <xf applyFill="1" applyFont="1" applyNumberFormat="1" borderId="0" fillId="7" fontId="17" numFmtId="4044" xfId="0">
      <alignment horizontal="right" vertical="center"/>
    </xf>
    <xf applyFill="1" applyNumberFormat="1" borderId="0" fillId="7" fontId="0" numFmtId="4045" xfId="0"/>
    <xf applyFill="1" applyFont="1" applyNumberFormat="1" borderId="0" fillId="7" fontId="17" numFmtId="4045" xfId="0"/>
    <xf applyFill="1" applyFont="1" applyNumberFormat="1" borderId="0" fillId="7" fontId="17" numFmtId="4045" xfId="0">
      <alignment horizontal="right" vertical="center"/>
    </xf>
    <xf applyFill="1" applyNumberFormat="1" borderId="0" fillId="5" fontId="0" numFmtId="4046" xfId="0"/>
    <xf applyFill="1" applyFont="1" applyNumberFormat="1" borderId="0" fillId="5" fontId="17" numFmtId="4046" xfId="0"/>
    <xf applyFill="1" applyFont="1" applyNumberFormat="1" borderId="0" fillId="5" fontId="17" numFmtId="4046" xfId="0">
      <alignment horizontal="right" vertical="center"/>
    </xf>
    <xf applyFill="1" applyNumberFormat="1" borderId="0" fillId="5" fontId="0" numFmtId="4047" xfId="0"/>
    <xf applyFill="1" applyFont="1" applyNumberFormat="1" borderId="0" fillId="5" fontId="17" numFmtId="4047" xfId="0"/>
    <xf applyFill="1" applyFont="1" applyNumberFormat="1" borderId="0" fillId="5" fontId="17" numFmtId="4047" xfId="0">
      <alignment horizontal="right" vertical="center"/>
    </xf>
    <xf applyFill="1" applyNumberFormat="1" borderId="0" fillId="5" fontId="0" numFmtId="4048" xfId="0"/>
    <xf applyFill="1" applyFont="1" applyNumberFormat="1" borderId="0" fillId="5" fontId="17" numFmtId="4048" xfId="0"/>
    <xf applyFill="1" applyFont="1" applyNumberFormat="1" borderId="0" fillId="5" fontId="17" numFmtId="4048" xfId="0">
      <alignment horizontal="right" vertical="center"/>
    </xf>
    <xf applyFill="1" applyNumberFormat="1" borderId="0" fillId="7" fontId="0" numFmtId="4049" xfId="0"/>
    <xf applyFill="1" applyFont="1" applyNumberFormat="1" borderId="0" fillId="7" fontId="17" numFmtId="4049" xfId="0"/>
    <xf applyFill="1" applyFont="1" applyNumberFormat="1" borderId="0" fillId="7" fontId="17" numFmtId="4049" xfId="0">
      <alignment horizontal="right" vertical="center"/>
    </xf>
    <xf applyFill="1" applyNumberFormat="1" borderId="0" fillId="7" fontId="0" numFmtId="4050" xfId="0"/>
    <xf applyFill="1" applyFont="1" applyNumberFormat="1" borderId="0" fillId="7" fontId="17" numFmtId="4050" xfId="0"/>
    <xf applyFill="1" applyFont="1" applyNumberFormat="1" borderId="0" fillId="7" fontId="17" numFmtId="4050" xfId="0">
      <alignment horizontal="right" vertical="center"/>
    </xf>
    <xf applyFill="1" applyNumberFormat="1" borderId="0" fillId="7" fontId="0" numFmtId="4051" xfId="0"/>
    <xf applyFill="1" applyFont="1" applyNumberFormat="1" borderId="0" fillId="7" fontId="17" numFmtId="4051" xfId="0"/>
    <xf applyFill="1" applyFont="1" applyNumberFormat="1" borderId="0" fillId="7" fontId="17" numFmtId="4051" xfId="0">
      <alignment horizontal="right" vertical="center"/>
    </xf>
    <xf applyFill="1" applyNumberFormat="1" borderId="0" fillId="5" fontId="0" numFmtId="4052" xfId="0"/>
    <xf applyFill="1" applyFont="1" applyNumberFormat="1" borderId="0" fillId="5" fontId="17" numFmtId="4052" xfId="0"/>
    <xf applyFill="1" applyFont="1" applyNumberFormat="1" borderId="0" fillId="5" fontId="17" numFmtId="4052" xfId="0">
      <alignment horizontal="right" vertical="center"/>
    </xf>
    <xf applyFill="1" applyNumberFormat="1" borderId="0" fillId="5" fontId="0" numFmtId="4053" xfId="0"/>
    <xf applyFill="1" applyFont="1" applyNumberFormat="1" borderId="0" fillId="5" fontId="17" numFmtId="4053" xfId="0"/>
    <xf applyFill="1" applyFont="1" applyNumberFormat="1" borderId="0" fillId="5" fontId="17" numFmtId="4053" xfId="0">
      <alignment horizontal="right" vertical="center"/>
    </xf>
    <xf applyFill="1" applyNumberFormat="1" borderId="0" fillId="7" fontId="0" numFmtId="4054" xfId="0"/>
    <xf applyFill="1" applyFont="1" applyNumberFormat="1" borderId="0" fillId="7" fontId="17" numFmtId="4054" xfId="0"/>
    <xf applyFill="1" applyFont="1" applyNumberFormat="1" borderId="0" fillId="7" fontId="17" numFmtId="4054" xfId="0">
      <alignment horizontal="right" vertical="center"/>
    </xf>
    <xf applyFill="1" applyNumberFormat="1" borderId="0" fillId="5" fontId="0" numFmtId="4055" xfId="0"/>
    <xf applyFill="1" applyFont="1" applyNumberFormat="1" borderId="0" fillId="5" fontId="17" numFmtId="4055" xfId="0"/>
    <xf applyFill="1" applyFont="1" applyNumberFormat="1" borderId="0" fillId="5" fontId="17" numFmtId="4055" xfId="0">
      <alignment horizontal="right" vertical="center"/>
    </xf>
    <xf applyFill="1" applyNumberFormat="1" borderId="0" fillId="5" fontId="0" numFmtId="4056" xfId="0"/>
    <xf applyFill="1" applyFont="1" applyNumberFormat="1" borderId="0" fillId="5" fontId="17" numFmtId="4056" xfId="0"/>
    <xf applyFill="1" applyFont="1" applyNumberFormat="1" borderId="0" fillId="5" fontId="17" numFmtId="4056" xfId="0">
      <alignment horizontal="right" vertical="center"/>
    </xf>
    <xf applyFill="1" applyNumberFormat="1" borderId="0" fillId="5" fontId="0" numFmtId="4057" xfId="0"/>
    <xf applyFill="1" applyFont="1" applyNumberFormat="1" borderId="0" fillId="5" fontId="17" numFmtId="4057" xfId="0"/>
    <xf applyFill="1" applyFont="1" applyNumberFormat="1" borderId="0" fillId="5" fontId="17" numFmtId="4057" xfId="0">
      <alignment horizontal="right" vertical="center"/>
    </xf>
    <xf applyFill="1" applyNumberFormat="1" borderId="0" fillId="7" fontId="0" numFmtId="4058" xfId="0"/>
    <xf applyFill="1" applyFont="1" applyNumberFormat="1" borderId="0" fillId="7" fontId="17" numFmtId="4058" xfId="0"/>
    <xf applyFill="1" applyFont="1" applyNumberFormat="1" borderId="0" fillId="7" fontId="17" numFmtId="4058" xfId="0">
      <alignment horizontal="right" vertical="center"/>
    </xf>
    <xf applyFill="1" applyNumberFormat="1" borderId="0" fillId="7" fontId="0" numFmtId="4059" xfId="0"/>
    <xf applyFill="1" applyFont="1" applyNumberFormat="1" borderId="0" fillId="7" fontId="17" numFmtId="4059" xfId="0"/>
    <xf applyFill="1" applyFont="1" applyNumberFormat="1" borderId="0" fillId="7" fontId="17" numFmtId="4059" xfId="0">
      <alignment horizontal="right" vertical="center"/>
    </xf>
    <xf applyFill="1" applyNumberFormat="1" borderId="0" fillId="7" fontId="0" numFmtId="4060" xfId="0"/>
    <xf applyFill="1" applyFont="1" applyNumberFormat="1" borderId="0" fillId="7" fontId="17" numFmtId="4060" xfId="0"/>
    <xf applyFill="1" applyFont="1" applyNumberFormat="1" borderId="0" fillId="7" fontId="17" numFmtId="4060" xfId="0">
      <alignment horizontal="right" vertical="center"/>
    </xf>
    <xf applyFill="1" applyNumberFormat="1" borderId="0" fillId="5" fontId="0" numFmtId="4061" xfId="0"/>
    <xf applyFill="1" applyFont="1" applyNumberFormat="1" borderId="0" fillId="5" fontId="17" numFmtId="4061" xfId="0"/>
    <xf applyFill="1" applyFont="1" applyNumberFormat="1" borderId="0" fillId="5" fontId="17" numFmtId="4061" xfId="0">
      <alignment horizontal="right" vertical="center"/>
    </xf>
    <xf applyFill="1" applyNumberFormat="1" borderId="0" fillId="5" fontId="0" numFmtId="4062" xfId="0"/>
    <xf applyFill="1" applyFont="1" applyNumberFormat="1" borderId="0" fillId="5" fontId="17" numFmtId="4062" xfId="0"/>
    <xf applyFill="1" applyFont="1" applyNumberFormat="1" borderId="0" fillId="5" fontId="17" numFmtId="4062" xfId="0">
      <alignment horizontal="right" vertical="center"/>
    </xf>
    <xf applyFill="1" applyNumberFormat="1" borderId="0" fillId="5" fontId="0" numFmtId="4063" xfId="0"/>
    <xf applyFill="1" applyFont="1" applyNumberFormat="1" borderId="0" fillId="5" fontId="17" numFmtId="4063" xfId="0"/>
    <xf applyFill="1" applyFont="1" applyNumberFormat="1" borderId="0" fillId="5" fontId="17" numFmtId="4063" xfId="0">
      <alignment horizontal="right" vertical="center"/>
    </xf>
    <xf applyFill="1" applyNumberFormat="1" borderId="0" fillId="7" fontId="0" numFmtId="4064" xfId="0"/>
    <xf applyFill="1" applyFont="1" applyNumberFormat="1" borderId="0" fillId="7" fontId="17" numFmtId="4064" xfId="0"/>
    <xf applyFill="1" applyFont="1" applyNumberFormat="1" borderId="0" fillId="7" fontId="17" numFmtId="4064" xfId="0">
      <alignment horizontal="right" vertical="center"/>
    </xf>
    <xf applyFill="1" applyNumberFormat="1" borderId="0" fillId="7" fontId="0" numFmtId="4065" xfId="0"/>
    <xf applyFill="1" applyFont="1" applyNumberFormat="1" borderId="0" fillId="7" fontId="17" numFmtId="4065" xfId="0"/>
    <xf applyFill="1" applyFont="1" applyNumberFormat="1" borderId="0" fillId="7" fontId="17" numFmtId="4065" xfId="0">
      <alignment horizontal="right" vertical="center"/>
    </xf>
    <xf applyFill="1" applyNumberFormat="1" borderId="0" fillId="7" fontId="0" numFmtId="4066" xfId="0"/>
    <xf applyFill="1" applyFont="1" applyNumberFormat="1" borderId="0" fillId="7" fontId="17" numFmtId="4066" xfId="0"/>
    <xf applyFill="1" applyFont="1" applyNumberFormat="1" borderId="0" fillId="7" fontId="17" numFmtId="4066" xfId="0">
      <alignment horizontal="right" vertical="center"/>
    </xf>
    <xf applyFill="1" applyNumberFormat="1" borderId="0" fillId="5" fontId="0" numFmtId="4067" xfId="0"/>
    <xf applyFill="1" applyFont="1" applyNumberFormat="1" borderId="0" fillId="5" fontId="17" numFmtId="4067" xfId="0"/>
    <xf applyFill="1" applyFont="1" applyNumberFormat="1" borderId="0" fillId="5" fontId="17" numFmtId="4067" xfId="0">
      <alignment horizontal="right" vertical="center"/>
    </xf>
    <xf applyFill="1" applyNumberFormat="1" borderId="0" fillId="5" fontId="0" numFmtId="4068" xfId="0"/>
    <xf applyFill="1" applyFont="1" applyNumberFormat="1" borderId="0" fillId="5" fontId="17" numFmtId="4068" xfId="0"/>
    <xf applyFill="1" applyFont="1" applyNumberFormat="1" borderId="0" fillId="5" fontId="17" numFmtId="4068" xfId="0">
      <alignment horizontal="right" vertical="center"/>
    </xf>
    <xf applyFill="1" applyNumberFormat="1" borderId="0" fillId="7" fontId="0" numFmtId="4069" xfId="0"/>
    <xf applyFill="1" applyFont="1" applyNumberFormat="1" borderId="0" fillId="7" fontId="17" numFmtId="4069" xfId="0"/>
    <xf applyFill="1" applyFont="1" applyNumberFormat="1" borderId="0" fillId="7" fontId="17" numFmtId="4069" xfId="0">
      <alignment horizontal="right" vertical="center"/>
    </xf>
    <xf applyNumberFormat="1" borderId="0" fillId="0" fontId="0" numFmtId="4070" xfId="0"/>
    <xf applyFill="1" applyNumberFormat="1" borderId="0" fillId="5" fontId="0" numFmtId="4070" xfId="0"/>
    <xf applyFill="1" applyFont="1" applyNumberFormat="1" borderId="0" fillId="5" fontId="20" numFmtId="4070" xfId="0"/>
    <xf applyFill="1" applyFont="1" applyNumberFormat="1" borderId="0" fillId="5" fontId="20" numFmtId="4070" xfId="0">
      <alignment horizontal="right" vertical="center"/>
    </xf>
    <xf applyNumberFormat="1" borderId="0" fillId="0" fontId="0" numFmtId="4071" xfId="0"/>
    <xf applyFill="1" applyNumberFormat="1" borderId="0" fillId="5" fontId="0" numFmtId="4071" xfId="0"/>
    <xf applyFill="1" applyFont="1" applyNumberFormat="1" borderId="0" fillId="5" fontId="20" numFmtId="4071" xfId="0"/>
    <xf applyFill="1" applyFont="1" applyNumberFormat="1" borderId="0" fillId="5" fontId="20" numFmtId="4071" xfId="0">
      <alignment horizontal="right" vertical="center"/>
    </xf>
    <xf applyNumberFormat="1" borderId="0" fillId="0" fontId="0" numFmtId="4072" xfId="0"/>
    <xf applyFill="1" applyNumberFormat="1" borderId="0" fillId="5" fontId="0" numFmtId="4072" xfId="0"/>
    <xf applyFill="1" applyFont="1" applyNumberFormat="1" borderId="0" fillId="5" fontId="20" numFmtId="4072" xfId="0"/>
    <xf applyFill="1" applyFont="1" applyNumberFormat="1" borderId="0" fillId="5" fontId="20" numFmtId="4072" xfId="0">
      <alignment horizontal="right" vertical="center"/>
    </xf>
    <xf applyNumberFormat="1" borderId="0" fillId="0" fontId="0" numFmtId="4073" xfId="0"/>
    <xf applyFill="1" applyNumberFormat="1" borderId="0" fillId="6" fontId="0" numFmtId="4073" xfId="0"/>
    <xf applyFill="1" applyFont="1" applyNumberFormat="1" borderId="0" fillId="6" fontId="23" numFmtId="4073" xfId="0"/>
    <xf applyFill="1" applyFont="1" applyNumberFormat="1" borderId="0" fillId="6" fontId="23" numFmtId="4073" xfId="0">
      <alignment horizontal="right" vertical="center"/>
    </xf>
    <xf applyNumberFormat="1" borderId="0" fillId="0" fontId="0" numFmtId="4074" xfId="0"/>
    <xf applyFill="1" applyNumberFormat="1" borderId="0" fillId="5" fontId="0" numFmtId="4075" xfId="0"/>
    <xf applyFill="1" applyFont="1" applyNumberFormat="1" borderId="0" fillId="5" fontId="17" numFmtId="4075" xfId="0"/>
    <xf applyFill="1" applyFont="1" applyNumberFormat="1" borderId="0" fillId="5" fontId="17" numFmtId="4075" xfId="0">
      <alignment horizontal="right" vertical="center"/>
    </xf>
    <xf applyFill="1" applyNumberFormat="1" borderId="0" fillId="5" fontId="0" numFmtId="4076" xfId="0"/>
    <xf applyFill="1" applyFont="1" applyNumberFormat="1" borderId="0" fillId="5" fontId="17" numFmtId="4076" xfId="0"/>
    <xf applyFill="1" applyFont="1" applyNumberFormat="1" borderId="0" fillId="5" fontId="17" numFmtId="4076" xfId="0">
      <alignment horizontal="right" vertical="center"/>
    </xf>
    <xf applyFill="1" applyNumberFormat="1" borderId="0" fillId="5" fontId="0" numFmtId="4077" xfId="0"/>
    <xf applyFill="1" applyFont="1" applyNumberFormat="1" borderId="0" fillId="5" fontId="17" numFmtId="4077" xfId="0"/>
    <xf applyFill="1" applyFont="1" applyNumberFormat="1" borderId="0" fillId="5" fontId="17" numFmtId="4077" xfId="0">
      <alignment horizontal="right" vertical="center"/>
    </xf>
    <xf applyFill="1" applyNumberFormat="1" borderId="0" fillId="7" fontId="0" numFmtId="4078" xfId="0"/>
    <xf applyFill="1" applyFont="1" applyNumberFormat="1" borderId="0" fillId="7" fontId="17" numFmtId="4078" xfId="0"/>
    <xf applyFill="1" applyFont="1" applyNumberFormat="1" borderId="0" fillId="7" fontId="17" numFmtId="4078" xfId="0">
      <alignment horizontal="right" vertical="center"/>
    </xf>
    <xf applyFill="1" applyNumberFormat="1" borderId="0" fillId="7" fontId="0" numFmtId="4079" xfId="0"/>
    <xf applyFill="1" applyFont="1" applyNumberFormat="1" borderId="0" fillId="7" fontId="17" numFmtId="4079" xfId="0"/>
    <xf applyFill="1" applyFont="1" applyNumberFormat="1" borderId="0" fillId="7" fontId="17" numFmtId="4079" xfId="0">
      <alignment horizontal="right" vertical="center"/>
    </xf>
    <xf applyFill="1" applyNumberFormat="1" borderId="0" fillId="7" fontId="0" numFmtId="4080" xfId="0"/>
    <xf applyFill="1" applyFont="1" applyNumberFormat="1" borderId="0" fillId="7" fontId="17" numFmtId="4080" xfId="0"/>
    <xf applyFill="1" applyFont="1" applyNumberFormat="1" borderId="0" fillId="7" fontId="17" numFmtId="4080" xfId="0">
      <alignment horizontal="right" vertical="center"/>
    </xf>
    <xf applyFill="1" applyNumberFormat="1" borderId="0" fillId="5" fontId="0" numFmtId="4081" xfId="0"/>
    <xf applyFill="1" applyFont="1" applyNumberFormat="1" borderId="0" fillId="5" fontId="17" numFmtId="4081" xfId="0"/>
    <xf applyFill="1" applyFont="1" applyNumberFormat="1" borderId="0" fillId="5" fontId="17" numFmtId="4081" xfId="0">
      <alignment horizontal="right" vertical="center"/>
    </xf>
    <xf applyFill="1" applyNumberFormat="1" borderId="0" fillId="5" fontId="0" numFmtId="4082" xfId="0"/>
    <xf applyFill="1" applyFont="1" applyNumberFormat="1" borderId="0" fillId="5" fontId="17" numFmtId="4082" xfId="0"/>
    <xf applyFill="1" applyFont="1" applyNumberFormat="1" borderId="0" fillId="5" fontId="17" numFmtId="4082" xfId="0">
      <alignment horizontal="right" vertical="center"/>
    </xf>
    <xf applyFill="1" applyNumberFormat="1" borderId="0" fillId="5" fontId="0" numFmtId="4083" xfId="0"/>
    <xf applyFill="1" applyFont="1" applyNumberFormat="1" borderId="0" fillId="5" fontId="17" numFmtId="4083" xfId="0"/>
    <xf applyFill="1" applyFont="1" applyNumberFormat="1" borderId="0" fillId="5" fontId="17" numFmtId="4083" xfId="0">
      <alignment horizontal="right" vertical="center"/>
    </xf>
    <xf applyFill="1" applyNumberFormat="1" borderId="0" fillId="7" fontId="0" numFmtId="4084" xfId="0"/>
    <xf applyFill="1" applyFont="1" applyNumberFormat="1" borderId="0" fillId="7" fontId="17" numFmtId="4084" xfId="0"/>
    <xf applyFill="1" applyFont="1" applyNumberFormat="1" borderId="0" fillId="7" fontId="17" numFmtId="4084" xfId="0">
      <alignment horizontal="right" vertical="center"/>
    </xf>
    <xf applyFill="1" applyNumberFormat="1" borderId="0" fillId="7" fontId="0" numFmtId="4085" xfId="0"/>
    <xf applyFill="1" applyFont="1" applyNumberFormat="1" borderId="0" fillId="7" fontId="17" numFmtId="4085" xfId="0"/>
    <xf applyFill="1" applyFont="1" applyNumberFormat="1" borderId="0" fillId="7" fontId="17" numFmtId="4085" xfId="0">
      <alignment horizontal="right" vertical="center"/>
    </xf>
    <xf applyFill="1" applyNumberFormat="1" borderId="0" fillId="7" fontId="0" numFmtId="4086" xfId="0"/>
    <xf applyFill="1" applyFont="1" applyNumberFormat="1" borderId="0" fillId="7" fontId="17" numFmtId="4086" xfId="0"/>
    <xf applyFill="1" applyFont="1" applyNumberFormat="1" borderId="0" fillId="7" fontId="17" numFmtId="4086" xfId="0">
      <alignment horizontal="right" vertical="center"/>
    </xf>
    <xf applyFill="1" applyNumberFormat="1" borderId="0" fillId="5" fontId="0" numFmtId="4087" xfId="0"/>
    <xf applyFill="1" applyFont="1" applyNumberFormat="1" borderId="0" fillId="5" fontId="17" numFmtId="4087" xfId="0"/>
    <xf applyFill="1" applyFont="1" applyNumberFormat="1" borderId="0" fillId="5" fontId="17" numFmtId="4087" xfId="0">
      <alignment horizontal="right" vertical="center"/>
    </xf>
    <xf applyFill="1" applyNumberFormat="1" borderId="0" fillId="5" fontId="0" numFmtId="4088" xfId="0"/>
    <xf applyFill="1" applyFont="1" applyNumberFormat="1" borderId="0" fillId="5" fontId="17" numFmtId="4088" xfId="0"/>
    <xf applyFill="1" applyFont="1" applyNumberFormat="1" borderId="0" fillId="5" fontId="17" numFmtId="4088" xfId="0">
      <alignment horizontal="right" vertical="center"/>
    </xf>
    <xf applyFill="1" applyNumberFormat="1" borderId="0" fillId="5" fontId="0" numFmtId="4089" xfId="0"/>
    <xf applyFill="1" applyFont="1" applyNumberFormat="1" borderId="0" fillId="5" fontId="17" numFmtId="4089" xfId="0"/>
    <xf applyFill="1" applyFont="1" applyNumberFormat="1" borderId="0" fillId="5" fontId="17" numFmtId="4089" xfId="0">
      <alignment horizontal="right" vertical="center"/>
    </xf>
    <xf applyFill="1" applyNumberFormat="1" borderId="0" fillId="7" fontId="0" numFmtId="4090" xfId="0"/>
    <xf applyFill="1" applyFont="1" applyNumberFormat="1" borderId="0" fillId="7" fontId="17" numFmtId="4090" xfId="0"/>
    <xf applyFill="1" applyFont="1" applyNumberFormat="1" borderId="0" fillId="7" fontId="17" numFmtId="4090" xfId="0">
      <alignment horizontal="right" vertical="center"/>
    </xf>
    <xf applyFill="1" applyNumberFormat="1" borderId="0" fillId="7" fontId="0" numFmtId="4091" xfId="0"/>
    <xf applyFill="1" applyFont="1" applyNumberFormat="1" borderId="0" fillId="7" fontId="17" numFmtId="4091" xfId="0"/>
    <xf applyFill="1" applyFont="1" applyNumberFormat="1" borderId="0" fillId="7" fontId="17" numFmtId="4091" xfId="0">
      <alignment horizontal="right" vertical="center"/>
    </xf>
    <xf applyFill="1" applyNumberFormat="1" borderId="0" fillId="7" fontId="0" numFmtId="4092" xfId="0"/>
    <xf applyFill="1" applyFont="1" applyNumberFormat="1" borderId="0" fillId="7" fontId="17" numFmtId="4092" xfId="0"/>
    <xf applyFill="1" applyFont="1" applyNumberFormat="1" borderId="0" fillId="7" fontId="17" numFmtId="4092" xfId="0">
      <alignment horizontal="right" vertical="center"/>
    </xf>
    <xf applyFill="1" applyNumberFormat="1" borderId="0" fillId="5" fontId="0" numFmtId="4093" xfId="0"/>
    <xf applyFill="1" applyFont="1" applyNumberFormat="1" borderId="0" fillId="5" fontId="17" numFmtId="4093" xfId="0"/>
    <xf applyFill="1" applyFont="1" applyNumberFormat="1" borderId="0" fillId="5" fontId="17" numFmtId="4093" xfId="0">
      <alignment horizontal="right" vertical="center"/>
    </xf>
    <xf applyFill="1" applyNumberFormat="1" borderId="0" fillId="5" fontId="0" numFmtId="4094" xfId="0"/>
    <xf applyFill="1" applyFont="1" applyNumberFormat="1" borderId="0" fillId="5" fontId="17" numFmtId="4094" xfId="0"/>
    <xf applyFill="1" applyFont="1" applyNumberFormat="1" borderId="0" fillId="5" fontId="17" numFmtId="4094" xfId="0">
      <alignment horizontal="right" vertical="center"/>
    </xf>
    <xf applyFill="1" applyNumberFormat="1" borderId="0" fillId="7" fontId="0" numFmtId="4095" xfId="0"/>
    <xf applyFill="1" applyFont="1" applyNumberFormat="1" borderId="0" fillId="7" fontId="17" numFmtId="4095" xfId="0"/>
    <xf applyFill="1" applyFont="1" applyNumberFormat="1" borderId="0" fillId="7" fontId="17" numFmtId="4095" xfId="0">
      <alignment horizontal="right" vertical="center"/>
    </xf>
    <xf applyFill="1" applyNumberFormat="1" borderId="0" fillId="5" fontId="0" numFmtId="4096" xfId="0"/>
    <xf applyFill="1" applyFont="1" applyNumberFormat="1" borderId="0" fillId="5" fontId="17" numFmtId="4096" xfId="0"/>
    <xf applyFill="1" applyFont="1" applyNumberFormat="1" borderId="0" fillId="5" fontId="17" numFmtId="4096" xfId="0">
      <alignment horizontal="right" vertical="center"/>
    </xf>
    <xf applyFill="1" applyNumberFormat="1" borderId="0" fillId="5" fontId="0" numFmtId="4097" xfId="0"/>
    <xf applyFill="1" applyFont="1" applyNumberFormat="1" borderId="0" fillId="5" fontId="17" numFmtId="4097" xfId="0"/>
    <xf applyFill="1" applyFont="1" applyNumberFormat="1" borderId="0" fillId="5" fontId="17" numFmtId="4097" xfId="0">
      <alignment horizontal="right" vertical="center"/>
    </xf>
    <xf applyFill="1" applyNumberFormat="1" borderId="0" fillId="5" fontId="0" numFmtId="4098" xfId="0"/>
    <xf applyFill="1" applyFont="1" applyNumberFormat="1" borderId="0" fillId="5" fontId="17" numFmtId="4098" xfId="0"/>
    <xf applyFill="1" applyFont="1" applyNumberFormat="1" borderId="0" fillId="5" fontId="17" numFmtId="4098" xfId="0">
      <alignment horizontal="right" vertical="center"/>
    </xf>
    <xf applyFill="1" applyNumberFormat="1" borderId="0" fillId="7" fontId="0" numFmtId="4099" xfId="0"/>
    <xf applyFill="1" applyFont="1" applyNumberFormat="1" borderId="0" fillId="7" fontId="17" numFmtId="4099" xfId="0"/>
    <xf applyFill="1" applyFont="1" applyNumberFormat="1" borderId="0" fillId="7" fontId="17" numFmtId="4099" xfId="0">
      <alignment horizontal="right" vertical="center"/>
    </xf>
    <xf applyFill="1" applyNumberFormat="1" borderId="0" fillId="7" fontId="0" numFmtId="4100" xfId="0"/>
    <xf applyFill="1" applyFont="1" applyNumberFormat="1" borderId="0" fillId="7" fontId="17" numFmtId="4100" xfId="0"/>
    <xf applyFill="1" applyFont="1" applyNumberFormat="1" borderId="0" fillId="7" fontId="17" numFmtId="4100" xfId="0">
      <alignment horizontal="right" vertical="center"/>
    </xf>
    <xf applyFill="1" applyNumberFormat="1" borderId="0" fillId="7" fontId="0" numFmtId="4101" xfId="0"/>
    <xf applyFill="1" applyFont="1" applyNumberFormat="1" borderId="0" fillId="7" fontId="17" numFmtId="4101" xfId="0"/>
    <xf applyFill="1" applyFont="1" applyNumberFormat="1" borderId="0" fillId="7" fontId="17" numFmtId="4101" xfId="0">
      <alignment horizontal="right" vertical="center"/>
    </xf>
    <xf applyFill="1" applyNumberFormat="1" borderId="0" fillId="5" fontId="0" numFmtId="4102" xfId="0"/>
    <xf applyFill="1" applyFont="1" applyNumberFormat="1" borderId="0" fillId="5" fontId="17" numFmtId="4102" xfId="0"/>
    <xf applyFill="1" applyFont="1" applyNumberFormat="1" borderId="0" fillId="5" fontId="17" numFmtId="4102" xfId="0">
      <alignment horizontal="right" vertical="center"/>
    </xf>
    <xf applyFill="1" applyNumberFormat="1" borderId="0" fillId="5" fontId="0" numFmtId="4103" xfId="0"/>
    <xf applyFill="1" applyFont="1" applyNumberFormat="1" borderId="0" fillId="5" fontId="17" numFmtId="4103" xfId="0"/>
    <xf applyFill="1" applyFont="1" applyNumberFormat="1" borderId="0" fillId="5" fontId="17" numFmtId="4103" xfId="0">
      <alignment horizontal="right" vertical="center"/>
    </xf>
    <xf applyFill="1" applyNumberFormat="1" borderId="0" fillId="5" fontId="0" numFmtId="4104" xfId="0"/>
    <xf applyFill="1" applyFont="1" applyNumberFormat="1" borderId="0" fillId="5" fontId="17" numFmtId="4104" xfId="0"/>
    <xf applyFill="1" applyFont="1" applyNumberFormat="1" borderId="0" fillId="5" fontId="17" numFmtId="4104" xfId="0">
      <alignment horizontal="right" vertical="center"/>
    </xf>
    <xf applyFill="1" applyNumberFormat="1" borderId="0" fillId="7" fontId="0" numFmtId="4105" xfId="0"/>
    <xf applyFill="1" applyFont="1" applyNumberFormat="1" borderId="0" fillId="7" fontId="17" numFmtId="4105" xfId="0"/>
    <xf applyFill="1" applyFont="1" applyNumberFormat="1" borderId="0" fillId="7" fontId="17" numFmtId="4105" xfId="0">
      <alignment horizontal="right" vertical="center"/>
    </xf>
    <xf applyFill="1" applyNumberFormat="1" borderId="0" fillId="7" fontId="0" numFmtId="4106" xfId="0"/>
    <xf applyFill="1" applyFont="1" applyNumberFormat="1" borderId="0" fillId="7" fontId="17" numFmtId="4106" xfId="0"/>
    <xf applyFill="1" applyFont="1" applyNumberFormat="1" borderId="0" fillId="7" fontId="17" numFmtId="4106" xfId="0">
      <alignment horizontal="right" vertical="center"/>
    </xf>
    <xf applyFill="1" applyNumberFormat="1" borderId="0" fillId="7" fontId="0" numFmtId="4107" xfId="0"/>
    <xf applyFill="1" applyFont="1" applyNumberFormat="1" borderId="0" fillId="7" fontId="17" numFmtId="4107" xfId="0"/>
    <xf applyFill="1" applyFont="1" applyNumberFormat="1" borderId="0" fillId="7" fontId="17" numFmtId="4107" xfId="0">
      <alignment horizontal="right" vertical="center"/>
    </xf>
    <xf applyFill="1" applyNumberFormat="1" borderId="0" fillId="5" fontId="0" numFmtId="4108" xfId="0"/>
    <xf applyFill="1" applyFont="1" applyNumberFormat="1" borderId="0" fillId="5" fontId="17" numFmtId="4108" xfId="0"/>
    <xf applyFill="1" applyFont="1" applyNumberFormat="1" borderId="0" fillId="5" fontId="17" numFmtId="4108" xfId="0">
      <alignment horizontal="right" vertical="center"/>
    </xf>
    <xf applyFill="1" applyNumberFormat="1" borderId="0" fillId="5" fontId="0" numFmtId="4109" xfId="0"/>
    <xf applyFill="1" applyFont="1" applyNumberFormat="1" borderId="0" fillId="5" fontId="17" numFmtId="4109" xfId="0"/>
    <xf applyFill="1" applyFont="1" applyNumberFormat="1" borderId="0" fillId="5" fontId="17" numFmtId="4109" xfId="0">
      <alignment horizontal="right" vertical="center"/>
    </xf>
    <xf applyFill="1" applyNumberFormat="1" borderId="0" fillId="7" fontId="0" numFmtId="4110" xfId="0"/>
    <xf applyFill="1" applyFont="1" applyNumberFormat="1" borderId="0" fillId="7" fontId="17" numFmtId="4110" xfId="0"/>
    <xf applyFill="1" applyFont="1" applyNumberFormat="1" borderId="0" fillId="7" fontId="17" numFmtId="4110" xfId="0">
      <alignment horizontal="right" vertical="center"/>
    </xf>
    <xf applyNumberFormat="1" borderId="0" fillId="0" fontId="0" numFmtId="4111" xfId="0"/>
    <xf applyFill="1" applyNumberFormat="1" borderId="0" fillId="5" fontId="0" numFmtId="4111" xfId="0"/>
    <xf applyFill="1" applyFont="1" applyNumberFormat="1" borderId="0" fillId="5" fontId="20" numFmtId="4111" xfId="0"/>
    <xf applyFill="1" applyFont="1" applyNumberFormat="1" borderId="0" fillId="5" fontId="20" numFmtId="4111" xfId="0">
      <alignment horizontal="right" vertical="center"/>
    </xf>
    <xf applyNumberFormat="1" borderId="0" fillId="0" fontId="0" numFmtId="4112" xfId="0"/>
    <xf applyFill="1" applyNumberFormat="1" borderId="0" fillId="5" fontId="0" numFmtId="4112" xfId="0"/>
    <xf applyFill="1" applyFont="1" applyNumberFormat="1" borderId="0" fillId="5" fontId="20" numFmtId="4112" xfId="0"/>
    <xf applyFill="1" applyFont="1" applyNumberFormat="1" borderId="0" fillId="5" fontId="20" numFmtId="4112" xfId="0">
      <alignment horizontal="right" vertical="center"/>
    </xf>
    <xf applyNumberFormat="1" borderId="0" fillId="0" fontId="0" numFmtId="4113" xfId="0"/>
    <xf applyFill="1" applyNumberFormat="1" borderId="0" fillId="5" fontId="0" numFmtId="4113" xfId="0"/>
    <xf applyFill="1" applyFont="1" applyNumberFormat="1" borderId="0" fillId="5" fontId="20" numFmtId="4113" xfId="0"/>
    <xf applyFill="1" applyFont="1" applyNumberFormat="1" borderId="0" fillId="5" fontId="20" numFmtId="4113" xfId="0">
      <alignment horizontal="right" vertical="center"/>
    </xf>
    <xf applyNumberFormat="1" borderId="0" fillId="0" fontId="0" numFmtId="4114" xfId="0"/>
    <xf applyFill="1" applyNumberFormat="1" borderId="0" fillId="6" fontId="0" numFmtId="4114" xfId="0"/>
    <xf applyFill="1" applyFont="1" applyNumberFormat="1" borderId="0" fillId="6" fontId="23" numFmtId="4114" xfId="0"/>
    <xf applyFill="1" applyFont="1" applyNumberFormat="1" borderId="0" fillId="6" fontId="23" numFmtId="4114" xfId="0">
      <alignment horizontal="right" vertical="center"/>
    </xf>
    <xf applyNumberFormat="1" borderId="0" fillId="0" fontId="0" numFmtId="4115" xfId="0"/>
    <xf applyFill="1" applyNumberFormat="1" borderId="0" fillId="5" fontId="0" numFmtId="4116" xfId="0"/>
    <xf applyFill="1" applyFont="1" applyNumberFormat="1" borderId="0" fillId="5" fontId="17" numFmtId="4116" xfId="0"/>
    <xf applyFill="1" applyFont="1" applyNumberFormat="1" borderId="0" fillId="5" fontId="17" numFmtId="4116" xfId="0">
      <alignment horizontal="right" vertical="center"/>
    </xf>
    <xf applyFill="1" applyNumberFormat="1" borderId="0" fillId="5" fontId="0" numFmtId="4117" xfId="0"/>
    <xf applyFill="1" applyFont="1" applyNumberFormat="1" borderId="0" fillId="5" fontId="17" numFmtId="4117" xfId="0"/>
    <xf applyFill="1" applyFont="1" applyNumberFormat="1" borderId="0" fillId="5" fontId="17" numFmtId="4117" xfId="0">
      <alignment horizontal="right" vertical="center"/>
    </xf>
    <xf applyFill="1" applyNumberFormat="1" borderId="0" fillId="5" fontId="0" numFmtId="4118" xfId="0"/>
    <xf applyFill="1" applyFont="1" applyNumberFormat="1" borderId="0" fillId="5" fontId="17" numFmtId="4118" xfId="0"/>
    <xf applyFill="1" applyFont="1" applyNumberFormat="1" borderId="0" fillId="5" fontId="17" numFmtId="4118" xfId="0">
      <alignment horizontal="right" vertical="center"/>
    </xf>
    <xf applyFill="1" applyNumberFormat="1" borderId="0" fillId="7" fontId="0" numFmtId="4119" xfId="0"/>
    <xf applyFill="1" applyFont="1" applyNumberFormat="1" borderId="0" fillId="7" fontId="17" numFmtId="4119" xfId="0"/>
    <xf applyFill="1" applyFont="1" applyNumberFormat="1" borderId="0" fillId="7" fontId="17" numFmtId="4119" xfId="0">
      <alignment horizontal="right" vertical="center"/>
    </xf>
    <xf applyFill="1" applyNumberFormat="1" borderId="0" fillId="7" fontId="0" numFmtId="4120" xfId="0"/>
    <xf applyFill="1" applyFont="1" applyNumberFormat="1" borderId="0" fillId="7" fontId="17" numFmtId="4120" xfId="0"/>
    <xf applyFill="1" applyFont="1" applyNumberFormat="1" borderId="0" fillId="7" fontId="17" numFmtId="4120" xfId="0">
      <alignment horizontal="right" vertical="center"/>
    </xf>
    <xf applyFill="1" applyNumberFormat="1" borderId="0" fillId="7" fontId="0" numFmtId="4121" xfId="0"/>
    <xf applyFill="1" applyFont="1" applyNumberFormat="1" borderId="0" fillId="7" fontId="17" numFmtId="4121" xfId="0"/>
    <xf applyFill="1" applyFont="1" applyNumberFormat="1" borderId="0" fillId="7" fontId="17" numFmtId="4121" xfId="0">
      <alignment horizontal="right" vertical="center"/>
    </xf>
    <xf applyFill="1" applyNumberFormat="1" borderId="0" fillId="5" fontId="0" numFmtId="4122" xfId="0"/>
    <xf applyFill="1" applyFont="1" applyNumberFormat="1" borderId="0" fillId="5" fontId="17" numFmtId="4122" xfId="0"/>
    <xf applyFill="1" applyFont="1" applyNumberFormat="1" borderId="0" fillId="5" fontId="17" numFmtId="4122" xfId="0">
      <alignment horizontal="right" vertical="center"/>
    </xf>
    <xf applyFill="1" applyNumberFormat="1" borderId="0" fillId="5" fontId="0" numFmtId="4123" xfId="0"/>
    <xf applyFill="1" applyFont="1" applyNumberFormat="1" borderId="0" fillId="5" fontId="17" numFmtId="4123" xfId="0"/>
    <xf applyFill="1" applyFont="1" applyNumberFormat="1" borderId="0" fillId="5" fontId="17" numFmtId="4123" xfId="0">
      <alignment horizontal="right" vertical="center"/>
    </xf>
    <xf applyFill="1" applyNumberFormat="1" borderId="0" fillId="5" fontId="0" numFmtId="4124" xfId="0"/>
    <xf applyFill="1" applyFont="1" applyNumberFormat="1" borderId="0" fillId="5" fontId="17" numFmtId="4124" xfId="0"/>
    <xf applyFill="1" applyFont="1" applyNumberFormat="1" borderId="0" fillId="5" fontId="17" numFmtId="4124" xfId="0">
      <alignment horizontal="right" vertical="center"/>
    </xf>
    <xf applyFill="1" applyNumberFormat="1" borderId="0" fillId="7" fontId="0" numFmtId="4125" xfId="0"/>
    <xf applyFill="1" applyFont="1" applyNumberFormat="1" borderId="0" fillId="7" fontId="17" numFmtId="4125" xfId="0"/>
    <xf applyFill="1" applyFont="1" applyNumberFormat="1" borderId="0" fillId="7" fontId="17" numFmtId="4125" xfId="0">
      <alignment horizontal="right" vertical="center"/>
    </xf>
    <xf applyFill="1" applyNumberFormat="1" borderId="0" fillId="7" fontId="0" numFmtId="4126" xfId="0"/>
    <xf applyFill="1" applyFont="1" applyNumberFormat="1" borderId="0" fillId="7" fontId="17" numFmtId="4126" xfId="0"/>
    <xf applyFill="1" applyFont="1" applyNumberFormat="1" borderId="0" fillId="7" fontId="17" numFmtId="4126" xfId="0">
      <alignment horizontal="right" vertical="center"/>
    </xf>
    <xf applyFill="1" applyNumberFormat="1" borderId="0" fillId="7" fontId="0" numFmtId="4127" xfId="0"/>
    <xf applyFill="1" applyFont="1" applyNumberFormat="1" borderId="0" fillId="7" fontId="17" numFmtId="4127" xfId="0"/>
    <xf applyFill="1" applyFont="1" applyNumberFormat="1" borderId="0" fillId="7" fontId="17" numFmtId="4127" xfId="0">
      <alignment horizontal="right" vertical="center"/>
    </xf>
    <xf applyFill="1" applyNumberFormat="1" borderId="0" fillId="5" fontId="0" numFmtId="4128" xfId="0"/>
    <xf applyFill="1" applyFont="1" applyNumberFormat="1" borderId="0" fillId="5" fontId="17" numFmtId="4128" xfId="0"/>
    <xf applyFill="1" applyFont="1" applyNumberFormat="1" borderId="0" fillId="5" fontId="17" numFmtId="4128" xfId="0">
      <alignment horizontal="right" vertical="center"/>
    </xf>
    <xf applyFill="1" applyNumberFormat="1" borderId="0" fillId="5" fontId="0" numFmtId="4129" xfId="0"/>
    <xf applyFill="1" applyFont="1" applyNumberFormat="1" borderId="0" fillId="5" fontId="17" numFmtId="4129" xfId="0"/>
    <xf applyFill="1" applyFont="1" applyNumberFormat="1" borderId="0" fillId="5" fontId="17" numFmtId="4129" xfId="0">
      <alignment horizontal="right" vertical="center"/>
    </xf>
    <xf applyFill="1" applyNumberFormat="1" borderId="0" fillId="5" fontId="0" numFmtId="4130" xfId="0"/>
    <xf applyFill="1" applyFont="1" applyNumberFormat="1" borderId="0" fillId="5" fontId="17" numFmtId="4130" xfId="0"/>
    <xf applyFill="1" applyFont="1" applyNumberFormat="1" borderId="0" fillId="5" fontId="17" numFmtId="4130" xfId="0">
      <alignment horizontal="right" vertical="center"/>
    </xf>
    <xf applyFill="1" applyNumberFormat="1" borderId="0" fillId="7" fontId="0" numFmtId="4131" xfId="0"/>
    <xf applyFill="1" applyFont="1" applyNumberFormat="1" borderId="0" fillId="7" fontId="17" numFmtId="4131" xfId="0"/>
    <xf applyFill="1" applyFont="1" applyNumberFormat="1" borderId="0" fillId="7" fontId="17" numFmtId="4131" xfId="0">
      <alignment horizontal="right" vertical="center"/>
    </xf>
    <xf applyFill="1" applyNumberFormat="1" borderId="0" fillId="7" fontId="0" numFmtId="4132" xfId="0"/>
    <xf applyFill="1" applyFont="1" applyNumberFormat="1" borderId="0" fillId="7" fontId="17" numFmtId="4132" xfId="0"/>
    <xf applyFill="1" applyFont="1" applyNumberFormat="1" borderId="0" fillId="7" fontId="17" numFmtId="4132" xfId="0">
      <alignment horizontal="right" vertical="center"/>
    </xf>
    <xf applyFill="1" applyNumberFormat="1" borderId="0" fillId="7" fontId="0" numFmtId="4133" xfId="0"/>
    <xf applyFill="1" applyFont="1" applyNumberFormat="1" borderId="0" fillId="7" fontId="17" numFmtId="4133" xfId="0"/>
    <xf applyFill="1" applyFont="1" applyNumberFormat="1" borderId="0" fillId="7" fontId="17" numFmtId="4133" xfId="0">
      <alignment horizontal="right" vertical="center"/>
    </xf>
    <xf applyFill="1" applyNumberFormat="1" borderId="0" fillId="5" fontId="0" numFmtId="4134" xfId="0"/>
    <xf applyFill="1" applyFont="1" applyNumberFormat="1" borderId="0" fillId="5" fontId="17" numFmtId="4134" xfId="0"/>
    <xf applyFill="1" applyFont="1" applyNumberFormat="1" borderId="0" fillId="5" fontId="17" numFmtId="4134" xfId="0">
      <alignment horizontal="right" vertical="center"/>
    </xf>
    <xf applyFill="1" applyNumberFormat="1" borderId="0" fillId="5" fontId="0" numFmtId="4135" xfId="0"/>
    <xf applyFill="1" applyFont="1" applyNumberFormat="1" borderId="0" fillId="5" fontId="17" numFmtId="4135" xfId="0"/>
    <xf applyFill="1" applyFont="1" applyNumberFormat="1" borderId="0" fillId="5" fontId="17" numFmtId="4135" xfId="0">
      <alignment horizontal="right" vertical="center"/>
    </xf>
    <xf applyFill="1" applyNumberFormat="1" borderId="0" fillId="7" fontId="0" numFmtId="4136" xfId="0"/>
    <xf applyFill="1" applyFont="1" applyNumberFormat="1" borderId="0" fillId="7" fontId="17" numFmtId="4136" xfId="0"/>
    <xf applyFill="1" applyFont="1" applyNumberFormat="1" borderId="0" fillId="7" fontId="17" numFmtId="4136" xfId="0">
      <alignment horizontal="right" vertical="center"/>
    </xf>
    <xf applyFill="1" applyNumberFormat="1" borderId="0" fillId="5" fontId="0" numFmtId="4137" xfId="0"/>
    <xf applyFill="1" applyFont="1" applyNumberFormat="1" borderId="0" fillId="5" fontId="17" numFmtId="4137" xfId="0"/>
    <xf applyFill="1" applyFont="1" applyNumberFormat="1" borderId="0" fillId="5" fontId="17" numFmtId="4137" xfId="0">
      <alignment horizontal="right" vertical="center"/>
    </xf>
    <xf applyFill="1" applyNumberFormat="1" borderId="0" fillId="5" fontId="0" numFmtId="4138" xfId="0"/>
    <xf applyFill="1" applyFont="1" applyNumberFormat="1" borderId="0" fillId="5" fontId="17" numFmtId="4138" xfId="0"/>
    <xf applyFill="1" applyFont="1" applyNumberFormat="1" borderId="0" fillId="5" fontId="17" numFmtId="4138" xfId="0">
      <alignment horizontal="right" vertical="center"/>
    </xf>
    <xf applyFill="1" applyNumberFormat="1" borderId="0" fillId="5" fontId="0" numFmtId="4139" xfId="0"/>
    <xf applyFill="1" applyFont="1" applyNumberFormat="1" borderId="0" fillId="5" fontId="17" numFmtId="4139" xfId="0"/>
    <xf applyFill="1" applyFont="1" applyNumberFormat="1" borderId="0" fillId="5" fontId="17" numFmtId="4139" xfId="0">
      <alignment horizontal="right" vertical="center"/>
    </xf>
    <xf applyFill="1" applyNumberFormat="1" borderId="0" fillId="7" fontId="0" numFmtId="4140" xfId="0"/>
    <xf applyFill="1" applyFont="1" applyNumberFormat="1" borderId="0" fillId="7" fontId="17" numFmtId="4140" xfId="0"/>
    <xf applyFill="1" applyFont="1" applyNumberFormat="1" borderId="0" fillId="7" fontId="17" numFmtId="4140" xfId="0">
      <alignment horizontal="right" vertical="center"/>
    </xf>
    <xf applyFill="1" applyNumberFormat="1" borderId="0" fillId="7" fontId="0" numFmtId="4141" xfId="0"/>
    <xf applyFill="1" applyFont="1" applyNumberFormat="1" borderId="0" fillId="7" fontId="17" numFmtId="4141" xfId="0"/>
    <xf applyFill="1" applyFont="1" applyNumberFormat="1" borderId="0" fillId="7" fontId="17" numFmtId="4141" xfId="0">
      <alignment horizontal="right" vertical="center"/>
    </xf>
    <xf applyFill="1" applyNumberFormat="1" borderId="0" fillId="7" fontId="0" numFmtId="4142" xfId="0"/>
    <xf applyFill="1" applyFont="1" applyNumberFormat="1" borderId="0" fillId="7" fontId="17" numFmtId="4142" xfId="0"/>
    <xf applyFill="1" applyFont="1" applyNumberFormat="1" borderId="0" fillId="7" fontId="17" numFmtId="4142" xfId="0">
      <alignment horizontal="right" vertical="center"/>
    </xf>
    <xf applyFill="1" applyNumberFormat="1" borderId="0" fillId="5" fontId="0" numFmtId="4143" xfId="0"/>
    <xf applyFill="1" applyFont="1" applyNumberFormat="1" borderId="0" fillId="5" fontId="17" numFmtId="4143" xfId="0"/>
    <xf applyFill="1" applyFont="1" applyNumberFormat="1" borderId="0" fillId="5" fontId="17" numFmtId="4143" xfId="0">
      <alignment horizontal="right" vertical="center"/>
    </xf>
    <xf applyFill="1" applyNumberFormat="1" borderId="0" fillId="5" fontId="0" numFmtId="4144" xfId="0"/>
    <xf applyFill="1" applyFont="1" applyNumberFormat="1" borderId="0" fillId="5" fontId="17" numFmtId="4144" xfId="0"/>
    <xf applyFill="1" applyFont="1" applyNumberFormat="1" borderId="0" fillId="5" fontId="17" numFmtId="4144" xfId="0">
      <alignment horizontal="right" vertical="center"/>
    </xf>
    <xf applyFill="1" applyNumberFormat="1" borderId="0" fillId="5" fontId="0" numFmtId="4145" xfId="0"/>
    <xf applyFill="1" applyFont="1" applyNumberFormat="1" borderId="0" fillId="5" fontId="17" numFmtId="4145" xfId="0"/>
    <xf applyFill="1" applyFont="1" applyNumberFormat="1" borderId="0" fillId="5" fontId="17" numFmtId="4145" xfId="0">
      <alignment horizontal="right" vertical="center"/>
    </xf>
    <xf applyFill="1" applyNumberFormat="1" borderId="0" fillId="7" fontId="0" numFmtId="4146" xfId="0"/>
    <xf applyFill="1" applyFont="1" applyNumberFormat="1" borderId="0" fillId="7" fontId="17" numFmtId="4146" xfId="0"/>
    <xf applyFill="1" applyFont="1" applyNumberFormat="1" borderId="0" fillId="7" fontId="17" numFmtId="4146" xfId="0">
      <alignment horizontal="right" vertical="center"/>
    </xf>
    <xf applyFill="1" applyNumberFormat="1" borderId="0" fillId="7" fontId="0" numFmtId="4147" xfId="0"/>
    <xf applyFill="1" applyFont="1" applyNumberFormat="1" borderId="0" fillId="7" fontId="17" numFmtId="4147" xfId="0"/>
    <xf applyFill="1" applyFont="1" applyNumberFormat="1" borderId="0" fillId="7" fontId="17" numFmtId="4147" xfId="0">
      <alignment horizontal="right" vertical="center"/>
    </xf>
    <xf applyFill="1" applyNumberFormat="1" borderId="0" fillId="7" fontId="0" numFmtId="4148" xfId="0"/>
    <xf applyFill="1" applyFont="1" applyNumberFormat="1" borderId="0" fillId="7" fontId="17" numFmtId="4148" xfId="0"/>
    <xf applyFill="1" applyFont="1" applyNumberFormat="1" borderId="0" fillId="7" fontId="17" numFmtId="4148" xfId="0">
      <alignment horizontal="right" vertical="center"/>
    </xf>
    <xf applyFill="1" applyNumberFormat="1" borderId="0" fillId="5" fontId="0" numFmtId="4149" xfId="0"/>
    <xf applyFill="1" applyFont="1" applyNumberFormat="1" borderId="0" fillId="5" fontId="17" numFmtId="4149" xfId="0"/>
    <xf applyFill="1" applyFont="1" applyNumberFormat="1" borderId="0" fillId="5" fontId="17" numFmtId="4149" xfId="0">
      <alignment horizontal="right" vertical="center"/>
    </xf>
    <xf applyFill="1" applyNumberFormat="1" borderId="0" fillId="5" fontId="0" numFmtId="4150" xfId="0"/>
    <xf applyFill="1" applyFont="1" applyNumberFormat="1" borderId="0" fillId="5" fontId="17" numFmtId="4150" xfId="0"/>
    <xf applyFill="1" applyFont="1" applyNumberFormat="1" borderId="0" fillId="5" fontId="17" numFmtId="4150" xfId="0">
      <alignment horizontal="right" vertical="center"/>
    </xf>
    <xf applyFill="1" applyNumberFormat="1" borderId="0" fillId="7" fontId="0" numFmtId="4151" xfId="0"/>
    <xf applyFill="1" applyFont="1" applyNumberFormat="1" borderId="0" fillId="7" fontId="17" numFmtId="4151" xfId="0"/>
    <xf applyFill="1" applyFont="1" applyNumberFormat="1" borderId="0" fillId="7" fontId="17" numFmtId="4151" xfId="0">
      <alignment horizontal="right" vertical="center"/>
    </xf>
    <xf applyNumberFormat="1" borderId="0" fillId="0" fontId="0" numFmtId="4152" xfId="0"/>
    <xf applyFill="1" applyNumberFormat="1" borderId="0" fillId="5" fontId="0" numFmtId="4152" xfId="0"/>
    <xf applyFill="1" applyFont="1" applyNumberFormat="1" borderId="0" fillId="5" fontId="20" numFmtId="4152" xfId="0"/>
    <xf applyFill="1" applyFont="1" applyNumberFormat="1" borderId="0" fillId="5" fontId="20" numFmtId="4152" xfId="0">
      <alignment horizontal="right" vertical="center"/>
    </xf>
    <xf applyNumberFormat="1" borderId="0" fillId="0" fontId="0" numFmtId="4153" xfId="0"/>
    <xf applyFill="1" applyNumberFormat="1" borderId="0" fillId="5" fontId="0" numFmtId="4153" xfId="0"/>
    <xf applyFill="1" applyFont="1" applyNumberFormat="1" borderId="0" fillId="5" fontId="20" numFmtId="4153" xfId="0"/>
    <xf applyFill="1" applyFont="1" applyNumberFormat="1" borderId="0" fillId="5" fontId="20" numFmtId="4153" xfId="0">
      <alignment horizontal="right" vertical="center"/>
    </xf>
    <xf applyNumberFormat="1" borderId="0" fillId="0" fontId="0" numFmtId="4154" xfId="0"/>
    <xf applyFill="1" applyNumberFormat="1" borderId="0" fillId="5" fontId="0" numFmtId="4154" xfId="0"/>
    <xf applyFill="1" applyFont="1" applyNumberFormat="1" borderId="0" fillId="5" fontId="20" numFmtId="4154" xfId="0"/>
    <xf applyFill="1" applyFont="1" applyNumberFormat="1" borderId="0" fillId="5" fontId="20" numFmtId="4154" xfId="0">
      <alignment horizontal="right" vertical="center"/>
    </xf>
    <xf applyNumberFormat="1" borderId="0" fillId="0" fontId="0" numFmtId="4155" xfId="0"/>
    <xf applyFill="1" applyNumberFormat="1" borderId="0" fillId="6" fontId="0" numFmtId="4155" xfId="0"/>
    <xf applyFill="1" applyFont="1" applyNumberFormat="1" borderId="0" fillId="6" fontId="23" numFmtId="4155" xfId="0"/>
    <xf applyFill="1" applyFont="1" applyNumberFormat="1" borderId="0" fillId="6" fontId="23" numFmtId="4155" xfId="0">
      <alignment horizontal="right" vertical="center"/>
    </xf>
    <xf applyNumberFormat="1" borderId="0" fillId="0" fontId="0" numFmtId="4156" xfId="0"/>
    <xf applyFill="1" applyNumberFormat="1" borderId="0" fillId="5" fontId="0" numFmtId="4157" xfId="0"/>
    <xf applyFill="1" applyFont="1" applyNumberFormat="1" borderId="0" fillId="5" fontId="17" numFmtId="4157" xfId="0"/>
    <xf applyFill="1" applyFont="1" applyNumberFormat="1" borderId="0" fillId="5" fontId="17" numFmtId="4157" xfId="0">
      <alignment horizontal="right" vertical="center"/>
    </xf>
    <xf applyFill="1" applyNumberFormat="1" borderId="0" fillId="5" fontId="0" numFmtId="4158" xfId="0"/>
    <xf applyFill="1" applyFont="1" applyNumberFormat="1" borderId="0" fillId="5" fontId="17" numFmtId="4158" xfId="0"/>
    <xf applyFill="1" applyFont="1" applyNumberFormat="1" borderId="0" fillId="5" fontId="17" numFmtId="4158" xfId="0">
      <alignment horizontal="right" vertical="center"/>
    </xf>
    <xf applyFill="1" applyNumberFormat="1" borderId="0" fillId="5" fontId="0" numFmtId="4159" xfId="0"/>
    <xf applyFill="1" applyFont="1" applyNumberFormat="1" borderId="0" fillId="5" fontId="17" numFmtId="4159" xfId="0"/>
    <xf applyFill="1" applyFont="1" applyNumberFormat="1" borderId="0" fillId="5" fontId="17" numFmtId="4159" xfId="0">
      <alignment horizontal="right" vertical="center"/>
    </xf>
    <xf applyFill="1" applyNumberFormat="1" borderId="0" fillId="7" fontId="0" numFmtId="4160" xfId="0"/>
    <xf applyFill="1" applyFont="1" applyNumberFormat="1" borderId="0" fillId="7" fontId="17" numFmtId="4160" xfId="0"/>
    <xf applyFill="1" applyFont="1" applyNumberFormat="1" borderId="0" fillId="7" fontId="17" numFmtId="4160" xfId="0">
      <alignment horizontal="right" vertical="center"/>
    </xf>
    <xf applyFill="1" applyNumberFormat="1" borderId="0" fillId="7" fontId="0" numFmtId="4161" xfId="0"/>
    <xf applyFill="1" applyFont="1" applyNumberFormat="1" borderId="0" fillId="7" fontId="17" numFmtId="4161" xfId="0"/>
    <xf applyFill="1" applyFont="1" applyNumberFormat="1" borderId="0" fillId="7" fontId="17" numFmtId="4161" xfId="0">
      <alignment horizontal="right" vertical="center"/>
    </xf>
    <xf applyFill="1" applyNumberFormat="1" borderId="0" fillId="7" fontId="0" numFmtId="4162" xfId="0"/>
    <xf applyFill="1" applyFont="1" applyNumberFormat="1" borderId="0" fillId="7" fontId="17" numFmtId="4162" xfId="0"/>
    <xf applyFill="1" applyFont="1" applyNumberFormat="1" borderId="0" fillId="7" fontId="17" numFmtId="4162" xfId="0">
      <alignment horizontal="right" vertical="center"/>
    </xf>
    <xf applyFill="1" applyNumberFormat="1" borderId="0" fillId="5" fontId="0" numFmtId="4163" xfId="0"/>
    <xf applyFill="1" applyFont="1" applyNumberFormat="1" borderId="0" fillId="5" fontId="17" numFmtId="4163" xfId="0"/>
    <xf applyFill="1" applyFont="1" applyNumberFormat="1" borderId="0" fillId="5" fontId="17" numFmtId="4163" xfId="0">
      <alignment horizontal="right" vertical="center"/>
    </xf>
    <xf applyFill="1" applyNumberFormat="1" borderId="0" fillId="5" fontId="0" numFmtId="4164" xfId="0"/>
    <xf applyFill="1" applyFont="1" applyNumberFormat="1" borderId="0" fillId="5" fontId="17" numFmtId="4164" xfId="0"/>
    <xf applyFill="1" applyFont="1" applyNumberFormat="1" borderId="0" fillId="5" fontId="17" numFmtId="4164" xfId="0">
      <alignment horizontal="right" vertical="center"/>
    </xf>
    <xf applyFill="1" applyNumberFormat="1" borderId="0" fillId="5" fontId="0" numFmtId="4165" xfId="0"/>
    <xf applyFill="1" applyFont="1" applyNumberFormat="1" borderId="0" fillId="5" fontId="17" numFmtId="4165" xfId="0"/>
    <xf applyFill="1" applyFont="1" applyNumberFormat="1" borderId="0" fillId="5" fontId="17" numFmtId="4165" xfId="0">
      <alignment horizontal="right" vertical="center"/>
    </xf>
    <xf applyFill="1" applyNumberFormat="1" borderId="0" fillId="7" fontId="0" numFmtId="4166" xfId="0"/>
    <xf applyFill="1" applyFont="1" applyNumberFormat="1" borderId="0" fillId="7" fontId="17" numFmtId="4166" xfId="0"/>
    <xf applyFill="1" applyFont="1" applyNumberFormat="1" borderId="0" fillId="7" fontId="17" numFmtId="4166" xfId="0">
      <alignment horizontal="right" vertical="center"/>
    </xf>
    <xf applyFill="1" applyNumberFormat="1" borderId="0" fillId="7" fontId="0" numFmtId="4167" xfId="0"/>
    <xf applyFill="1" applyFont="1" applyNumberFormat="1" borderId="0" fillId="7" fontId="17" numFmtId="4167" xfId="0"/>
    <xf applyFill="1" applyFont="1" applyNumberFormat="1" borderId="0" fillId="7" fontId="17" numFmtId="4167" xfId="0">
      <alignment horizontal="right" vertical="center"/>
    </xf>
    <xf applyFill="1" applyNumberFormat="1" borderId="0" fillId="7" fontId="0" numFmtId="4168" xfId="0"/>
    <xf applyFill="1" applyFont="1" applyNumberFormat="1" borderId="0" fillId="7" fontId="17" numFmtId="4168" xfId="0"/>
    <xf applyFill="1" applyFont="1" applyNumberFormat="1" borderId="0" fillId="7" fontId="17" numFmtId="4168" xfId="0">
      <alignment horizontal="right" vertical="center"/>
    </xf>
    <xf applyFill="1" applyNumberFormat="1" borderId="0" fillId="5" fontId="0" numFmtId="4169" xfId="0"/>
    <xf applyFill="1" applyFont="1" applyNumberFormat="1" borderId="0" fillId="5" fontId="17" numFmtId="4169" xfId="0"/>
    <xf applyFill="1" applyFont="1" applyNumberFormat="1" borderId="0" fillId="5" fontId="17" numFmtId="4169" xfId="0">
      <alignment horizontal="right" vertical="center"/>
    </xf>
    <xf applyFill="1" applyNumberFormat="1" borderId="0" fillId="5" fontId="0" numFmtId="4170" xfId="0"/>
    <xf applyFill="1" applyFont="1" applyNumberFormat="1" borderId="0" fillId="5" fontId="17" numFmtId="4170" xfId="0"/>
    <xf applyFill="1" applyFont="1" applyNumberFormat="1" borderId="0" fillId="5" fontId="17" numFmtId="4170" xfId="0">
      <alignment horizontal="right" vertical="center"/>
    </xf>
    <xf applyFill="1" applyNumberFormat="1" borderId="0" fillId="5" fontId="0" numFmtId="4171" xfId="0"/>
    <xf applyFill="1" applyFont="1" applyNumberFormat="1" borderId="0" fillId="5" fontId="17" numFmtId="4171" xfId="0"/>
    <xf applyFill="1" applyFont="1" applyNumberFormat="1" borderId="0" fillId="5" fontId="17" numFmtId="4171" xfId="0">
      <alignment horizontal="right" vertical="center"/>
    </xf>
    <xf applyFill="1" applyNumberFormat="1" borderId="0" fillId="7" fontId="0" numFmtId="4172" xfId="0"/>
    <xf applyFill="1" applyFont="1" applyNumberFormat="1" borderId="0" fillId="7" fontId="17" numFmtId="4172" xfId="0"/>
    <xf applyFill="1" applyFont="1" applyNumberFormat="1" borderId="0" fillId="7" fontId="17" numFmtId="4172" xfId="0">
      <alignment horizontal="right" vertical="center"/>
    </xf>
    <xf applyFill="1" applyNumberFormat="1" borderId="0" fillId="7" fontId="0" numFmtId="4173" xfId="0"/>
    <xf applyFill="1" applyFont="1" applyNumberFormat="1" borderId="0" fillId="7" fontId="17" numFmtId="4173" xfId="0"/>
    <xf applyFill="1" applyFont="1" applyNumberFormat="1" borderId="0" fillId="7" fontId="17" numFmtId="4173" xfId="0">
      <alignment horizontal="right" vertical="center"/>
    </xf>
    <xf applyFill="1" applyNumberFormat="1" borderId="0" fillId="7" fontId="0" numFmtId="4174" xfId="0"/>
    <xf applyFill="1" applyFont="1" applyNumberFormat="1" borderId="0" fillId="7" fontId="17" numFmtId="4174" xfId="0"/>
    <xf applyFill="1" applyFont="1" applyNumberFormat="1" borderId="0" fillId="7" fontId="17" numFmtId="4174" xfId="0">
      <alignment horizontal="right" vertical="center"/>
    </xf>
    <xf applyFill="1" applyNumberFormat="1" borderId="0" fillId="5" fontId="0" numFmtId="4175" xfId="0"/>
    <xf applyFill="1" applyFont="1" applyNumberFormat="1" borderId="0" fillId="5" fontId="17" numFmtId="4175" xfId="0"/>
    <xf applyFill="1" applyFont="1" applyNumberFormat="1" borderId="0" fillId="5" fontId="17" numFmtId="4175" xfId="0">
      <alignment horizontal="right" vertical="center"/>
    </xf>
    <xf applyFill="1" applyNumberFormat="1" borderId="0" fillId="5" fontId="0" numFmtId="4176" xfId="0"/>
    <xf applyFill="1" applyFont="1" applyNumberFormat="1" borderId="0" fillId="5" fontId="17" numFmtId="4176" xfId="0"/>
    <xf applyFill="1" applyFont="1" applyNumberFormat="1" borderId="0" fillId="5" fontId="17" numFmtId="4176" xfId="0">
      <alignment horizontal="right" vertical="center"/>
    </xf>
    <xf applyFill="1" applyNumberFormat="1" borderId="0" fillId="7" fontId="0" numFmtId="4177" xfId="0"/>
    <xf applyFill="1" applyFont="1" applyNumberFormat="1" borderId="0" fillId="7" fontId="17" numFmtId="4177" xfId="0"/>
    <xf applyFill="1" applyFont="1" applyNumberFormat="1" borderId="0" fillId="7" fontId="17" numFmtId="4177" xfId="0">
      <alignment horizontal="right" vertical="center"/>
    </xf>
    <xf applyFill="1" applyNumberFormat="1" borderId="0" fillId="5" fontId="0" numFmtId="4178" xfId="0"/>
    <xf applyFill="1" applyFont="1" applyNumberFormat="1" borderId="0" fillId="5" fontId="17" numFmtId="4178" xfId="0"/>
    <xf applyFill="1" applyFont="1" applyNumberFormat="1" borderId="0" fillId="5" fontId="17" numFmtId="4178" xfId="0">
      <alignment horizontal="right" vertical="center"/>
    </xf>
    <xf applyFill="1" applyNumberFormat="1" borderId="0" fillId="5" fontId="0" numFmtId="4179" xfId="0"/>
    <xf applyFill="1" applyFont="1" applyNumberFormat="1" borderId="0" fillId="5" fontId="17" numFmtId="4179" xfId="0"/>
    <xf applyFill="1" applyFont="1" applyNumberFormat="1" borderId="0" fillId="5" fontId="17" numFmtId="4179" xfId="0">
      <alignment horizontal="right" vertical="center"/>
    </xf>
    <xf applyFill="1" applyNumberFormat="1" borderId="0" fillId="5" fontId="0" numFmtId="4180" xfId="0"/>
    <xf applyFill="1" applyFont="1" applyNumberFormat="1" borderId="0" fillId="5" fontId="17" numFmtId="4180" xfId="0"/>
    <xf applyFill="1" applyFont="1" applyNumberFormat="1" borderId="0" fillId="5" fontId="17" numFmtId="4180" xfId="0">
      <alignment horizontal="right" vertical="center"/>
    </xf>
    <xf applyFill="1" applyNumberFormat="1" borderId="0" fillId="7" fontId="0" numFmtId="4181" xfId="0"/>
    <xf applyFill="1" applyFont="1" applyNumberFormat="1" borderId="0" fillId="7" fontId="17" numFmtId="4181" xfId="0"/>
    <xf applyFill="1" applyFont="1" applyNumberFormat="1" borderId="0" fillId="7" fontId="17" numFmtId="4181" xfId="0">
      <alignment horizontal="right" vertical="center"/>
    </xf>
    <xf applyFill="1" applyNumberFormat="1" borderId="0" fillId="7" fontId="0" numFmtId="4182" xfId="0"/>
    <xf applyFill="1" applyFont="1" applyNumberFormat="1" borderId="0" fillId="7" fontId="17" numFmtId="4182" xfId="0"/>
    <xf applyFill="1" applyFont="1" applyNumberFormat="1" borderId="0" fillId="7" fontId="17" numFmtId="4182" xfId="0">
      <alignment horizontal="right" vertical="center"/>
    </xf>
    <xf applyFill="1" applyNumberFormat="1" borderId="0" fillId="7" fontId="0" numFmtId="4183" xfId="0"/>
    <xf applyFill="1" applyFont="1" applyNumberFormat="1" borderId="0" fillId="7" fontId="17" numFmtId="4183" xfId="0"/>
    <xf applyFill="1" applyFont="1" applyNumberFormat="1" borderId="0" fillId="7" fontId="17" numFmtId="4183" xfId="0">
      <alignment horizontal="right" vertical="center"/>
    </xf>
    <xf applyFill="1" applyNumberFormat="1" borderId="0" fillId="5" fontId="0" numFmtId="4184" xfId="0"/>
    <xf applyFill="1" applyFont="1" applyNumberFormat="1" borderId="0" fillId="5" fontId="17" numFmtId="4184" xfId="0"/>
    <xf applyFill="1" applyFont="1" applyNumberFormat="1" borderId="0" fillId="5" fontId="17" numFmtId="4184" xfId="0">
      <alignment horizontal="right" vertical="center"/>
    </xf>
    <xf applyFill="1" applyNumberFormat="1" borderId="0" fillId="5" fontId="0" numFmtId="4185" xfId="0"/>
    <xf applyFill="1" applyFont="1" applyNumberFormat="1" borderId="0" fillId="5" fontId="17" numFmtId="4185" xfId="0"/>
    <xf applyFill="1" applyFont="1" applyNumberFormat="1" borderId="0" fillId="5" fontId="17" numFmtId="4185" xfId="0">
      <alignment horizontal="right" vertical="center"/>
    </xf>
    <xf applyFill="1" applyNumberFormat="1" borderId="0" fillId="5" fontId="0" numFmtId="4186" xfId="0"/>
    <xf applyFill="1" applyFont="1" applyNumberFormat="1" borderId="0" fillId="5" fontId="17" numFmtId="4186" xfId="0"/>
    <xf applyFill="1" applyFont="1" applyNumberFormat="1" borderId="0" fillId="5" fontId="17" numFmtId="4186" xfId="0">
      <alignment horizontal="right" vertical="center"/>
    </xf>
    <xf applyFill="1" applyNumberFormat="1" borderId="0" fillId="7" fontId="0" numFmtId="4187" xfId="0"/>
    <xf applyFill="1" applyFont="1" applyNumberFormat="1" borderId="0" fillId="7" fontId="17" numFmtId="4187" xfId="0"/>
    <xf applyFill="1" applyFont="1" applyNumberFormat="1" borderId="0" fillId="7" fontId="17" numFmtId="4187" xfId="0">
      <alignment horizontal="right" vertical="center"/>
    </xf>
    <xf applyFill="1" applyNumberFormat="1" borderId="0" fillId="7" fontId="0" numFmtId="4188" xfId="0"/>
    <xf applyFill="1" applyFont="1" applyNumberFormat="1" borderId="0" fillId="7" fontId="17" numFmtId="4188" xfId="0"/>
    <xf applyFill="1" applyFont="1" applyNumberFormat="1" borderId="0" fillId="7" fontId="17" numFmtId="4188" xfId="0">
      <alignment horizontal="right" vertical="center"/>
    </xf>
    <xf applyFill="1" applyNumberFormat="1" borderId="0" fillId="7" fontId="0" numFmtId="4189" xfId="0"/>
    <xf applyFill="1" applyFont="1" applyNumberFormat="1" borderId="0" fillId="7" fontId="17" numFmtId="4189" xfId="0"/>
    <xf applyFill="1" applyFont="1" applyNumberFormat="1" borderId="0" fillId="7" fontId="17" numFmtId="4189" xfId="0">
      <alignment horizontal="right" vertical="center"/>
    </xf>
    <xf applyFill="1" applyNumberFormat="1" borderId="0" fillId="5" fontId="0" numFmtId="4190" xfId="0"/>
    <xf applyFill="1" applyFont="1" applyNumberFormat="1" borderId="0" fillId="5" fontId="17" numFmtId="4190" xfId="0"/>
    <xf applyFill="1" applyFont="1" applyNumberFormat="1" borderId="0" fillId="5" fontId="17" numFmtId="4190" xfId="0">
      <alignment horizontal="right" vertical="center"/>
    </xf>
    <xf applyFill="1" applyNumberFormat="1" borderId="0" fillId="5" fontId="0" numFmtId="4191" xfId="0"/>
    <xf applyFill="1" applyFont="1" applyNumberFormat="1" borderId="0" fillId="5" fontId="17" numFmtId="4191" xfId="0"/>
    <xf applyFill="1" applyFont="1" applyNumberFormat="1" borderId="0" fillId="5" fontId="17" numFmtId="4191" xfId="0">
      <alignment horizontal="right" vertical="center"/>
    </xf>
    <xf applyFill="1" applyNumberFormat="1" borderId="0" fillId="7" fontId="0" numFmtId="4192" xfId="0"/>
    <xf applyFill="1" applyFont="1" applyNumberFormat="1" borderId="0" fillId="7" fontId="17" numFmtId="4192" xfId="0"/>
    <xf applyFill="1" applyFont="1" applyNumberFormat="1" borderId="0" fillId="7" fontId="17" numFmtId="4192" xfId="0">
      <alignment horizontal="right" vertical="center"/>
    </xf>
    <xf applyNumberFormat="1" borderId="0" fillId="0" fontId="0" numFmtId="4193" xfId="0"/>
    <xf applyFill="1" applyNumberFormat="1" borderId="0" fillId="5" fontId="0" numFmtId="4193" xfId="0"/>
    <xf applyFill="1" applyFont="1" applyNumberFormat="1" borderId="0" fillId="5" fontId="20" numFmtId="4193" xfId="0"/>
    <xf applyFill="1" applyFont="1" applyNumberFormat="1" borderId="0" fillId="5" fontId="20" numFmtId="4193" xfId="0">
      <alignment horizontal="right" vertical="center"/>
    </xf>
    <xf applyNumberFormat="1" borderId="0" fillId="0" fontId="0" numFmtId="4194" xfId="0"/>
    <xf applyFill="1" applyNumberFormat="1" borderId="0" fillId="5" fontId="0" numFmtId="4194" xfId="0"/>
    <xf applyFill="1" applyFont="1" applyNumberFormat="1" borderId="0" fillId="5" fontId="20" numFmtId="4194" xfId="0"/>
    <xf applyFill="1" applyFont="1" applyNumberFormat="1" borderId="0" fillId="5" fontId="20" numFmtId="4194" xfId="0">
      <alignment horizontal="right" vertical="center"/>
    </xf>
    <xf applyNumberFormat="1" borderId="0" fillId="0" fontId="0" numFmtId="4195" xfId="0"/>
    <xf applyFill="1" applyNumberFormat="1" borderId="0" fillId="5" fontId="0" numFmtId="4195" xfId="0"/>
    <xf applyFill="1" applyFont="1" applyNumberFormat="1" borderId="0" fillId="5" fontId="20" numFmtId="4195" xfId="0"/>
    <xf applyFill="1" applyFont="1" applyNumberFormat="1" borderId="0" fillId="5" fontId="20" numFmtId="4195" xfId="0">
      <alignment horizontal="right" vertical="center"/>
    </xf>
    <xf applyNumberFormat="1" borderId="0" fillId="0" fontId="0" numFmtId="4196" xfId="0"/>
    <xf applyFill="1" applyNumberFormat="1" borderId="0" fillId="6" fontId="0" numFmtId="4196" xfId="0"/>
    <xf applyFill="1" applyFont="1" applyNumberFormat="1" borderId="0" fillId="6" fontId="23" numFmtId="4196" xfId="0"/>
    <xf applyFill="1" applyFont="1" applyNumberFormat="1" borderId="0" fillId="6" fontId="23" numFmtId="4196" xfId="0">
      <alignment horizontal="right" vertical="center"/>
    </xf>
    <xf applyNumberFormat="1" borderId="0" fillId="0" fontId="0" numFmtId="4197" xfId="0"/>
    <xf applyFill="1" applyNumberFormat="1" borderId="0" fillId="5" fontId="0" numFmtId="4198" xfId="0"/>
    <xf applyFill="1" applyFont="1" applyNumberFormat="1" borderId="0" fillId="5" fontId="17" numFmtId="4198" xfId="0"/>
    <xf applyFill="1" applyFont="1" applyNumberFormat="1" borderId="0" fillId="5" fontId="17" numFmtId="4198" xfId="0">
      <alignment horizontal="right" vertical="center"/>
    </xf>
    <xf applyFill="1" applyNumberFormat="1" borderId="0" fillId="5" fontId="0" numFmtId="4199" xfId="0"/>
    <xf applyFill="1" applyFont="1" applyNumberFormat="1" borderId="0" fillId="5" fontId="17" numFmtId="4199" xfId="0"/>
    <xf applyFill="1" applyFont="1" applyNumberFormat="1" borderId="0" fillId="5" fontId="17" numFmtId="4199" xfId="0">
      <alignment horizontal="right" vertical="center"/>
    </xf>
    <xf applyFill="1" applyNumberFormat="1" borderId="0" fillId="5" fontId="0" numFmtId="4200" xfId="0"/>
    <xf applyFill="1" applyFont="1" applyNumberFormat="1" borderId="0" fillId="5" fontId="17" numFmtId="4200" xfId="0"/>
    <xf applyFill="1" applyFont="1" applyNumberFormat="1" borderId="0" fillId="5" fontId="17" numFmtId="4200" xfId="0">
      <alignment horizontal="right" vertical="center"/>
    </xf>
    <xf applyFill="1" applyNumberFormat="1" borderId="0" fillId="7" fontId="0" numFmtId="4201" xfId="0"/>
    <xf applyFill="1" applyFont="1" applyNumberFormat="1" borderId="0" fillId="7" fontId="17" numFmtId="4201" xfId="0"/>
    <xf applyFill="1" applyFont="1" applyNumberFormat="1" borderId="0" fillId="7" fontId="17" numFmtId="4201" xfId="0">
      <alignment horizontal="right" vertical="center"/>
    </xf>
    <xf applyFill="1" applyNumberFormat="1" borderId="0" fillId="7" fontId="0" numFmtId="4202" xfId="0"/>
    <xf applyFill="1" applyFont="1" applyNumberFormat="1" borderId="0" fillId="7" fontId="17" numFmtId="4202" xfId="0"/>
    <xf applyFill="1" applyFont="1" applyNumberFormat="1" borderId="0" fillId="7" fontId="17" numFmtId="4202" xfId="0">
      <alignment horizontal="right" vertical="center"/>
    </xf>
    <xf applyFill="1" applyNumberFormat="1" borderId="0" fillId="7" fontId="0" numFmtId="4203" xfId="0"/>
    <xf applyFill="1" applyFont="1" applyNumberFormat="1" borderId="0" fillId="7" fontId="17" numFmtId="4203" xfId="0"/>
    <xf applyFill="1" applyFont="1" applyNumberFormat="1" borderId="0" fillId="7" fontId="17" numFmtId="4203" xfId="0">
      <alignment horizontal="right" vertical="center"/>
    </xf>
    <xf applyFill="1" applyNumberFormat="1" borderId="0" fillId="5" fontId="0" numFmtId="4204" xfId="0"/>
    <xf applyFill="1" applyFont="1" applyNumberFormat="1" borderId="0" fillId="5" fontId="17" numFmtId="4204" xfId="0"/>
    <xf applyFill="1" applyFont="1" applyNumberFormat="1" borderId="0" fillId="5" fontId="17" numFmtId="4204" xfId="0">
      <alignment horizontal="right" vertical="center"/>
    </xf>
    <xf applyFill="1" applyNumberFormat="1" borderId="0" fillId="5" fontId="0" numFmtId="4205" xfId="0"/>
    <xf applyFill="1" applyFont="1" applyNumberFormat="1" borderId="0" fillId="5" fontId="17" numFmtId="4205" xfId="0"/>
    <xf applyFill="1" applyFont="1" applyNumberFormat="1" borderId="0" fillId="5" fontId="17" numFmtId="4205" xfId="0">
      <alignment horizontal="right" vertical="center"/>
    </xf>
    <xf applyFill="1" applyNumberFormat="1" borderId="0" fillId="5" fontId="0" numFmtId="4206" xfId="0"/>
    <xf applyFill="1" applyFont="1" applyNumberFormat="1" borderId="0" fillId="5" fontId="17" numFmtId="4206" xfId="0"/>
    <xf applyFill="1" applyFont="1" applyNumberFormat="1" borderId="0" fillId="5" fontId="17" numFmtId="4206" xfId="0">
      <alignment horizontal="right" vertical="center"/>
    </xf>
    <xf applyFill="1" applyNumberFormat="1" borderId="0" fillId="7" fontId="0" numFmtId="4207" xfId="0"/>
    <xf applyFill="1" applyFont="1" applyNumberFormat="1" borderId="0" fillId="7" fontId="17" numFmtId="4207" xfId="0"/>
    <xf applyFill="1" applyFont="1" applyNumberFormat="1" borderId="0" fillId="7" fontId="17" numFmtId="4207" xfId="0">
      <alignment horizontal="right" vertical="center"/>
    </xf>
    <xf applyFill="1" applyNumberFormat="1" borderId="0" fillId="7" fontId="0" numFmtId="4208" xfId="0"/>
    <xf applyFill="1" applyFont="1" applyNumberFormat="1" borderId="0" fillId="7" fontId="17" numFmtId="4208" xfId="0"/>
    <xf applyFill="1" applyFont="1" applyNumberFormat="1" borderId="0" fillId="7" fontId="17" numFmtId="4208" xfId="0">
      <alignment horizontal="right" vertical="center"/>
    </xf>
    <xf applyFill="1" applyNumberFormat="1" borderId="0" fillId="7" fontId="0" numFmtId="4209" xfId="0"/>
    <xf applyFill="1" applyFont="1" applyNumberFormat="1" borderId="0" fillId="7" fontId="17" numFmtId="4209" xfId="0"/>
    <xf applyFill="1" applyFont="1" applyNumberFormat="1" borderId="0" fillId="7" fontId="17" numFmtId="4209" xfId="0">
      <alignment horizontal="right" vertical="center"/>
    </xf>
    <xf applyFill="1" applyNumberFormat="1" borderId="0" fillId="5" fontId="0" numFmtId="4210" xfId="0"/>
    <xf applyFill="1" applyFont="1" applyNumberFormat="1" borderId="0" fillId="5" fontId="17" numFmtId="4210" xfId="0"/>
    <xf applyFill="1" applyFont="1" applyNumberFormat="1" borderId="0" fillId="5" fontId="17" numFmtId="4210" xfId="0">
      <alignment horizontal="right" vertical="center"/>
    </xf>
    <xf applyFill="1" applyNumberFormat="1" borderId="0" fillId="5" fontId="0" numFmtId="4211" xfId="0"/>
    <xf applyFill="1" applyFont="1" applyNumberFormat="1" borderId="0" fillId="5" fontId="17" numFmtId="4211" xfId="0"/>
    <xf applyFill="1" applyFont="1" applyNumberFormat="1" borderId="0" fillId="5" fontId="17" numFmtId="4211" xfId="0">
      <alignment horizontal="right" vertical="center"/>
    </xf>
    <xf applyFill="1" applyNumberFormat="1" borderId="0" fillId="5" fontId="0" numFmtId="4212" xfId="0"/>
    <xf applyFill="1" applyFont="1" applyNumberFormat="1" borderId="0" fillId="5" fontId="17" numFmtId="4212" xfId="0"/>
    <xf applyFill="1" applyFont="1" applyNumberFormat="1" borderId="0" fillId="5" fontId="17" numFmtId="4212" xfId="0">
      <alignment horizontal="right" vertical="center"/>
    </xf>
    <xf applyFill="1" applyNumberFormat="1" borderId="0" fillId="7" fontId="0" numFmtId="4213" xfId="0"/>
    <xf applyFill="1" applyFont="1" applyNumberFormat="1" borderId="0" fillId="7" fontId="17" numFmtId="4213" xfId="0"/>
    <xf applyFill="1" applyFont="1" applyNumberFormat="1" borderId="0" fillId="7" fontId="17" numFmtId="4213" xfId="0">
      <alignment horizontal="right" vertical="center"/>
    </xf>
    <xf applyFill="1" applyNumberFormat="1" borderId="0" fillId="7" fontId="0" numFmtId="4214" xfId="0"/>
    <xf applyFill="1" applyFont="1" applyNumberFormat="1" borderId="0" fillId="7" fontId="17" numFmtId="4214" xfId="0"/>
    <xf applyFill="1" applyFont="1" applyNumberFormat="1" borderId="0" fillId="7" fontId="17" numFmtId="4214" xfId="0">
      <alignment horizontal="right" vertical="center"/>
    </xf>
    <xf applyFill="1" applyNumberFormat="1" borderId="0" fillId="7" fontId="0" numFmtId="4215" xfId="0"/>
    <xf applyFill="1" applyFont="1" applyNumberFormat="1" borderId="0" fillId="7" fontId="17" numFmtId="4215" xfId="0"/>
    <xf applyFill="1" applyFont="1" applyNumberFormat="1" borderId="0" fillId="7" fontId="17" numFmtId="4215" xfId="0">
      <alignment horizontal="right" vertical="center"/>
    </xf>
    <xf applyFill="1" applyNumberFormat="1" borderId="0" fillId="5" fontId="0" numFmtId="4216" xfId="0"/>
    <xf applyFill="1" applyFont="1" applyNumberFormat="1" borderId="0" fillId="5" fontId="17" numFmtId="4216" xfId="0"/>
    <xf applyFill="1" applyFont="1" applyNumberFormat="1" borderId="0" fillId="5" fontId="17" numFmtId="4216" xfId="0">
      <alignment horizontal="right" vertical="center"/>
    </xf>
    <xf applyFill="1" applyNumberFormat="1" borderId="0" fillId="5" fontId="0" numFmtId="4217" xfId="0"/>
    <xf applyFill="1" applyFont="1" applyNumberFormat="1" borderId="0" fillId="5" fontId="17" numFmtId="4217" xfId="0"/>
    <xf applyFill="1" applyFont="1" applyNumberFormat="1" borderId="0" fillId="5" fontId="17" numFmtId="4217" xfId="0">
      <alignment horizontal="right" vertical="center"/>
    </xf>
    <xf applyFill="1" applyNumberFormat="1" borderId="0" fillId="7" fontId="0" numFmtId="4218" xfId="0"/>
    <xf applyFill="1" applyFont="1" applyNumberFormat="1" borderId="0" fillId="7" fontId="17" numFmtId="4218" xfId="0"/>
    <xf applyFill="1" applyFont="1" applyNumberFormat="1" borderId="0" fillId="7" fontId="17" numFmtId="4218" xfId="0">
      <alignment horizontal="right" vertical="center"/>
    </xf>
    <xf applyFill="1" applyNumberFormat="1" borderId="0" fillId="5" fontId="0" numFmtId="4219" xfId="0"/>
    <xf applyFill="1" applyFont="1" applyNumberFormat="1" borderId="0" fillId="5" fontId="17" numFmtId="4219" xfId="0"/>
    <xf applyFill="1" applyFont="1" applyNumberFormat="1" borderId="0" fillId="5" fontId="17" numFmtId="4219" xfId="0">
      <alignment horizontal="right" vertical="center"/>
    </xf>
    <xf applyFill="1" applyNumberFormat="1" borderId="0" fillId="5" fontId="0" numFmtId="4220" xfId="0"/>
    <xf applyFill="1" applyFont="1" applyNumberFormat="1" borderId="0" fillId="5" fontId="17" numFmtId="4220" xfId="0"/>
    <xf applyFill="1" applyFont="1" applyNumberFormat="1" borderId="0" fillId="5" fontId="17" numFmtId="4220" xfId="0">
      <alignment horizontal="right" vertical="center"/>
    </xf>
    <xf applyFill="1" applyNumberFormat="1" borderId="0" fillId="5" fontId="0" numFmtId="4221" xfId="0"/>
    <xf applyFill="1" applyFont="1" applyNumberFormat="1" borderId="0" fillId="5" fontId="17" numFmtId="4221" xfId="0"/>
    <xf applyFill="1" applyFont="1" applyNumberFormat="1" borderId="0" fillId="5" fontId="17" numFmtId="4221" xfId="0">
      <alignment horizontal="right" vertical="center"/>
    </xf>
    <xf applyFill="1" applyNumberFormat="1" borderId="0" fillId="7" fontId="0" numFmtId="4222" xfId="0"/>
    <xf applyFill="1" applyFont="1" applyNumberFormat="1" borderId="0" fillId="7" fontId="17" numFmtId="4222" xfId="0"/>
    <xf applyFill="1" applyFont="1" applyNumberFormat="1" borderId="0" fillId="7" fontId="17" numFmtId="4222" xfId="0">
      <alignment horizontal="right" vertical="center"/>
    </xf>
    <xf applyFill="1" applyNumberFormat="1" borderId="0" fillId="7" fontId="0" numFmtId="4223" xfId="0"/>
    <xf applyFill="1" applyFont="1" applyNumberFormat="1" borderId="0" fillId="7" fontId="17" numFmtId="4223" xfId="0"/>
    <xf applyFill="1" applyFont="1" applyNumberFormat="1" borderId="0" fillId="7" fontId="17" numFmtId="4223" xfId="0">
      <alignment horizontal="right" vertical="center"/>
    </xf>
    <xf applyFill="1" applyNumberFormat="1" borderId="0" fillId="7" fontId="0" numFmtId="4224" xfId="0"/>
    <xf applyFill="1" applyFont="1" applyNumberFormat="1" borderId="0" fillId="7" fontId="17" numFmtId="4224" xfId="0"/>
    <xf applyFill="1" applyFont="1" applyNumberFormat="1" borderId="0" fillId="7" fontId="17" numFmtId="4224" xfId="0">
      <alignment horizontal="right" vertical="center"/>
    </xf>
    <xf applyFill="1" applyNumberFormat="1" borderId="0" fillId="5" fontId="0" numFmtId="4225" xfId="0"/>
    <xf applyFill="1" applyFont="1" applyNumberFormat="1" borderId="0" fillId="5" fontId="17" numFmtId="4225" xfId="0"/>
    <xf applyFill="1" applyFont="1" applyNumberFormat="1" borderId="0" fillId="5" fontId="17" numFmtId="4225" xfId="0">
      <alignment horizontal="right" vertical="center"/>
    </xf>
    <xf applyFill="1" applyNumberFormat="1" borderId="0" fillId="5" fontId="0" numFmtId="4226" xfId="0"/>
    <xf applyFill="1" applyFont="1" applyNumberFormat="1" borderId="0" fillId="5" fontId="17" numFmtId="4226" xfId="0"/>
    <xf applyFill="1" applyFont="1" applyNumberFormat="1" borderId="0" fillId="5" fontId="17" numFmtId="4226" xfId="0">
      <alignment horizontal="right" vertical="center"/>
    </xf>
    <xf applyFill="1" applyNumberFormat="1" borderId="0" fillId="5" fontId="0" numFmtId="4227" xfId="0"/>
    <xf applyFill="1" applyFont="1" applyNumberFormat="1" borderId="0" fillId="5" fontId="17" numFmtId="4227" xfId="0"/>
    <xf applyFill="1" applyFont="1" applyNumberFormat="1" borderId="0" fillId="5" fontId="17" numFmtId="4227" xfId="0">
      <alignment horizontal="right" vertical="center"/>
    </xf>
    <xf applyFill="1" applyNumberFormat="1" borderId="0" fillId="7" fontId="0" numFmtId="4228" xfId="0"/>
    <xf applyFill="1" applyFont="1" applyNumberFormat="1" borderId="0" fillId="7" fontId="17" numFmtId="4228" xfId="0"/>
    <xf applyFill="1" applyFont="1" applyNumberFormat="1" borderId="0" fillId="7" fontId="17" numFmtId="4228" xfId="0">
      <alignment horizontal="right" vertical="center"/>
    </xf>
    <xf applyFill="1" applyNumberFormat="1" borderId="0" fillId="7" fontId="0" numFmtId="4229" xfId="0"/>
    <xf applyFill="1" applyFont="1" applyNumberFormat="1" borderId="0" fillId="7" fontId="17" numFmtId="4229" xfId="0"/>
    <xf applyFill="1" applyFont="1" applyNumberFormat="1" borderId="0" fillId="7" fontId="17" numFmtId="4229" xfId="0">
      <alignment horizontal="right" vertical="center"/>
    </xf>
    <xf applyFill="1" applyNumberFormat="1" borderId="0" fillId="7" fontId="0" numFmtId="4230" xfId="0"/>
    <xf applyFill="1" applyFont="1" applyNumberFormat="1" borderId="0" fillId="7" fontId="17" numFmtId="4230" xfId="0"/>
    <xf applyFill="1" applyFont="1" applyNumberFormat="1" borderId="0" fillId="7" fontId="17" numFmtId="4230" xfId="0">
      <alignment horizontal="right" vertical="center"/>
    </xf>
    <xf applyFill="1" applyNumberFormat="1" borderId="0" fillId="5" fontId="0" numFmtId="4231" xfId="0"/>
    <xf applyFill="1" applyFont="1" applyNumberFormat="1" borderId="0" fillId="5" fontId="17" numFmtId="4231" xfId="0"/>
    <xf applyFill="1" applyFont="1" applyNumberFormat="1" borderId="0" fillId="5" fontId="17" numFmtId="4231" xfId="0">
      <alignment horizontal="right" vertical="center"/>
    </xf>
    <xf applyFill="1" applyNumberFormat="1" borderId="0" fillId="5" fontId="0" numFmtId="4232" xfId="0"/>
    <xf applyFill="1" applyFont="1" applyNumberFormat="1" borderId="0" fillId="5" fontId="17" numFmtId="4232" xfId="0"/>
    <xf applyFill="1" applyFont="1" applyNumberFormat="1" borderId="0" fillId="5" fontId="17" numFmtId="4232" xfId="0">
      <alignment horizontal="right" vertical="center"/>
    </xf>
    <xf applyFill="1" applyNumberFormat="1" borderId="0" fillId="7" fontId="0" numFmtId="4233" xfId="0"/>
    <xf applyFill="1" applyFont="1" applyNumberFormat="1" borderId="0" fillId="7" fontId="17" numFmtId="4233" xfId="0"/>
    <xf applyFill="1" applyFont="1" applyNumberFormat="1" borderId="0" fillId="7" fontId="17" numFmtId="4233" xfId="0">
      <alignment horizontal="right" vertical="center"/>
    </xf>
    <xf applyNumberFormat="1" borderId="0" fillId="0" fontId="0" numFmtId="4234" xfId="0"/>
    <xf applyFill="1" applyNumberFormat="1" borderId="0" fillId="5" fontId="0" numFmtId="4234" xfId="0"/>
    <xf applyFill="1" applyFont="1" applyNumberFormat="1" borderId="0" fillId="5" fontId="20" numFmtId="4234" xfId="0"/>
    <xf applyFill="1" applyFont="1" applyNumberFormat="1" borderId="0" fillId="5" fontId="20" numFmtId="4234" xfId="0">
      <alignment horizontal="right" vertical="center"/>
    </xf>
    <xf applyNumberFormat="1" borderId="0" fillId="0" fontId="0" numFmtId="4235" xfId="0"/>
    <xf applyFill="1" applyNumberFormat="1" borderId="0" fillId="5" fontId="0" numFmtId="4235" xfId="0"/>
    <xf applyFill="1" applyFont="1" applyNumberFormat="1" borderId="0" fillId="5" fontId="20" numFmtId="4235" xfId="0"/>
    <xf applyFill="1" applyFont="1" applyNumberFormat="1" borderId="0" fillId="5" fontId="20" numFmtId="4235" xfId="0">
      <alignment horizontal="right" vertical="center"/>
    </xf>
    <xf applyNumberFormat="1" borderId="0" fillId="0" fontId="0" numFmtId="4236" xfId="0"/>
    <xf applyFill="1" applyNumberFormat="1" borderId="0" fillId="5" fontId="0" numFmtId="4236" xfId="0"/>
    <xf applyFill="1" applyFont="1" applyNumberFormat="1" borderId="0" fillId="5" fontId="20" numFmtId="4236" xfId="0"/>
    <xf applyFill="1" applyFont="1" applyNumberFormat="1" borderId="0" fillId="5" fontId="20" numFmtId="4236" xfId="0">
      <alignment horizontal="right" vertical="center"/>
    </xf>
    <xf applyNumberFormat="1" borderId="0" fillId="0" fontId="0" numFmtId="4237" xfId="0"/>
    <xf applyFill="1" applyNumberFormat="1" borderId="0" fillId="6" fontId="0" numFmtId="4237" xfId="0"/>
    <xf applyFill="1" applyFont="1" applyNumberFormat="1" borderId="0" fillId="6" fontId="23" numFmtId="4237" xfId="0"/>
    <xf applyFill="1" applyFont="1" applyNumberFormat="1" borderId="0" fillId="6" fontId="23" numFmtId="4237" xfId="0">
      <alignment horizontal="right" vertical="center"/>
    </xf>
    <xf applyNumberFormat="1" borderId="0" fillId="0" fontId="0" numFmtId="4238" xfId="0"/>
    <xf applyFill="1" applyNumberFormat="1" borderId="0" fillId="5" fontId="0" numFmtId="4239" xfId="0"/>
    <xf applyFill="1" applyFont="1" applyNumberFormat="1" borderId="0" fillId="5" fontId="17" numFmtId="4239" xfId="0"/>
    <xf applyFill="1" applyFont="1" applyNumberFormat="1" borderId="0" fillId="5" fontId="17" numFmtId="4239" xfId="0">
      <alignment horizontal="right" vertical="center"/>
    </xf>
    <xf applyFill="1" applyNumberFormat="1" borderId="0" fillId="5" fontId="0" numFmtId="4240" xfId="0"/>
    <xf applyFill="1" applyFont="1" applyNumberFormat="1" borderId="0" fillId="5" fontId="17" numFmtId="4240" xfId="0"/>
    <xf applyFill="1" applyFont="1" applyNumberFormat="1" borderId="0" fillId="5" fontId="17" numFmtId="4240" xfId="0">
      <alignment horizontal="right" vertical="center"/>
    </xf>
    <xf applyFill="1" applyNumberFormat="1" borderId="0" fillId="5" fontId="0" numFmtId="4241" xfId="0"/>
    <xf applyFill="1" applyFont="1" applyNumberFormat="1" borderId="0" fillId="5" fontId="17" numFmtId="4241" xfId="0"/>
    <xf applyFill="1" applyFont="1" applyNumberFormat="1" borderId="0" fillId="5" fontId="17" numFmtId="4241" xfId="0">
      <alignment horizontal="right" vertical="center"/>
    </xf>
    <xf applyFill="1" applyNumberFormat="1" borderId="0" fillId="7" fontId="0" numFmtId="4242" xfId="0"/>
    <xf applyFill="1" applyFont="1" applyNumberFormat="1" borderId="0" fillId="7" fontId="17" numFmtId="4242" xfId="0"/>
    <xf applyFill="1" applyFont="1" applyNumberFormat="1" borderId="0" fillId="7" fontId="17" numFmtId="4242" xfId="0">
      <alignment horizontal="right" vertical="center"/>
    </xf>
    <xf applyFill="1" applyNumberFormat="1" borderId="0" fillId="7" fontId="0" numFmtId="4243" xfId="0"/>
    <xf applyFill="1" applyFont="1" applyNumberFormat="1" borderId="0" fillId="7" fontId="17" numFmtId="4243" xfId="0"/>
    <xf applyFill="1" applyFont="1" applyNumberFormat="1" borderId="0" fillId="7" fontId="17" numFmtId="4243" xfId="0">
      <alignment horizontal="right" vertical="center"/>
    </xf>
    <xf applyFill="1" applyNumberFormat="1" borderId="0" fillId="7" fontId="0" numFmtId="4244" xfId="0"/>
    <xf applyFill="1" applyFont="1" applyNumberFormat="1" borderId="0" fillId="7" fontId="17" numFmtId="4244" xfId="0"/>
    <xf applyFill="1" applyFont="1" applyNumberFormat="1" borderId="0" fillId="7" fontId="17" numFmtId="4244" xfId="0">
      <alignment horizontal="right" vertical="center"/>
    </xf>
    <xf applyFill="1" applyNumberFormat="1" borderId="0" fillId="5" fontId="0" numFmtId="4245" xfId="0"/>
    <xf applyFill="1" applyFont="1" applyNumberFormat="1" borderId="0" fillId="5" fontId="17" numFmtId="4245" xfId="0"/>
    <xf applyFill="1" applyFont="1" applyNumberFormat="1" borderId="0" fillId="5" fontId="17" numFmtId="4245" xfId="0">
      <alignment horizontal="right" vertical="center"/>
    </xf>
    <xf applyFill="1" applyNumberFormat="1" borderId="0" fillId="5" fontId="0" numFmtId="4246" xfId="0"/>
    <xf applyFill="1" applyFont="1" applyNumberFormat="1" borderId="0" fillId="5" fontId="17" numFmtId="4246" xfId="0"/>
    <xf applyFill="1" applyFont="1" applyNumberFormat="1" borderId="0" fillId="5" fontId="17" numFmtId="4246" xfId="0">
      <alignment horizontal="right" vertical="center"/>
    </xf>
    <xf applyFill="1" applyNumberFormat="1" borderId="0" fillId="5" fontId="0" numFmtId="4247" xfId="0"/>
    <xf applyFill="1" applyFont="1" applyNumberFormat="1" borderId="0" fillId="5" fontId="17" numFmtId="4247" xfId="0"/>
    <xf applyFill="1" applyFont="1" applyNumberFormat="1" borderId="0" fillId="5" fontId="17" numFmtId="4247" xfId="0">
      <alignment horizontal="right" vertical="center"/>
    </xf>
    <xf applyFill="1" applyNumberFormat="1" borderId="0" fillId="7" fontId="0" numFmtId="4248" xfId="0"/>
    <xf applyFill="1" applyFont="1" applyNumberFormat="1" borderId="0" fillId="7" fontId="17" numFmtId="4248" xfId="0"/>
    <xf applyFill="1" applyFont="1" applyNumberFormat="1" borderId="0" fillId="7" fontId="17" numFmtId="4248" xfId="0">
      <alignment horizontal="right" vertical="center"/>
    </xf>
    <xf applyFill="1" applyNumberFormat="1" borderId="0" fillId="7" fontId="0" numFmtId="4249" xfId="0"/>
    <xf applyFill="1" applyFont="1" applyNumberFormat="1" borderId="0" fillId="7" fontId="17" numFmtId="4249" xfId="0"/>
    <xf applyFill="1" applyFont="1" applyNumberFormat="1" borderId="0" fillId="7" fontId="17" numFmtId="4249" xfId="0">
      <alignment horizontal="right" vertical="center"/>
    </xf>
    <xf applyFill="1" applyNumberFormat="1" borderId="0" fillId="7" fontId="0" numFmtId="4250" xfId="0"/>
    <xf applyFill="1" applyFont="1" applyNumberFormat="1" borderId="0" fillId="7" fontId="17" numFmtId="4250" xfId="0"/>
    <xf applyFill="1" applyFont="1" applyNumberFormat="1" borderId="0" fillId="7" fontId="17" numFmtId="4250" xfId="0">
      <alignment horizontal="right" vertical="center"/>
    </xf>
    <xf applyFill="1" applyNumberFormat="1" borderId="0" fillId="5" fontId="0" numFmtId="4251" xfId="0"/>
    <xf applyFill="1" applyFont="1" applyNumberFormat="1" borderId="0" fillId="5" fontId="17" numFmtId="4251" xfId="0"/>
    <xf applyFill="1" applyFont="1" applyNumberFormat="1" borderId="0" fillId="5" fontId="17" numFmtId="4251" xfId="0">
      <alignment horizontal="right" vertical="center"/>
    </xf>
    <xf applyFill="1" applyNumberFormat="1" borderId="0" fillId="5" fontId="0" numFmtId="4252" xfId="0"/>
    <xf applyFill="1" applyFont="1" applyNumberFormat="1" borderId="0" fillId="5" fontId="17" numFmtId="4252" xfId="0"/>
    <xf applyFill="1" applyFont="1" applyNumberFormat="1" borderId="0" fillId="5" fontId="17" numFmtId="4252" xfId="0">
      <alignment horizontal="right" vertical="center"/>
    </xf>
    <xf applyFill="1" applyNumberFormat="1" borderId="0" fillId="5" fontId="0" numFmtId="4253" xfId="0"/>
    <xf applyFill="1" applyFont="1" applyNumberFormat="1" borderId="0" fillId="5" fontId="17" numFmtId="4253" xfId="0"/>
    <xf applyFill="1" applyFont="1" applyNumberFormat="1" borderId="0" fillId="5" fontId="17" numFmtId="4253" xfId="0">
      <alignment horizontal="right" vertical="center"/>
    </xf>
    <xf applyFill="1" applyNumberFormat="1" borderId="0" fillId="7" fontId="0" numFmtId="4254" xfId="0"/>
    <xf applyFill="1" applyFont="1" applyNumberFormat="1" borderId="0" fillId="7" fontId="17" numFmtId="4254" xfId="0"/>
    <xf applyFill="1" applyFont="1" applyNumberFormat="1" borderId="0" fillId="7" fontId="17" numFmtId="4254" xfId="0">
      <alignment horizontal="right" vertical="center"/>
    </xf>
    <xf applyFill="1" applyNumberFormat="1" borderId="0" fillId="7" fontId="0" numFmtId="4255" xfId="0"/>
    <xf applyFill="1" applyFont="1" applyNumberFormat="1" borderId="0" fillId="7" fontId="17" numFmtId="4255" xfId="0"/>
    <xf applyFill="1" applyFont="1" applyNumberFormat="1" borderId="0" fillId="7" fontId="17" numFmtId="4255" xfId="0">
      <alignment horizontal="right" vertical="center"/>
    </xf>
    <xf applyFill="1" applyNumberFormat="1" borderId="0" fillId="7" fontId="0" numFmtId="4256" xfId="0"/>
    <xf applyFill="1" applyFont="1" applyNumberFormat="1" borderId="0" fillId="7" fontId="17" numFmtId="4256" xfId="0"/>
    <xf applyFill="1" applyFont="1" applyNumberFormat="1" borderId="0" fillId="7" fontId="17" numFmtId="4256" xfId="0">
      <alignment horizontal="right" vertical="center"/>
    </xf>
    <xf applyFill="1" applyNumberFormat="1" borderId="0" fillId="5" fontId="0" numFmtId="4257" xfId="0"/>
    <xf applyFill="1" applyFont="1" applyNumberFormat="1" borderId="0" fillId="5" fontId="17" numFmtId="4257" xfId="0"/>
    <xf applyFill="1" applyFont="1" applyNumberFormat="1" borderId="0" fillId="5" fontId="17" numFmtId="4257" xfId="0">
      <alignment horizontal="right" vertical="center"/>
    </xf>
    <xf applyFill="1" applyNumberFormat="1" borderId="0" fillId="5" fontId="0" numFmtId="4258" xfId="0"/>
    <xf applyFill="1" applyFont="1" applyNumberFormat="1" borderId="0" fillId="5" fontId="17" numFmtId="4258" xfId="0"/>
    <xf applyFill="1" applyFont="1" applyNumberFormat="1" borderId="0" fillId="5" fontId="17" numFmtId="4258" xfId="0">
      <alignment horizontal="right" vertical="center"/>
    </xf>
    <xf applyFill="1" applyNumberFormat="1" borderId="0" fillId="7" fontId="0" numFmtId="4259" xfId="0"/>
    <xf applyFill="1" applyFont="1" applyNumberFormat="1" borderId="0" fillId="7" fontId="17" numFmtId="4259" xfId="0"/>
    <xf applyFill="1" applyFont="1" applyNumberFormat="1" borderId="0" fillId="7" fontId="17" numFmtId="4259" xfId="0">
      <alignment horizontal="right" vertical="center"/>
    </xf>
    <xf applyFill="1" applyNumberFormat="1" borderId="0" fillId="5" fontId="0" numFmtId="4260" xfId="0"/>
    <xf applyFill="1" applyFont="1" applyNumberFormat="1" borderId="0" fillId="5" fontId="17" numFmtId="4260" xfId="0"/>
    <xf applyFill="1" applyFont="1" applyNumberFormat="1" borderId="0" fillId="5" fontId="17" numFmtId="4260" xfId="0">
      <alignment horizontal="right" vertical="center"/>
    </xf>
    <xf applyFill="1" applyNumberFormat="1" borderId="0" fillId="5" fontId="0" numFmtId="4261" xfId="0"/>
    <xf applyFill="1" applyFont="1" applyNumberFormat="1" borderId="0" fillId="5" fontId="17" numFmtId="4261" xfId="0"/>
    <xf applyFill="1" applyFont="1" applyNumberFormat="1" borderId="0" fillId="5" fontId="17" numFmtId="4261" xfId="0">
      <alignment horizontal="right" vertical="center"/>
    </xf>
    <xf applyFill="1" applyNumberFormat="1" borderId="0" fillId="5" fontId="0" numFmtId="4262" xfId="0"/>
    <xf applyFill="1" applyFont="1" applyNumberFormat="1" borderId="0" fillId="5" fontId="17" numFmtId="4262" xfId="0"/>
    <xf applyFill="1" applyFont="1" applyNumberFormat="1" borderId="0" fillId="5" fontId="17" numFmtId="4262" xfId="0">
      <alignment horizontal="right" vertical="center"/>
    </xf>
    <xf applyFill="1" applyNumberFormat="1" borderId="0" fillId="7" fontId="0" numFmtId="4263" xfId="0"/>
    <xf applyFill="1" applyFont="1" applyNumberFormat="1" borderId="0" fillId="7" fontId="17" numFmtId="4263" xfId="0"/>
    <xf applyFill="1" applyFont="1" applyNumberFormat="1" borderId="0" fillId="7" fontId="17" numFmtId="4263" xfId="0">
      <alignment horizontal="right" vertical="center"/>
    </xf>
    <xf applyFill="1" applyNumberFormat="1" borderId="0" fillId="7" fontId="0" numFmtId="4264" xfId="0"/>
    <xf applyFill="1" applyFont="1" applyNumberFormat="1" borderId="0" fillId="7" fontId="17" numFmtId="4264" xfId="0"/>
    <xf applyFill="1" applyFont="1" applyNumberFormat="1" borderId="0" fillId="7" fontId="17" numFmtId="4264" xfId="0">
      <alignment horizontal="right" vertical="center"/>
    </xf>
    <xf applyFill="1" applyNumberFormat="1" borderId="0" fillId="7" fontId="0" numFmtId="4265" xfId="0"/>
    <xf applyFill="1" applyFont="1" applyNumberFormat="1" borderId="0" fillId="7" fontId="17" numFmtId="4265" xfId="0"/>
    <xf applyFill="1" applyFont="1" applyNumberFormat="1" borderId="0" fillId="7" fontId="17" numFmtId="4265" xfId="0">
      <alignment horizontal="right" vertical="center"/>
    </xf>
    <xf applyFill="1" applyNumberFormat="1" borderId="0" fillId="5" fontId="0" numFmtId="4266" xfId="0"/>
    <xf applyFill="1" applyFont="1" applyNumberFormat="1" borderId="0" fillId="5" fontId="17" numFmtId="4266" xfId="0"/>
    <xf applyFill="1" applyFont="1" applyNumberFormat="1" borderId="0" fillId="5" fontId="17" numFmtId="4266" xfId="0">
      <alignment horizontal="right" vertical="center"/>
    </xf>
    <xf applyFill="1" applyNumberFormat="1" borderId="0" fillId="5" fontId="0" numFmtId="4267" xfId="0"/>
    <xf applyFill="1" applyFont="1" applyNumberFormat="1" borderId="0" fillId="5" fontId="17" numFmtId="4267" xfId="0"/>
    <xf applyFill="1" applyFont="1" applyNumberFormat="1" borderId="0" fillId="5" fontId="17" numFmtId="4267" xfId="0">
      <alignment horizontal="right" vertical="center"/>
    </xf>
    <xf applyFill="1" applyNumberFormat="1" borderId="0" fillId="5" fontId="0" numFmtId="4268" xfId="0"/>
    <xf applyFill="1" applyFont="1" applyNumberFormat="1" borderId="0" fillId="5" fontId="17" numFmtId="4268" xfId="0"/>
    <xf applyFill="1" applyFont="1" applyNumberFormat="1" borderId="0" fillId="5" fontId="17" numFmtId="4268" xfId="0">
      <alignment horizontal="right" vertical="center"/>
    </xf>
    <xf applyFill="1" applyNumberFormat="1" borderId="0" fillId="7" fontId="0" numFmtId="4269" xfId="0"/>
    <xf applyFill="1" applyFont="1" applyNumberFormat="1" borderId="0" fillId="7" fontId="17" numFmtId="4269" xfId="0"/>
    <xf applyFill="1" applyFont="1" applyNumberFormat="1" borderId="0" fillId="7" fontId="17" numFmtId="4269" xfId="0">
      <alignment horizontal="right" vertical="center"/>
    </xf>
    <xf applyFill="1" applyNumberFormat="1" borderId="0" fillId="7" fontId="0" numFmtId="4270" xfId="0"/>
    <xf applyFill="1" applyFont="1" applyNumberFormat="1" borderId="0" fillId="7" fontId="17" numFmtId="4270" xfId="0"/>
    <xf applyFill="1" applyFont="1" applyNumberFormat="1" borderId="0" fillId="7" fontId="17" numFmtId="4270" xfId="0">
      <alignment horizontal="right" vertical="center"/>
    </xf>
    <xf applyFill="1" applyNumberFormat="1" borderId="0" fillId="7" fontId="0" numFmtId="4271" xfId="0"/>
    <xf applyFill="1" applyFont="1" applyNumberFormat="1" borderId="0" fillId="7" fontId="17" numFmtId="4271" xfId="0"/>
    <xf applyFill="1" applyFont="1" applyNumberFormat="1" borderId="0" fillId="7" fontId="17" numFmtId="4271" xfId="0">
      <alignment horizontal="right" vertical="center"/>
    </xf>
    <xf applyFill="1" applyNumberFormat="1" borderId="0" fillId="5" fontId="0" numFmtId="4272" xfId="0"/>
    <xf applyFill="1" applyFont="1" applyNumberFormat="1" borderId="0" fillId="5" fontId="17" numFmtId="4272" xfId="0"/>
    <xf applyFill="1" applyFont="1" applyNumberFormat="1" borderId="0" fillId="5" fontId="17" numFmtId="4272" xfId="0">
      <alignment horizontal="right" vertical="center"/>
    </xf>
    <xf applyFill="1" applyNumberFormat="1" borderId="0" fillId="5" fontId="0" numFmtId="4273" xfId="0"/>
    <xf applyFill="1" applyFont="1" applyNumberFormat="1" borderId="0" fillId="5" fontId="17" numFmtId="4273" xfId="0"/>
    <xf applyFill="1" applyFont="1" applyNumberFormat="1" borderId="0" fillId="5" fontId="17" numFmtId="4273" xfId="0">
      <alignment horizontal="right" vertical="center"/>
    </xf>
    <xf applyFill="1" applyNumberFormat="1" borderId="0" fillId="7" fontId="0" numFmtId="4274" xfId="0"/>
    <xf applyFill="1" applyFont="1" applyNumberFormat="1" borderId="0" fillId="7" fontId="17" numFmtId="4274" xfId="0"/>
    <xf applyFill="1" applyFont="1" applyNumberFormat="1" borderId="0" fillId="7" fontId="17" numFmtId="4274" xfId="0">
      <alignment horizontal="right" vertical="center"/>
    </xf>
    <xf applyNumberFormat="1" borderId="0" fillId="0" fontId="0" numFmtId="4275" xfId="0"/>
    <xf applyFill="1" applyNumberFormat="1" borderId="0" fillId="5" fontId="0" numFmtId="4275" xfId="0"/>
    <xf applyFill="1" applyFont="1" applyNumberFormat="1" borderId="0" fillId="5" fontId="20" numFmtId="4275" xfId="0"/>
    <xf applyFill="1" applyFont="1" applyNumberFormat="1" borderId="0" fillId="5" fontId="20" numFmtId="4275" xfId="0">
      <alignment horizontal="right" vertical="center"/>
    </xf>
    <xf applyNumberFormat="1" borderId="0" fillId="0" fontId="0" numFmtId="4276" xfId="0"/>
    <xf applyFill="1" applyNumberFormat="1" borderId="0" fillId="5" fontId="0" numFmtId="4276" xfId="0"/>
    <xf applyFill="1" applyFont="1" applyNumberFormat="1" borderId="0" fillId="5" fontId="20" numFmtId="4276" xfId="0"/>
    <xf applyFill="1" applyFont="1" applyNumberFormat="1" borderId="0" fillId="5" fontId="20" numFmtId="4276" xfId="0">
      <alignment horizontal="right" vertical="center"/>
    </xf>
    <xf applyNumberFormat="1" borderId="0" fillId="0" fontId="0" numFmtId="4277" xfId="0"/>
    <xf applyFill="1" applyNumberFormat="1" borderId="0" fillId="5" fontId="0" numFmtId="4277" xfId="0"/>
    <xf applyFill="1" applyFont="1" applyNumberFormat="1" borderId="0" fillId="5" fontId="20" numFmtId="4277" xfId="0"/>
    <xf applyFill="1" applyFont="1" applyNumberFormat="1" borderId="0" fillId="5" fontId="20" numFmtId="4277" xfId="0">
      <alignment horizontal="right" vertical="center"/>
    </xf>
    <xf applyNumberFormat="1" borderId="0" fillId="0" fontId="0" numFmtId="4278" xfId="0"/>
    <xf applyFill="1" applyNumberFormat="1" borderId="0" fillId="6" fontId="0" numFmtId="4278" xfId="0"/>
    <xf applyFill="1" applyFont="1" applyNumberFormat="1" borderId="0" fillId="6" fontId="23" numFmtId="4278" xfId="0"/>
    <xf applyFill="1" applyFont="1" applyNumberFormat="1" borderId="0" fillId="6" fontId="23" numFmtId="4278" xfId="0">
      <alignment horizontal="right" vertical="center"/>
    </xf>
    <xf applyNumberFormat="1" borderId="0" fillId="0" fontId="0" numFmtId="4279" xfId="0"/>
    <xf applyFill="1" applyNumberFormat="1" borderId="0" fillId="5" fontId="0" numFmtId="4280" xfId="0"/>
    <xf applyFill="1" applyFont="1" applyNumberFormat="1" borderId="0" fillId="5" fontId="17" numFmtId="4280" xfId="0"/>
    <xf applyFill="1" applyFont="1" applyNumberFormat="1" borderId="0" fillId="5" fontId="17" numFmtId="4280" xfId="0">
      <alignment horizontal="right" vertical="center"/>
    </xf>
    <xf applyFill="1" applyNumberFormat="1" borderId="0" fillId="5" fontId="0" numFmtId="4281" xfId="0"/>
    <xf applyFill="1" applyFont="1" applyNumberFormat="1" borderId="0" fillId="5" fontId="17" numFmtId="4281" xfId="0"/>
    <xf applyFill="1" applyFont="1" applyNumberFormat="1" borderId="0" fillId="5" fontId="17" numFmtId="4281" xfId="0">
      <alignment horizontal="right" vertical="center"/>
    </xf>
    <xf applyFill="1" applyNumberFormat="1" borderId="0" fillId="5" fontId="0" numFmtId="4282" xfId="0"/>
    <xf applyFill="1" applyFont="1" applyNumberFormat="1" borderId="0" fillId="5" fontId="17" numFmtId="4282" xfId="0"/>
    <xf applyFill="1" applyFont="1" applyNumberFormat="1" borderId="0" fillId="5" fontId="17" numFmtId="4282" xfId="0">
      <alignment horizontal="right" vertical="center"/>
    </xf>
    <xf applyFill="1" applyNumberFormat="1" borderId="0" fillId="7" fontId="0" numFmtId="4283" xfId="0"/>
    <xf applyFill="1" applyFont="1" applyNumberFormat="1" borderId="0" fillId="7" fontId="17" numFmtId="4283" xfId="0"/>
    <xf applyFill="1" applyFont="1" applyNumberFormat="1" borderId="0" fillId="7" fontId="17" numFmtId="4283" xfId="0">
      <alignment horizontal="right" vertical="center"/>
    </xf>
    <xf applyFill="1" applyNumberFormat="1" borderId="0" fillId="7" fontId="0" numFmtId="4284" xfId="0"/>
    <xf applyFill="1" applyFont="1" applyNumberFormat="1" borderId="0" fillId="7" fontId="17" numFmtId="4284" xfId="0"/>
    <xf applyFill="1" applyFont="1" applyNumberFormat="1" borderId="0" fillId="7" fontId="17" numFmtId="4284" xfId="0">
      <alignment horizontal="right" vertical="center"/>
    </xf>
    <xf applyFill="1" applyNumberFormat="1" borderId="0" fillId="7" fontId="0" numFmtId="4285" xfId="0"/>
    <xf applyFill="1" applyFont="1" applyNumberFormat="1" borderId="0" fillId="7" fontId="17" numFmtId="4285" xfId="0"/>
    <xf applyFill="1" applyFont="1" applyNumberFormat="1" borderId="0" fillId="7" fontId="17" numFmtId="4285" xfId="0">
      <alignment horizontal="right" vertical="center"/>
    </xf>
    <xf applyFill="1" applyNumberFormat="1" borderId="0" fillId="5" fontId="0" numFmtId="4286" xfId="0"/>
    <xf applyFill="1" applyFont="1" applyNumberFormat="1" borderId="0" fillId="5" fontId="17" numFmtId="4286" xfId="0"/>
    <xf applyFill="1" applyFont="1" applyNumberFormat="1" borderId="0" fillId="5" fontId="17" numFmtId="4286" xfId="0">
      <alignment horizontal="right" vertical="center"/>
    </xf>
    <xf applyFill="1" applyNumberFormat="1" borderId="0" fillId="5" fontId="0" numFmtId="4287" xfId="0"/>
    <xf applyFill="1" applyFont="1" applyNumberFormat="1" borderId="0" fillId="5" fontId="17" numFmtId="4287" xfId="0"/>
    <xf applyFill="1" applyFont="1" applyNumberFormat="1" borderId="0" fillId="5" fontId="17" numFmtId="4287" xfId="0">
      <alignment horizontal="right" vertical="center"/>
    </xf>
    <xf applyFill="1" applyNumberFormat="1" borderId="0" fillId="5" fontId="0" numFmtId="4288" xfId="0"/>
    <xf applyFill="1" applyFont="1" applyNumberFormat="1" borderId="0" fillId="5" fontId="17" numFmtId="4288" xfId="0"/>
    <xf applyFill="1" applyFont="1" applyNumberFormat="1" borderId="0" fillId="5" fontId="17" numFmtId="4288" xfId="0">
      <alignment horizontal="right" vertical="center"/>
    </xf>
    <xf applyFill="1" applyNumberFormat="1" borderId="0" fillId="7" fontId="0" numFmtId="4289" xfId="0"/>
    <xf applyFill="1" applyFont="1" applyNumberFormat="1" borderId="0" fillId="7" fontId="17" numFmtId="4289" xfId="0"/>
    <xf applyFill="1" applyFont="1" applyNumberFormat="1" borderId="0" fillId="7" fontId="17" numFmtId="4289" xfId="0">
      <alignment horizontal="right" vertical="center"/>
    </xf>
    <xf applyFill="1" applyNumberFormat="1" borderId="0" fillId="7" fontId="0" numFmtId="4290" xfId="0"/>
    <xf applyFill="1" applyFont="1" applyNumberFormat="1" borderId="0" fillId="7" fontId="17" numFmtId="4290" xfId="0"/>
    <xf applyFill="1" applyFont="1" applyNumberFormat="1" borderId="0" fillId="7" fontId="17" numFmtId="4290" xfId="0">
      <alignment horizontal="right" vertical="center"/>
    </xf>
    <xf applyFill="1" applyNumberFormat="1" borderId="0" fillId="7" fontId="0" numFmtId="4291" xfId="0"/>
    <xf applyFill="1" applyFont="1" applyNumberFormat="1" borderId="0" fillId="7" fontId="17" numFmtId="4291" xfId="0"/>
    <xf applyFill="1" applyFont="1" applyNumberFormat="1" borderId="0" fillId="7" fontId="17" numFmtId="4291" xfId="0">
      <alignment horizontal="right" vertical="center"/>
    </xf>
    <xf applyFill="1" applyNumberFormat="1" borderId="0" fillId="5" fontId="0" numFmtId="4292" xfId="0"/>
    <xf applyFill="1" applyFont="1" applyNumberFormat="1" borderId="0" fillId="5" fontId="17" numFmtId="4292" xfId="0"/>
    <xf applyFill="1" applyFont="1" applyNumberFormat="1" borderId="0" fillId="5" fontId="17" numFmtId="4292" xfId="0">
      <alignment horizontal="right" vertical="center"/>
    </xf>
    <xf applyFill="1" applyNumberFormat="1" borderId="0" fillId="5" fontId="0" numFmtId="4293" xfId="0"/>
    <xf applyFill="1" applyFont="1" applyNumberFormat="1" borderId="0" fillId="5" fontId="17" numFmtId="4293" xfId="0"/>
    <xf applyFill="1" applyFont="1" applyNumberFormat="1" borderId="0" fillId="5" fontId="17" numFmtId="4293" xfId="0">
      <alignment horizontal="right" vertical="center"/>
    </xf>
    <xf applyFill="1" applyNumberFormat="1" borderId="0" fillId="5" fontId="0" numFmtId="4294" xfId="0"/>
    <xf applyFill="1" applyFont="1" applyNumberFormat="1" borderId="0" fillId="5" fontId="17" numFmtId="4294" xfId="0"/>
    <xf applyFill="1" applyFont="1" applyNumberFormat="1" borderId="0" fillId="5" fontId="17" numFmtId="4294" xfId="0">
      <alignment horizontal="right" vertical="center"/>
    </xf>
    <xf applyFill="1" applyNumberFormat="1" borderId="0" fillId="7" fontId="0" numFmtId="4295" xfId="0"/>
    <xf applyFill="1" applyFont="1" applyNumberFormat="1" borderId="0" fillId="7" fontId="17" numFmtId="4295" xfId="0"/>
    <xf applyFill="1" applyFont="1" applyNumberFormat="1" borderId="0" fillId="7" fontId="17" numFmtId="4295" xfId="0">
      <alignment horizontal="right" vertical="center"/>
    </xf>
    <xf applyFill="1" applyNumberFormat="1" borderId="0" fillId="7" fontId="0" numFmtId="4296" xfId="0"/>
    <xf applyFill="1" applyFont="1" applyNumberFormat="1" borderId="0" fillId="7" fontId="17" numFmtId="4296" xfId="0"/>
    <xf applyFill="1" applyFont="1" applyNumberFormat="1" borderId="0" fillId="7" fontId="17" numFmtId="4296" xfId="0">
      <alignment horizontal="right" vertical="center"/>
    </xf>
    <xf applyFill="1" applyNumberFormat="1" borderId="0" fillId="7" fontId="0" numFmtId="4297" xfId="0"/>
    <xf applyFill="1" applyFont="1" applyNumberFormat="1" borderId="0" fillId="7" fontId="17" numFmtId="4297" xfId="0"/>
    <xf applyFill="1" applyFont="1" applyNumberFormat="1" borderId="0" fillId="7" fontId="17" numFmtId="4297" xfId="0">
      <alignment horizontal="right" vertical="center"/>
    </xf>
    <xf applyFill="1" applyNumberFormat="1" borderId="0" fillId="5" fontId="0" numFmtId="4298" xfId="0"/>
    <xf applyFill="1" applyFont="1" applyNumberFormat="1" borderId="0" fillId="5" fontId="17" numFmtId="4298" xfId="0"/>
    <xf applyFill="1" applyFont="1" applyNumberFormat="1" borderId="0" fillId="5" fontId="17" numFmtId="4298" xfId="0">
      <alignment horizontal="right" vertical="center"/>
    </xf>
    <xf applyFill="1" applyNumberFormat="1" borderId="0" fillId="5" fontId="0" numFmtId="4299" xfId="0"/>
    <xf applyFill="1" applyFont="1" applyNumberFormat="1" borderId="0" fillId="5" fontId="17" numFmtId="4299" xfId="0"/>
    <xf applyFill="1" applyFont="1" applyNumberFormat="1" borderId="0" fillId="5" fontId="17" numFmtId="4299" xfId="0">
      <alignment horizontal="right" vertical="center"/>
    </xf>
    <xf applyFill="1" applyNumberFormat="1" borderId="0" fillId="7" fontId="0" numFmtId="4300" xfId="0"/>
    <xf applyFill="1" applyFont="1" applyNumberFormat="1" borderId="0" fillId="7" fontId="17" numFmtId="4300" xfId="0"/>
    <xf applyFill="1" applyFont="1" applyNumberFormat="1" borderId="0" fillId="7" fontId="17" numFmtId="4300" xfId="0">
      <alignment horizontal="right" vertical="center"/>
    </xf>
    <xf applyFill="1" applyNumberFormat="1" borderId="0" fillId="5" fontId="0" numFmtId="4301" xfId="0"/>
    <xf applyFill="1" applyFont="1" applyNumberFormat="1" borderId="0" fillId="5" fontId="17" numFmtId="4301" xfId="0"/>
    <xf applyFill="1" applyFont="1" applyNumberFormat="1" borderId="0" fillId="5" fontId="17" numFmtId="4301" xfId="0">
      <alignment horizontal="right" vertical="center"/>
    </xf>
    <xf applyFill="1" applyNumberFormat="1" borderId="0" fillId="5" fontId="0" numFmtId="4302" xfId="0"/>
    <xf applyFill="1" applyFont="1" applyNumberFormat="1" borderId="0" fillId="5" fontId="17" numFmtId="4302" xfId="0"/>
    <xf applyFill="1" applyFont="1" applyNumberFormat="1" borderId="0" fillId="5" fontId="17" numFmtId="4302" xfId="0">
      <alignment horizontal="right" vertical="center"/>
    </xf>
    <xf applyFill="1" applyNumberFormat="1" borderId="0" fillId="5" fontId="0" numFmtId="4303" xfId="0"/>
    <xf applyFill="1" applyFont="1" applyNumberFormat="1" borderId="0" fillId="5" fontId="17" numFmtId="4303" xfId="0"/>
    <xf applyFill="1" applyFont="1" applyNumberFormat="1" borderId="0" fillId="5" fontId="17" numFmtId="4303" xfId="0">
      <alignment horizontal="right" vertical="center"/>
    </xf>
    <xf applyFill="1" applyNumberFormat="1" borderId="0" fillId="7" fontId="0" numFmtId="4304" xfId="0"/>
    <xf applyFill="1" applyFont="1" applyNumberFormat="1" borderId="0" fillId="7" fontId="17" numFmtId="4304" xfId="0"/>
    <xf applyFill="1" applyFont="1" applyNumberFormat="1" borderId="0" fillId="7" fontId="17" numFmtId="4304" xfId="0">
      <alignment horizontal="right" vertical="center"/>
    </xf>
    <xf applyFill="1" applyNumberFormat="1" borderId="0" fillId="7" fontId="0" numFmtId="4305" xfId="0"/>
    <xf applyFill="1" applyFont="1" applyNumberFormat="1" borderId="0" fillId="7" fontId="17" numFmtId="4305" xfId="0"/>
    <xf applyFill="1" applyFont="1" applyNumberFormat="1" borderId="0" fillId="7" fontId="17" numFmtId="4305" xfId="0">
      <alignment horizontal="right" vertical="center"/>
    </xf>
    <xf applyFill="1" applyNumberFormat="1" borderId="0" fillId="7" fontId="0" numFmtId="4306" xfId="0"/>
    <xf applyFill="1" applyFont="1" applyNumberFormat="1" borderId="0" fillId="7" fontId="17" numFmtId="4306" xfId="0"/>
    <xf applyFill="1" applyFont="1" applyNumberFormat="1" borderId="0" fillId="7" fontId="17" numFmtId="4306" xfId="0">
      <alignment horizontal="right" vertical="center"/>
    </xf>
    <xf applyFill="1" applyNumberFormat="1" borderId="0" fillId="5" fontId="0" numFmtId="4307" xfId="0"/>
    <xf applyFill="1" applyFont="1" applyNumberFormat="1" borderId="0" fillId="5" fontId="17" numFmtId="4307" xfId="0"/>
    <xf applyFill="1" applyFont="1" applyNumberFormat="1" borderId="0" fillId="5" fontId="17" numFmtId="4307" xfId="0">
      <alignment horizontal="right" vertical="center"/>
    </xf>
    <xf applyFill="1" applyNumberFormat="1" borderId="0" fillId="5" fontId="0" numFmtId="4308" xfId="0"/>
    <xf applyFill="1" applyFont="1" applyNumberFormat="1" borderId="0" fillId="5" fontId="17" numFmtId="4308" xfId="0"/>
    <xf applyFill="1" applyFont="1" applyNumberFormat="1" borderId="0" fillId="5" fontId="17" numFmtId="4308" xfId="0">
      <alignment horizontal="right" vertical="center"/>
    </xf>
    <xf applyFill="1" applyNumberFormat="1" borderId="0" fillId="5" fontId="0" numFmtId="4309" xfId="0"/>
    <xf applyFill="1" applyFont="1" applyNumberFormat="1" borderId="0" fillId="5" fontId="17" numFmtId="4309" xfId="0"/>
    <xf applyFill="1" applyFont="1" applyNumberFormat="1" borderId="0" fillId="5" fontId="17" numFmtId="4309" xfId="0">
      <alignment horizontal="right" vertical="center"/>
    </xf>
    <xf applyFill="1" applyNumberFormat="1" borderId="0" fillId="7" fontId="0" numFmtId="4310" xfId="0"/>
    <xf applyFill="1" applyFont="1" applyNumberFormat="1" borderId="0" fillId="7" fontId="17" numFmtId="4310" xfId="0"/>
    <xf applyFill="1" applyFont="1" applyNumberFormat="1" borderId="0" fillId="7" fontId="17" numFmtId="4310" xfId="0">
      <alignment horizontal="right" vertical="center"/>
    </xf>
    <xf applyFill="1" applyNumberFormat="1" borderId="0" fillId="7" fontId="0" numFmtId="4311" xfId="0"/>
    <xf applyFill="1" applyFont="1" applyNumberFormat="1" borderId="0" fillId="7" fontId="17" numFmtId="4311" xfId="0"/>
    <xf applyFill="1" applyFont="1" applyNumberFormat="1" borderId="0" fillId="7" fontId="17" numFmtId="4311" xfId="0">
      <alignment horizontal="right" vertical="center"/>
    </xf>
    <xf applyFill="1" applyNumberFormat="1" borderId="0" fillId="7" fontId="0" numFmtId="4312" xfId="0"/>
    <xf applyFill="1" applyFont="1" applyNumberFormat="1" borderId="0" fillId="7" fontId="17" numFmtId="4312" xfId="0"/>
    <xf applyFill="1" applyFont="1" applyNumberFormat="1" borderId="0" fillId="7" fontId="17" numFmtId="4312" xfId="0">
      <alignment horizontal="right" vertical="center"/>
    </xf>
    <xf applyFill="1" applyNumberFormat="1" borderId="0" fillId="5" fontId="0" numFmtId="4313" xfId="0"/>
    <xf applyFill="1" applyFont="1" applyNumberFormat="1" borderId="0" fillId="5" fontId="17" numFmtId="4313" xfId="0"/>
    <xf applyFill="1" applyFont="1" applyNumberFormat="1" borderId="0" fillId="5" fontId="17" numFmtId="4313" xfId="0">
      <alignment horizontal="right" vertical="center"/>
    </xf>
    <xf applyFill="1" applyNumberFormat="1" borderId="0" fillId="5" fontId="0" numFmtId="4314" xfId="0"/>
    <xf applyFill="1" applyFont="1" applyNumberFormat="1" borderId="0" fillId="5" fontId="17" numFmtId="4314" xfId="0"/>
    <xf applyFill="1" applyFont="1" applyNumberFormat="1" borderId="0" fillId="5" fontId="17" numFmtId="4314" xfId="0">
      <alignment horizontal="right" vertical="center"/>
    </xf>
    <xf applyFill="1" applyNumberFormat="1" borderId="0" fillId="7" fontId="0" numFmtId="4315" xfId="0"/>
    <xf applyFill="1" applyFont="1" applyNumberFormat="1" borderId="0" fillId="7" fontId="17" numFmtId="4315" xfId="0"/>
    <xf applyFill="1" applyFont="1" applyNumberFormat="1" borderId="0" fillId="7" fontId="17" numFmtId="4315" xfId="0">
      <alignment horizontal="right" vertical="center"/>
    </xf>
    <xf applyNumberFormat="1" borderId="0" fillId="0" fontId="0" numFmtId="4316" xfId="0"/>
    <xf applyFill="1" applyNumberFormat="1" borderId="0" fillId="5" fontId="0" numFmtId="4316" xfId="0"/>
    <xf applyFill="1" applyFont="1" applyNumberFormat="1" borderId="0" fillId="5" fontId="20" numFmtId="4316" xfId="0"/>
    <xf applyFill="1" applyFont="1" applyNumberFormat="1" borderId="0" fillId="5" fontId="20" numFmtId="4316" xfId="0">
      <alignment horizontal="right" vertical="center"/>
    </xf>
    <xf applyNumberFormat="1" borderId="0" fillId="0" fontId="0" numFmtId="4317" xfId="0"/>
    <xf applyFill="1" applyNumberFormat="1" borderId="0" fillId="5" fontId="0" numFmtId="4317" xfId="0"/>
    <xf applyFill="1" applyFont="1" applyNumberFormat="1" borderId="0" fillId="5" fontId="20" numFmtId="4317" xfId="0"/>
    <xf applyFill="1" applyFont="1" applyNumberFormat="1" borderId="0" fillId="5" fontId="20" numFmtId="4317" xfId="0">
      <alignment horizontal="right" vertical="center"/>
    </xf>
    <xf applyNumberFormat="1" borderId="0" fillId="0" fontId="0" numFmtId="4318" xfId="0"/>
    <xf applyFill="1" applyNumberFormat="1" borderId="0" fillId="5" fontId="0" numFmtId="4318" xfId="0"/>
    <xf applyFill="1" applyFont="1" applyNumberFormat="1" borderId="0" fillId="5" fontId="20" numFmtId="4318" xfId="0"/>
    <xf applyFill="1" applyFont="1" applyNumberFormat="1" borderId="0" fillId="5" fontId="20" numFmtId="4318" xfId="0">
      <alignment horizontal="right" vertical="center"/>
    </xf>
    <xf applyNumberFormat="1" borderId="0" fillId="0" fontId="0" numFmtId="4319" xfId="0"/>
    <xf applyFill="1" applyNumberFormat="1" borderId="0" fillId="6" fontId="0" numFmtId="4319" xfId="0"/>
    <xf applyFill="1" applyFont="1" applyNumberFormat="1" borderId="0" fillId="6" fontId="23" numFmtId="4319" xfId="0"/>
    <xf applyFill="1" applyFont="1" applyNumberFormat="1" borderId="0" fillId="6" fontId="23" numFmtId="4319" xfId="0">
      <alignment horizontal="right" vertical="center"/>
    </xf>
    <xf applyNumberFormat="1" borderId="0" fillId="0" fontId="0" numFmtId="4320" xfId="0"/>
    <xf applyFill="1" applyNumberFormat="1" borderId="0" fillId="5" fontId="0" numFmtId="4321" xfId="0"/>
    <xf applyFill="1" applyFont="1" applyNumberFormat="1" borderId="0" fillId="5" fontId="17" numFmtId="4321" xfId="0"/>
    <xf applyFill="1" applyFont="1" applyNumberFormat="1" borderId="0" fillId="5" fontId="17" numFmtId="4321" xfId="0">
      <alignment horizontal="right" vertical="center"/>
    </xf>
    <xf applyFill="1" applyNumberFormat="1" borderId="0" fillId="5" fontId="0" numFmtId="4322" xfId="0"/>
    <xf applyFill="1" applyFont="1" applyNumberFormat="1" borderId="0" fillId="5" fontId="17" numFmtId="4322" xfId="0"/>
    <xf applyFill="1" applyFont="1" applyNumberFormat="1" borderId="0" fillId="5" fontId="17" numFmtId="4322" xfId="0">
      <alignment horizontal="right" vertical="center"/>
    </xf>
    <xf applyFill="1" applyNumberFormat="1" borderId="0" fillId="5" fontId="0" numFmtId="4323" xfId="0"/>
    <xf applyFill="1" applyFont="1" applyNumberFormat="1" borderId="0" fillId="5" fontId="17" numFmtId="4323" xfId="0"/>
    <xf applyFill="1" applyFont="1" applyNumberFormat="1" borderId="0" fillId="5" fontId="17" numFmtId="4323" xfId="0">
      <alignment horizontal="right" vertical="center"/>
    </xf>
    <xf applyFill="1" applyNumberFormat="1" borderId="0" fillId="7" fontId="0" numFmtId="4324" xfId="0"/>
    <xf applyFill="1" applyFont="1" applyNumberFormat="1" borderId="0" fillId="7" fontId="17" numFmtId="4324" xfId="0"/>
    <xf applyFill="1" applyFont="1" applyNumberFormat="1" borderId="0" fillId="7" fontId="17" numFmtId="4324" xfId="0">
      <alignment horizontal="right" vertical="center"/>
    </xf>
    <xf applyFill="1" applyNumberFormat="1" borderId="0" fillId="7" fontId="0" numFmtId="4325" xfId="0"/>
    <xf applyFill="1" applyFont="1" applyNumberFormat="1" borderId="0" fillId="7" fontId="17" numFmtId="4325" xfId="0"/>
    <xf applyFill="1" applyFont="1" applyNumberFormat="1" borderId="0" fillId="7" fontId="17" numFmtId="4325" xfId="0">
      <alignment horizontal="right" vertical="center"/>
    </xf>
    <xf applyFill="1" applyNumberFormat="1" borderId="0" fillId="7" fontId="0" numFmtId="4326" xfId="0"/>
    <xf applyFill="1" applyFont="1" applyNumberFormat="1" borderId="0" fillId="7" fontId="17" numFmtId="4326" xfId="0"/>
    <xf applyFill="1" applyFont="1" applyNumberFormat="1" borderId="0" fillId="7" fontId="17" numFmtId="4326" xfId="0">
      <alignment horizontal="right" vertical="center"/>
    </xf>
    <xf applyFill="1" applyNumberFormat="1" borderId="0" fillId="5" fontId="0" numFmtId="4327" xfId="0"/>
    <xf applyFill="1" applyFont="1" applyNumberFormat="1" borderId="0" fillId="5" fontId="17" numFmtId="4327" xfId="0"/>
    <xf applyFill="1" applyFont="1" applyNumberFormat="1" borderId="0" fillId="5" fontId="17" numFmtId="4327" xfId="0">
      <alignment horizontal="right" vertical="center"/>
    </xf>
    <xf applyFill="1" applyNumberFormat="1" borderId="0" fillId="5" fontId="0" numFmtId="4328" xfId="0"/>
    <xf applyFill="1" applyFont="1" applyNumberFormat="1" borderId="0" fillId="5" fontId="17" numFmtId="4328" xfId="0"/>
    <xf applyFill="1" applyFont="1" applyNumberFormat="1" borderId="0" fillId="5" fontId="17" numFmtId="4328" xfId="0">
      <alignment horizontal="right" vertical="center"/>
    </xf>
    <xf applyFill="1" applyNumberFormat="1" borderId="0" fillId="5" fontId="0" numFmtId="4329" xfId="0"/>
    <xf applyFill="1" applyFont="1" applyNumberFormat="1" borderId="0" fillId="5" fontId="17" numFmtId="4329" xfId="0"/>
    <xf applyFill="1" applyFont="1" applyNumberFormat="1" borderId="0" fillId="5" fontId="17" numFmtId="4329" xfId="0">
      <alignment horizontal="right" vertical="center"/>
    </xf>
    <xf applyFill="1" applyNumberFormat="1" borderId="0" fillId="7" fontId="0" numFmtId="4330" xfId="0"/>
    <xf applyFill="1" applyFont="1" applyNumberFormat="1" borderId="0" fillId="7" fontId="17" numFmtId="4330" xfId="0"/>
    <xf applyFill="1" applyFont="1" applyNumberFormat="1" borderId="0" fillId="7" fontId="17" numFmtId="4330" xfId="0">
      <alignment horizontal="right" vertical="center"/>
    </xf>
    <xf applyFill="1" applyNumberFormat="1" borderId="0" fillId="7" fontId="0" numFmtId="4331" xfId="0"/>
    <xf applyFill="1" applyFont="1" applyNumberFormat="1" borderId="0" fillId="7" fontId="17" numFmtId="4331" xfId="0"/>
    <xf applyFill="1" applyFont="1" applyNumberFormat="1" borderId="0" fillId="7" fontId="17" numFmtId="4331" xfId="0">
      <alignment horizontal="right" vertical="center"/>
    </xf>
    <xf applyFill="1" applyNumberFormat="1" borderId="0" fillId="7" fontId="0" numFmtId="4332" xfId="0"/>
    <xf applyFill="1" applyFont="1" applyNumberFormat="1" borderId="0" fillId="7" fontId="17" numFmtId="4332" xfId="0"/>
    <xf applyFill="1" applyFont="1" applyNumberFormat="1" borderId="0" fillId="7" fontId="17" numFmtId="4332" xfId="0">
      <alignment horizontal="right" vertical="center"/>
    </xf>
    <xf applyFill="1" applyNumberFormat="1" borderId="0" fillId="5" fontId="0" numFmtId="4333" xfId="0"/>
    <xf applyFill="1" applyFont="1" applyNumberFormat="1" borderId="0" fillId="5" fontId="17" numFmtId="4333" xfId="0"/>
    <xf applyFill="1" applyFont="1" applyNumberFormat="1" borderId="0" fillId="5" fontId="17" numFmtId="4333" xfId="0">
      <alignment horizontal="right" vertical="center"/>
    </xf>
    <xf applyFill="1" applyNumberFormat="1" borderId="0" fillId="5" fontId="0" numFmtId="4334" xfId="0"/>
    <xf applyFill="1" applyFont="1" applyNumberFormat="1" borderId="0" fillId="5" fontId="17" numFmtId="4334" xfId="0"/>
    <xf applyFill="1" applyFont="1" applyNumberFormat="1" borderId="0" fillId="5" fontId="17" numFmtId="4334" xfId="0">
      <alignment horizontal="right" vertical="center"/>
    </xf>
    <xf applyFill="1" applyNumberFormat="1" borderId="0" fillId="5" fontId="0" numFmtId="4335" xfId="0"/>
    <xf applyFill="1" applyFont="1" applyNumberFormat="1" borderId="0" fillId="5" fontId="17" numFmtId="4335" xfId="0"/>
    <xf applyFill="1" applyFont="1" applyNumberFormat="1" borderId="0" fillId="5" fontId="17" numFmtId="4335" xfId="0">
      <alignment horizontal="right" vertical="center"/>
    </xf>
    <xf applyFill="1" applyNumberFormat="1" borderId="0" fillId="7" fontId="0" numFmtId="4336" xfId="0"/>
    <xf applyFill="1" applyFont="1" applyNumberFormat="1" borderId="0" fillId="7" fontId="17" numFmtId="4336" xfId="0"/>
    <xf applyFill="1" applyFont="1" applyNumberFormat="1" borderId="0" fillId="7" fontId="17" numFmtId="4336" xfId="0">
      <alignment horizontal="right" vertical="center"/>
    </xf>
    <xf applyFill="1" applyNumberFormat="1" borderId="0" fillId="7" fontId="0" numFmtId="4337" xfId="0"/>
    <xf applyFill="1" applyFont="1" applyNumberFormat="1" borderId="0" fillId="7" fontId="17" numFmtId="4337" xfId="0"/>
    <xf applyFill="1" applyFont="1" applyNumberFormat="1" borderId="0" fillId="7" fontId="17" numFmtId="4337" xfId="0">
      <alignment horizontal="right" vertical="center"/>
    </xf>
    <xf applyFill="1" applyNumberFormat="1" borderId="0" fillId="7" fontId="0" numFmtId="4338" xfId="0"/>
    <xf applyFill="1" applyFont="1" applyNumberFormat="1" borderId="0" fillId="7" fontId="17" numFmtId="4338" xfId="0"/>
    <xf applyFill="1" applyFont="1" applyNumberFormat="1" borderId="0" fillId="7" fontId="17" numFmtId="4338" xfId="0">
      <alignment horizontal="right" vertical="center"/>
    </xf>
    <xf applyFill="1" applyNumberFormat="1" borderId="0" fillId="5" fontId="0" numFmtId="4339" xfId="0"/>
    <xf applyFill="1" applyFont="1" applyNumberFormat="1" borderId="0" fillId="5" fontId="17" numFmtId="4339" xfId="0"/>
    <xf applyFill="1" applyFont="1" applyNumberFormat="1" borderId="0" fillId="5" fontId="17" numFmtId="4339" xfId="0">
      <alignment horizontal="right" vertical="center"/>
    </xf>
    <xf applyFill="1" applyNumberFormat="1" borderId="0" fillId="5" fontId="0" numFmtId="4340" xfId="0"/>
    <xf applyFill="1" applyFont="1" applyNumberFormat="1" borderId="0" fillId="5" fontId="17" numFmtId="4340" xfId="0"/>
    <xf applyFill="1" applyFont="1" applyNumberFormat="1" borderId="0" fillId="5" fontId="17" numFmtId="4340" xfId="0">
      <alignment horizontal="right" vertical="center"/>
    </xf>
    <xf applyFill="1" applyNumberFormat="1" borderId="0" fillId="7" fontId="0" numFmtId="4341" xfId="0"/>
    <xf applyFill="1" applyFont="1" applyNumberFormat="1" borderId="0" fillId="7" fontId="17" numFmtId="4341" xfId="0"/>
    <xf applyFill="1" applyFont="1" applyNumberFormat="1" borderId="0" fillId="7" fontId="17" numFmtId="4341" xfId="0">
      <alignment horizontal="right" vertical="center"/>
    </xf>
    <xf applyFill="1" applyNumberFormat="1" borderId="0" fillId="5" fontId="0" numFmtId="4342" xfId="0"/>
    <xf applyFill="1" applyFont="1" applyNumberFormat="1" borderId="0" fillId="5" fontId="17" numFmtId="4342" xfId="0"/>
    <xf applyFill="1" applyFont="1" applyNumberFormat="1" borderId="0" fillId="5" fontId="17" numFmtId="4342" xfId="0">
      <alignment horizontal="right" vertical="center"/>
    </xf>
    <xf applyFill="1" applyNumberFormat="1" borderId="0" fillId="5" fontId="0" numFmtId="4343" xfId="0"/>
    <xf applyFill="1" applyFont="1" applyNumberFormat="1" borderId="0" fillId="5" fontId="17" numFmtId="4343" xfId="0"/>
    <xf applyFill="1" applyFont="1" applyNumberFormat="1" borderId="0" fillId="5" fontId="17" numFmtId="4343" xfId="0">
      <alignment horizontal="right" vertical="center"/>
    </xf>
    <xf applyFill="1" applyNumberFormat="1" borderId="0" fillId="5" fontId="0" numFmtId="4344" xfId="0"/>
    <xf applyFill="1" applyFont="1" applyNumberFormat="1" borderId="0" fillId="5" fontId="17" numFmtId="4344" xfId="0"/>
    <xf applyFill="1" applyFont="1" applyNumberFormat="1" borderId="0" fillId="5" fontId="17" numFmtId="4344" xfId="0">
      <alignment horizontal="right" vertical="center"/>
    </xf>
    <xf applyFill="1" applyNumberFormat="1" borderId="0" fillId="7" fontId="0" numFmtId="4345" xfId="0"/>
    <xf applyFill="1" applyFont="1" applyNumberFormat="1" borderId="0" fillId="7" fontId="17" numFmtId="4345" xfId="0"/>
    <xf applyFill="1" applyFont="1" applyNumberFormat="1" borderId="0" fillId="7" fontId="17" numFmtId="4345" xfId="0">
      <alignment horizontal="right" vertical="center"/>
    </xf>
    <xf applyFill="1" applyNumberFormat="1" borderId="0" fillId="7" fontId="0" numFmtId="4346" xfId="0"/>
    <xf applyFill="1" applyFont="1" applyNumberFormat="1" borderId="0" fillId="7" fontId="17" numFmtId="4346" xfId="0"/>
    <xf applyFill="1" applyFont="1" applyNumberFormat="1" borderId="0" fillId="7" fontId="17" numFmtId="4346" xfId="0">
      <alignment horizontal="right" vertical="center"/>
    </xf>
    <xf applyFill="1" applyNumberFormat="1" borderId="0" fillId="7" fontId="0" numFmtId="4347" xfId="0"/>
    <xf applyFill="1" applyFont="1" applyNumberFormat="1" borderId="0" fillId="7" fontId="17" numFmtId="4347" xfId="0"/>
    <xf applyFill="1" applyFont="1" applyNumberFormat="1" borderId="0" fillId="7" fontId="17" numFmtId="4347" xfId="0">
      <alignment horizontal="right" vertical="center"/>
    </xf>
    <xf applyFill="1" applyNumberFormat="1" borderId="0" fillId="5" fontId="0" numFmtId="4348" xfId="0"/>
    <xf applyFill="1" applyFont="1" applyNumberFormat="1" borderId="0" fillId="5" fontId="17" numFmtId="4348" xfId="0"/>
    <xf applyFill="1" applyFont="1" applyNumberFormat="1" borderId="0" fillId="5" fontId="17" numFmtId="4348" xfId="0">
      <alignment horizontal="right" vertical="center"/>
    </xf>
    <xf applyFill="1" applyNumberFormat="1" borderId="0" fillId="5" fontId="0" numFmtId="4349" xfId="0"/>
    <xf applyFill="1" applyFont="1" applyNumberFormat="1" borderId="0" fillId="5" fontId="17" numFmtId="4349" xfId="0"/>
    <xf applyFill="1" applyFont="1" applyNumberFormat="1" borderId="0" fillId="5" fontId="17" numFmtId="4349" xfId="0">
      <alignment horizontal="right" vertical="center"/>
    </xf>
    <xf applyFill="1" applyNumberFormat="1" borderId="0" fillId="5" fontId="0" numFmtId="4350" xfId="0"/>
    <xf applyFill="1" applyFont="1" applyNumberFormat="1" borderId="0" fillId="5" fontId="17" numFmtId="4350" xfId="0"/>
    <xf applyFill="1" applyFont="1" applyNumberFormat="1" borderId="0" fillId="5" fontId="17" numFmtId="4350" xfId="0">
      <alignment horizontal="right" vertical="center"/>
    </xf>
    <xf applyFill="1" applyNumberFormat="1" borderId="0" fillId="7" fontId="0" numFmtId="4351" xfId="0"/>
    <xf applyFill="1" applyFont="1" applyNumberFormat="1" borderId="0" fillId="7" fontId="17" numFmtId="4351" xfId="0"/>
    <xf applyFill="1" applyFont="1" applyNumberFormat="1" borderId="0" fillId="7" fontId="17" numFmtId="4351" xfId="0">
      <alignment horizontal="right" vertical="center"/>
    </xf>
    <xf applyFill="1" applyNumberFormat="1" borderId="0" fillId="7" fontId="0" numFmtId="4352" xfId="0"/>
    <xf applyFill="1" applyFont="1" applyNumberFormat="1" borderId="0" fillId="7" fontId="17" numFmtId="4352" xfId="0"/>
    <xf applyFill="1" applyFont="1" applyNumberFormat="1" borderId="0" fillId="7" fontId="17" numFmtId="4352" xfId="0">
      <alignment horizontal="right" vertical="center"/>
    </xf>
    <xf applyFill="1" applyNumberFormat="1" borderId="0" fillId="7" fontId="0" numFmtId="4353" xfId="0"/>
    <xf applyFill="1" applyFont="1" applyNumberFormat="1" borderId="0" fillId="7" fontId="17" numFmtId="4353" xfId="0"/>
    <xf applyFill="1" applyFont="1" applyNumberFormat="1" borderId="0" fillId="7" fontId="17" numFmtId="4353" xfId="0">
      <alignment horizontal="right" vertical="center"/>
    </xf>
    <xf applyFill="1" applyNumberFormat="1" borderId="0" fillId="5" fontId="0" numFmtId="4354" xfId="0"/>
    <xf applyFill="1" applyFont="1" applyNumberFormat="1" borderId="0" fillId="5" fontId="17" numFmtId="4354" xfId="0"/>
    <xf applyFill="1" applyFont="1" applyNumberFormat="1" borderId="0" fillId="5" fontId="17" numFmtId="4354" xfId="0">
      <alignment horizontal="right" vertical="center"/>
    </xf>
    <xf applyFill="1" applyNumberFormat="1" borderId="0" fillId="5" fontId="0" numFmtId="4355" xfId="0"/>
    <xf applyFill="1" applyFont="1" applyNumberFormat="1" borderId="0" fillId="5" fontId="17" numFmtId="4355" xfId="0"/>
    <xf applyFill="1" applyFont="1" applyNumberFormat="1" borderId="0" fillId="5" fontId="17" numFmtId="4355" xfId="0">
      <alignment horizontal="right" vertical="center"/>
    </xf>
    <xf applyFill="1" applyNumberFormat="1" borderId="0" fillId="7" fontId="0" numFmtId="4356" xfId="0"/>
    <xf applyFill="1" applyFont="1" applyNumberFormat="1" borderId="0" fillId="7" fontId="17" numFmtId="4356" xfId="0"/>
    <xf applyFill="1" applyFont="1" applyNumberFormat="1" borderId="0" fillId="7" fontId="17" numFmtId="4356" xfId="0">
      <alignment horizontal="right" vertical="center"/>
    </xf>
    <xf applyNumberFormat="1" borderId="0" fillId="0" fontId="0" numFmtId="4357" xfId="0"/>
    <xf applyFill="1" applyNumberFormat="1" borderId="0" fillId="5" fontId="0" numFmtId="4357" xfId="0"/>
    <xf applyFill="1" applyFont="1" applyNumberFormat="1" borderId="0" fillId="5" fontId="20" numFmtId="4357" xfId="0"/>
    <xf applyFill="1" applyFont="1" applyNumberFormat="1" borderId="0" fillId="5" fontId="20" numFmtId="4357" xfId="0">
      <alignment horizontal="right" vertical="center"/>
    </xf>
    <xf applyNumberFormat="1" borderId="0" fillId="0" fontId="0" numFmtId="4358" xfId="0"/>
    <xf applyFill="1" applyNumberFormat="1" borderId="0" fillId="5" fontId="0" numFmtId="4358" xfId="0"/>
    <xf applyFill="1" applyFont="1" applyNumberFormat="1" borderId="0" fillId="5" fontId="20" numFmtId="4358" xfId="0"/>
    <xf applyFill="1" applyFont="1" applyNumberFormat="1" borderId="0" fillId="5" fontId="20" numFmtId="4358" xfId="0">
      <alignment horizontal="right" vertical="center"/>
    </xf>
    <xf applyNumberFormat="1" borderId="0" fillId="0" fontId="0" numFmtId="4359" xfId="0"/>
    <xf applyFill="1" applyNumberFormat="1" borderId="0" fillId="5" fontId="0" numFmtId="4359" xfId="0"/>
    <xf applyFill="1" applyFont="1" applyNumberFormat="1" borderId="0" fillId="5" fontId="20" numFmtId="4359" xfId="0"/>
    <xf applyFill="1" applyFont="1" applyNumberFormat="1" borderId="0" fillId="5" fontId="20" numFmtId="4359" xfId="0">
      <alignment horizontal="right" vertical="center"/>
    </xf>
    <xf applyNumberFormat="1" borderId="0" fillId="0" fontId="0" numFmtId="4360" xfId="0"/>
    <xf applyFill="1" applyNumberFormat="1" borderId="0" fillId="6" fontId="0" numFmtId="4360" xfId="0"/>
    <xf applyFill="1" applyFont="1" applyNumberFormat="1" borderId="0" fillId="6" fontId="23" numFmtId="4360" xfId="0"/>
    <xf applyFill="1" applyFont="1" applyNumberFormat="1" borderId="0" fillId="6" fontId="23" numFmtId="4360" xfId="0">
      <alignment horizontal="right" vertical="center"/>
    </xf>
    <xf applyNumberFormat="1" borderId="0" fillId="0" fontId="0" numFmtId="4361" xfId="0"/>
    <xf applyFill="1" applyNumberFormat="1" borderId="0" fillId="5" fontId="0" numFmtId="4362" xfId="0"/>
    <xf applyFill="1" applyFont="1" applyNumberFormat="1" borderId="0" fillId="5" fontId="17" numFmtId="4362" xfId="0"/>
    <xf applyFill="1" applyFont="1" applyNumberFormat="1" borderId="0" fillId="5" fontId="17" numFmtId="4362" xfId="0">
      <alignment horizontal="right" vertical="center"/>
    </xf>
    <xf applyFill="1" applyNumberFormat="1" borderId="0" fillId="5" fontId="0" numFmtId="4363" xfId="0"/>
    <xf applyFill="1" applyFont="1" applyNumberFormat="1" borderId="0" fillId="5" fontId="17" numFmtId="4363" xfId="0"/>
    <xf applyFill="1" applyFont="1" applyNumberFormat="1" borderId="0" fillId="5" fontId="17" numFmtId="4363" xfId="0">
      <alignment horizontal="right" vertical="center"/>
    </xf>
    <xf applyFill="1" applyNumberFormat="1" borderId="0" fillId="5" fontId="0" numFmtId="4364" xfId="0"/>
    <xf applyFill="1" applyFont="1" applyNumberFormat="1" borderId="0" fillId="5" fontId="17" numFmtId="4364" xfId="0"/>
    <xf applyFill="1" applyFont="1" applyNumberFormat="1" borderId="0" fillId="5" fontId="17" numFmtId="4364" xfId="0">
      <alignment horizontal="right" vertical="center"/>
    </xf>
    <xf applyFill="1" applyNumberFormat="1" borderId="0" fillId="7" fontId="0" numFmtId="4365" xfId="0"/>
    <xf applyFill="1" applyFont="1" applyNumberFormat="1" borderId="0" fillId="7" fontId="17" numFmtId="4365" xfId="0"/>
    <xf applyFill="1" applyFont="1" applyNumberFormat="1" borderId="0" fillId="7" fontId="17" numFmtId="4365" xfId="0">
      <alignment horizontal="right" vertical="center"/>
    </xf>
    <xf applyFill="1" applyNumberFormat="1" borderId="0" fillId="7" fontId="0" numFmtId="4366" xfId="0"/>
    <xf applyFill="1" applyFont="1" applyNumberFormat="1" borderId="0" fillId="7" fontId="17" numFmtId="4366" xfId="0"/>
    <xf applyFill="1" applyFont="1" applyNumberFormat="1" borderId="0" fillId="7" fontId="17" numFmtId="4366" xfId="0">
      <alignment horizontal="right" vertical="center"/>
    </xf>
    <xf applyFill="1" applyNumberFormat="1" borderId="0" fillId="7" fontId="0" numFmtId="4367" xfId="0"/>
    <xf applyFill="1" applyFont="1" applyNumberFormat="1" borderId="0" fillId="7" fontId="17" numFmtId="4367" xfId="0"/>
    <xf applyFill="1" applyFont="1" applyNumberFormat="1" borderId="0" fillId="7" fontId="17" numFmtId="4367" xfId="0">
      <alignment horizontal="right" vertical="center"/>
    </xf>
    <xf applyFill="1" applyNumberFormat="1" borderId="0" fillId="5" fontId="0" numFmtId="4368" xfId="0"/>
    <xf applyFill="1" applyFont="1" applyNumberFormat="1" borderId="0" fillId="5" fontId="17" numFmtId="4368" xfId="0"/>
    <xf applyFill="1" applyFont="1" applyNumberFormat="1" borderId="0" fillId="5" fontId="17" numFmtId="4368" xfId="0">
      <alignment horizontal="right" vertical="center"/>
    </xf>
    <xf applyFill="1" applyNumberFormat="1" borderId="0" fillId="5" fontId="0" numFmtId="4369" xfId="0"/>
    <xf applyFill="1" applyFont="1" applyNumberFormat="1" borderId="0" fillId="5" fontId="17" numFmtId="4369" xfId="0"/>
    <xf applyFill="1" applyFont="1" applyNumberFormat="1" borderId="0" fillId="5" fontId="17" numFmtId="4369" xfId="0">
      <alignment horizontal="right" vertical="center"/>
    </xf>
    <xf applyFill="1" applyNumberFormat="1" borderId="0" fillId="5" fontId="0" numFmtId="4370" xfId="0"/>
    <xf applyFill="1" applyFont="1" applyNumberFormat="1" borderId="0" fillId="5" fontId="17" numFmtId="4370" xfId="0"/>
    <xf applyFill="1" applyFont="1" applyNumberFormat="1" borderId="0" fillId="5" fontId="17" numFmtId="4370" xfId="0">
      <alignment horizontal="right" vertical="center"/>
    </xf>
    <xf applyFill="1" applyNumberFormat="1" borderId="0" fillId="7" fontId="0" numFmtId="4371" xfId="0"/>
    <xf applyFill="1" applyFont="1" applyNumberFormat="1" borderId="0" fillId="7" fontId="17" numFmtId="4371" xfId="0"/>
    <xf applyFill="1" applyFont="1" applyNumberFormat="1" borderId="0" fillId="7" fontId="17" numFmtId="4371" xfId="0">
      <alignment horizontal="right" vertical="center"/>
    </xf>
    <xf applyFill="1" applyNumberFormat="1" borderId="0" fillId="7" fontId="0" numFmtId="4372" xfId="0"/>
    <xf applyFill="1" applyFont="1" applyNumberFormat="1" borderId="0" fillId="7" fontId="17" numFmtId="4372" xfId="0"/>
    <xf applyFill="1" applyFont="1" applyNumberFormat="1" borderId="0" fillId="7" fontId="17" numFmtId="4372" xfId="0">
      <alignment horizontal="right" vertical="center"/>
    </xf>
    <xf applyFill="1" applyNumberFormat="1" borderId="0" fillId="7" fontId="0" numFmtId="4373" xfId="0"/>
    <xf applyFill="1" applyFont="1" applyNumberFormat="1" borderId="0" fillId="7" fontId="17" numFmtId="4373" xfId="0"/>
    <xf applyFill="1" applyFont="1" applyNumberFormat="1" borderId="0" fillId="7" fontId="17" numFmtId="4373" xfId="0">
      <alignment horizontal="right" vertical="center"/>
    </xf>
    <xf applyFill="1" applyNumberFormat="1" borderId="0" fillId="5" fontId="0" numFmtId="4374" xfId="0"/>
    <xf applyFill="1" applyFont="1" applyNumberFormat="1" borderId="0" fillId="5" fontId="17" numFmtId="4374" xfId="0"/>
    <xf applyFill="1" applyFont="1" applyNumberFormat="1" borderId="0" fillId="5" fontId="17" numFmtId="4374" xfId="0">
      <alignment horizontal="right" vertical="center"/>
    </xf>
    <xf applyFill="1" applyNumberFormat="1" borderId="0" fillId="5" fontId="0" numFmtId="4375" xfId="0"/>
    <xf applyFill="1" applyFont="1" applyNumberFormat="1" borderId="0" fillId="5" fontId="17" numFmtId="4375" xfId="0"/>
    <xf applyFill="1" applyFont="1" applyNumberFormat="1" borderId="0" fillId="5" fontId="17" numFmtId="4375" xfId="0">
      <alignment horizontal="right" vertical="center"/>
    </xf>
    <xf applyFill="1" applyNumberFormat="1" borderId="0" fillId="5" fontId="0" numFmtId="4376" xfId="0"/>
    <xf applyFill="1" applyFont="1" applyNumberFormat="1" borderId="0" fillId="5" fontId="17" numFmtId="4376" xfId="0"/>
    <xf applyFill="1" applyFont="1" applyNumberFormat="1" borderId="0" fillId="5" fontId="17" numFmtId="4376" xfId="0">
      <alignment horizontal="right" vertical="center"/>
    </xf>
    <xf applyFill="1" applyNumberFormat="1" borderId="0" fillId="7" fontId="0" numFmtId="4377" xfId="0"/>
    <xf applyFill="1" applyFont="1" applyNumberFormat="1" borderId="0" fillId="7" fontId="17" numFmtId="4377" xfId="0"/>
    <xf applyFill="1" applyFont="1" applyNumberFormat="1" borderId="0" fillId="7" fontId="17" numFmtId="4377" xfId="0">
      <alignment horizontal="right" vertical="center"/>
    </xf>
    <xf applyFill="1" applyNumberFormat="1" borderId="0" fillId="7" fontId="0" numFmtId="4378" xfId="0"/>
    <xf applyFill="1" applyFont="1" applyNumberFormat="1" borderId="0" fillId="7" fontId="17" numFmtId="4378" xfId="0"/>
    <xf applyFill="1" applyFont="1" applyNumberFormat="1" borderId="0" fillId="7" fontId="17" numFmtId="4378" xfId="0">
      <alignment horizontal="right" vertical="center"/>
    </xf>
    <xf applyFill="1" applyNumberFormat="1" borderId="0" fillId="7" fontId="0" numFmtId="4379" xfId="0"/>
    <xf applyFill="1" applyFont="1" applyNumberFormat="1" borderId="0" fillId="7" fontId="17" numFmtId="4379" xfId="0"/>
    <xf applyFill="1" applyFont="1" applyNumberFormat="1" borderId="0" fillId="7" fontId="17" numFmtId="4379" xfId="0">
      <alignment horizontal="right" vertical="center"/>
    </xf>
    <xf applyFill="1" applyNumberFormat="1" borderId="0" fillId="5" fontId="0" numFmtId="4380" xfId="0"/>
    <xf applyFill="1" applyFont="1" applyNumberFormat="1" borderId="0" fillId="5" fontId="17" numFmtId="4380" xfId="0"/>
    <xf applyFill="1" applyFont="1" applyNumberFormat="1" borderId="0" fillId="5" fontId="17" numFmtId="4380" xfId="0">
      <alignment horizontal="right" vertical="center"/>
    </xf>
    <xf applyFill="1" applyNumberFormat="1" borderId="0" fillId="5" fontId="0" numFmtId="4381" xfId="0"/>
    <xf applyFill="1" applyFont="1" applyNumberFormat="1" borderId="0" fillId="5" fontId="17" numFmtId="4381" xfId="0"/>
    <xf applyFill="1" applyFont="1" applyNumberFormat="1" borderId="0" fillId="5" fontId="17" numFmtId="4381" xfId="0">
      <alignment horizontal="right" vertical="center"/>
    </xf>
    <xf applyFill="1" applyNumberFormat="1" borderId="0" fillId="7" fontId="0" numFmtId="4382" xfId="0"/>
    <xf applyFill="1" applyFont="1" applyNumberFormat="1" borderId="0" fillId="7" fontId="17" numFmtId="4382" xfId="0"/>
    <xf applyFill="1" applyFont="1" applyNumberFormat="1" borderId="0" fillId="7" fontId="17" numFmtId="4382" xfId="0">
      <alignment horizontal="right" vertical="center"/>
    </xf>
    <xf applyFill="1" applyNumberFormat="1" borderId="0" fillId="5" fontId="0" numFmtId="4383" xfId="0"/>
    <xf applyFill="1" applyFont="1" applyNumberFormat="1" borderId="0" fillId="5" fontId="17" numFmtId="4383" xfId="0"/>
    <xf applyFill="1" applyFont="1" applyNumberFormat="1" borderId="0" fillId="5" fontId="17" numFmtId="4383" xfId="0">
      <alignment horizontal="right" vertical="center"/>
    </xf>
    <xf applyFill="1" applyNumberFormat="1" borderId="0" fillId="5" fontId="0" numFmtId="4384" xfId="0"/>
    <xf applyFill="1" applyFont="1" applyNumberFormat="1" borderId="0" fillId="5" fontId="17" numFmtId="4384" xfId="0"/>
    <xf applyFill="1" applyFont="1" applyNumberFormat="1" borderId="0" fillId="5" fontId="17" numFmtId="4384" xfId="0">
      <alignment horizontal="right" vertical="center"/>
    </xf>
    <xf applyFill="1" applyNumberFormat="1" borderId="0" fillId="5" fontId="0" numFmtId="4385" xfId="0"/>
    <xf applyFill="1" applyFont="1" applyNumberFormat="1" borderId="0" fillId="5" fontId="17" numFmtId="4385" xfId="0"/>
    <xf applyFill="1" applyFont="1" applyNumberFormat="1" borderId="0" fillId="5" fontId="17" numFmtId="4385" xfId="0">
      <alignment horizontal="right" vertical="center"/>
    </xf>
    <xf applyFill="1" applyNumberFormat="1" borderId="0" fillId="7" fontId="0" numFmtId="4386" xfId="0"/>
    <xf applyFill="1" applyFont="1" applyNumberFormat="1" borderId="0" fillId="7" fontId="17" numFmtId="4386" xfId="0"/>
    <xf applyFill="1" applyFont="1" applyNumberFormat="1" borderId="0" fillId="7" fontId="17" numFmtId="4386" xfId="0">
      <alignment horizontal="right" vertical="center"/>
    </xf>
    <xf applyFill="1" applyNumberFormat="1" borderId="0" fillId="7" fontId="0" numFmtId="4387" xfId="0"/>
    <xf applyFill="1" applyFont="1" applyNumberFormat="1" borderId="0" fillId="7" fontId="17" numFmtId="4387" xfId="0"/>
    <xf applyFill="1" applyFont="1" applyNumberFormat="1" borderId="0" fillId="7" fontId="17" numFmtId="4387" xfId="0">
      <alignment horizontal="right" vertical="center"/>
    </xf>
    <xf applyFill="1" applyNumberFormat="1" borderId="0" fillId="7" fontId="0" numFmtId="4388" xfId="0"/>
    <xf applyFill="1" applyFont="1" applyNumberFormat="1" borderId="0" fillId="7" fontId="17" numFmtId="4388" xfId="0"/>
    <xf applyFill="1" applyFont="1" applyNumberFormat="1" borderId="0" fillId="7" fontId="17" numFmtId="4388" xfId="0">
      <alignment horizontal="right" vertical="center"/>
    </xf>
    <xf applyFill="1" applyNumberFormat="1" borderId="0" fillId="5" fontId="0" numFmtId="4389" xfId="0"/>
    <xf applyFill="1" applyFont="1" applyNumberFormat="1" borderId="0" fillId="5" fontId="17" numFmtId="4389" xfId="0"/>
    <xf applyFill="1" applyFont="1" applyNumberFormat="1" borderId="0" fillId="5" fontId="17" numFmtId="4389" xfId="0">
      <alignment horizontal="right" vertical="center"/>
    </xf>
    <xf applyFill="1" applyNumberFormat="1" borderId="0" fillId="5" fontId="0" numFmtId="4390" xfId="0"/>
    <xf applyFill="1" applyFont="1" applyNumberFormat="1" borderId="0" fillId="5" fontId="17" numFmtId="4390" xfId="0"/>
    <xf applyFill="1" applyFont="1" applyNumberFormat="1" borderId="0" fillId="5" fontId="17" numFmtId="4390" xfId="0">
      <alignment horizontal="right" vertical="center"/>
    </xf>
    <xf applyFill="1" applyNumberFormat="1" borderId="0" fillId="5" fontId="0" numFmtId="4391" xfId="0"/>
    <xf applyFill="1" applyFont="1" applyNumberFormat="1" borderId="0" fillId="5" fontId="17" numFmtId="4391" xfId="0"/>
    <xf applyFill="1" applyFont="1" applyNumberFormat="1" borderId="0" fillId="5" fontId="17" numFmtId="4391" xfId="0">
      <alignment horizontal="right" vertical="center"/>
    </xf>
    <xf applyFill="1" applyNumberFormat="1" borderId="0" fillId="7" fontId="0" numFmtId="4392" xfId="0"/>
    <xf applyFill="1" applyFont="1" applyNumberFormat="1" borderId="0" fillId="7" fontId="17" numFmtId="4392" xfId="0"/>
    <xf applyFill="1" applyFont="1" applyNumberFormat="1" borderId="0" fillId="7" fontId="17" numFmtId="4392" xfId="0">
      <alignment horizontal="right" vertical="center"/>
    </xf>
    <xf applyFill="1" applyNumberFormat="1" borderId="0" fillId="7" fontId="0" numFmtId="4393" xfId="0"/>
    <xf applyFill="1" applyFont="1" applyNumberFormat="1" borderId="0" fillId="7" fontId="17" numFmtId="4393" xfId="0"/>
    <xf applyFill="1" applyFont="1" applyNumberFormat="1" borderId="0" fillId="7" fontId="17" numFmtId="4393" xfId="0">
      <alignment horizontal="right" vertical="center"/>
    </xf>
    <xf applyFill="1" applyNumberFormat="1" borderId="0" fillId="7" fontId="0" numFmtId="4394" xfId="0"/>
    <xf applyFill="1" applyFont="1" applyNumberFormat="1" borderId="0" fillId="7" fontId="17" numFmtId="4394" xfId="0"/>
    <xf applyFill="1" applyFont="1" applyNumberFormat="1" borderId="0" fillId="7" fontId="17" numFmtId="4394" xfId="0">
      <alignment horizontal="right" vertical="center"/>
    </xf>
    <xf applyFill="1" applyNumberFormat="1" borderId="0" fillId="5" fontId="0" numFmtId="4395" xfId="0"/>
    <xf applyFill="1" applyFont="1" applyNumberFormat="1" borderId="0" fillId="5" fontId="17" numFmtId="4395" xfId="0"/>
    <xf applyFill="1" applyFont="1" applyNumberFormat="1" borderId="0" fillId="5" fontId="17" numFmtId="4395" xfId="0">
      <alignment horizontal="right" vertical="center"/>
    </xf>
    <xf applyFill="1" applyNumberFormat="1" borderId="0" fillId="5" fontId="0" numFmtId="4396" xfId="0"/>
    <xf applyFill="1" applyFont="1" applyNumberFormat="1" borderId="0" fillId="5" fontId="17" numFmtId="4396" xfId="0"/>
    <xf applyFill="1" applyFont="1" applyNumberFormat="1" borderId="0" fillId="5" fontId="17" numFmtId="4396" xfId="0">
      <alignment horizontal="right" vertical="center"/>
    </xf>
    <xf applyFill="1" applyNumberFormat="1" borderId="0" fillId="7" fontId="0" numFmtId="4397" xfId="0"/>
    <xf applyFill="1" applyFont="1" applyNumberFormat="1" borderId="0" fillId="7" fontId="17" numFmtId="4397" xfId="0"/>
    <xf applyFill="1" applyFont="1" applyNumberFormat="1" borderId="0" fillId="7" fontId="17" numFmtId="4397" xfId="0">
      <alignment horizontal="right" vertical="center"/>
    </xf>
    <xf applyNumberFormat="1" borderId="0" fillId="0" fontId="0" numFmtId="4398" xfId="0"/>
    <xf applyFill="1" applyNumberFormat="1" borderId="0" fillId="5" fontId="0" numFmtId="4398" xfId="0"/>
    <xf applyFill="1" applyFont="1" applyNumberFormat="1" borderId="0" fillId="5" fontId="20" numFmtId="4398" xfId="0"/>
    <xf applyFill="1" applyFont="1" applyNumberFormat="1" borderId="0" fillId="5" fontId="20" numFmtId="4398" xfId="0">
      <alignment horizontal="right" vertical="center"/>
    </xf>
    <xf applyNumberFormat="1" borderId="0" fillId="0" fontId="0" numFmtId="4399" xfId="0"/>
    <xf applyFill="1" applyNumberFormat="1" borderId="0" fillId="5" fontId="0" numFmtId="4399" xfId="0"/>
    <xf applyFill="1" applyFont="1" applyNumberFormat="1" borderId="0" fillId="5" fontId="20" numFmtId="4399" xfId="0"/>
    <xf applyFill="1" applyFont="1" applyNumberFormat="1" borderId="0" fillId="5" fontId="20" numFmtId="4399" xfId="0">
      <alignment horizontal="right" vertical="center"/>
    </xf>
    <xf applyNumberFormat="1" borderId="0" fillId="0" fontId="0" numFmtId="4400" xfId="0"/>
    <xf applyFill="1" applyNumberFormat="1" borderId="0" fillId="5" fontId="0" numFmtId="4400" xfId="0"/>
    <xf applyFill="1" applyFont="1" applyNumberFormat="1" borderId="0" fillId="5" fontId="20" numFmtId="4400" xfId="0"/>
    <xf applyFill="1" applyFont="1" applyNumberFormat="1" borderId="0" fillId="5" fontId="20" numFmtId="4400" xfId="0">
      <alignment horizontal="right" vertical="center"/>
    </xf>
    <xf applyNumberFormat="1" borderId="0" fillId="0" fontId="0" numFmtId="4401" xfId="0"/>
    <xf applyFill="1" applyNumberFormat="1" borderId="0" fillId="6" fontId="0" numFmtId="4401" xfId="0"/>
    <xf applyFill="1" applyFont="1" applyNumberFormat="1" borderId="0" fillId="6" fontId="23" numFmtId="4401" xfId="0"/>
    <xf applyFill="1" applyFont="1" applyNumberFormat="1" borderId="0" fillId="6" fontId="23" numFmtId="4401" xfId="0">
      <alignment horizontal="right" vertical="center"/>
    </xf>
    <xf applyNumberFormat="1" borderId="0" fillId="0" fontId="0" numFmtId="4402" xfId="0"/>
    <xf applyFill="1" applyNumberFormat="1" borderId="0" fillId="5" fontId="0" numFmtId="4403" xfId="0"/>
    <xf applyFill="1" applyFont="1" applyNumberFormat="1" borderId="0" fillId="5" fontId="17" numFmtId="4403" xfId="0"/>
    <xf applyFill="1" applyFont="1" applyNumberFormat="1" borderId="0" fillId="5" fontId="17" numFmtId="4403" xfId="0">
      <alignment horizontal="right" vertical="center"/>
    </xf>
    <xf applyFill="1" applyNumberFormat="1" borderId="0" fillId="5" fontId="0" numFmtId="4404" xfId="0"/>
    <xf applyFill="1" applyFont="1" applyNumberFormat="1" borderId="0" fillId="5" fontId="17" numFmtId="4404" xfId="0"/>
    <xf applyFill="1" applyFont="1" applyNumberFormat="1" borderId="0" fillId="5" fontId="17" numFmtId="4404" xfId="0">
      <alignment horizontal="right" vertical="center"/>
    </xf>
    <xf applyFill="1" applyNumberFormat="1" borderId="0" fillId="5" fontId="0" numFmtId="4405" xfId="0"/>
    <xf applyFill="1" applyFont="1" applyNumberFormat="1" borderId="0" fillId="5" fontId="17" numFmtId="4405" xfId="0"/>
    <xf applyFill="1" applyFont="1" applyNumberFormat="1" borderId="0" fillId="5" fontId="17" numFmtId="4405" xfId="0">
      <alignment horizontal="right" vertical="center"/>
    </xf>
    <xf applyFill="1" applyNumberFormat="1" borderId="0" fillId="7" fontId="0" numFmtId="4406" xfId="0"/>
    <xf applyFill="1" applyFont="1" applyNumberFormat="1" borderId="0" fillId="7" fontId="17" numFmtId="4406" xfId="0"/>
    <xf applyFill="1" applyFont="1" applyNumberFormat="1" borderId="0" fillId="7" fontId="17" numFmtId="4406" xfId="0">
      <alignment horizontal="right" vertical="center"/>
    </xf>
    <xf applyFill="1" applyNumberFormat="1" borderId="0" fillId="7" fontId="0" numFmtId="4407" xfId="0"/>
    <xf applyFill="1" applyFont="1" applyNumberFormat="1" borderId="0" fillId="7" fontId="17" numFmtId="4407" xfId="0"/>
    <xf applyFill="1" applyFont="1" applyNumberFormat="1" borderId="0" fillId="7" fontId="17" numFmtId="4407" xfId="0">
      <alignment horizontal="right" vertical="center"/>
    </xf>
    <xf applyFill="1" applyNumberFormat="1" borderId="0" fillId="7" fontId="0" numFmtId="4408" xfId="0"/>
    <xf applyFill="1" applyFont="1" applyNumberFormat="1" borderId="0" fillId="7" fontId="17" numFmtId="4408" xfId="0"/>
    <xf applyFill="1" applyFont="1" applyNumberFormat="1" borderId="0" fillId="7" fontId="17" numFmtId="4408" xfId="0">
      <alignment horizontal="right" vertical="center"/>
    </xf>
    <xf applyFill="1" applyNumberFormat="1" borderId="0" fillId="5" fontId="0" numFmtId="4409" xfId="0"/>
    <xf applyFill="1" applyFont="1" applyNumberFormat="1" borderId="0" fillId="5" fontId="17" numFmtId="4409" xfId="0"/>
    <xf applyFill="1" applyFont="1" applyNumberFormat="1" borderId="0" fillId="5" fontId="17" numFmtId="4409" xfId="0">
      <alignment horizontal="right" vertical="center"/>
    </xf>
    <xf applyFill="1" applyNumberFormat="1" borderId="0" fillId="5" fontId="0" numFmtId="4410" xfId="0"/>
    <xf applyFill="1" applyFont="1" applyNumberFormat="1" borderId="0" fillId="5" fontId="17" numFmtId="4410" xfId="0"/>
    <xf applyFill="1" applyFont="1" applyNumberFormat="1" borderId="0" fillId="5" fontId="17" numFmtId="4410" xfId="0">
      <alignment horizontal="right" vertical="center"/>
    </xf>
    <xf applyFill="1" applyNumberFormat="1" borderId="0" fillId="5" fontId="0" numFmtId="4411" xfId="0"/>
    <xf applyFill="1" applyFont="1" applyNumberFormat="1" borderId="0" fillId="5" fontId="17" numFmtId="4411" xfId="0"/>
    <xf applyFill="1" applyFont="1" applyNumberFormat="1" borderId="0" fillId="5" fontId="17" numFmtId="4411" xfId="0">
      <alignment horizontal="right" vertical="center"/>
    </xf>
    <xf applyFill="1" applyNumberFormat="1" borderId="0" fillId="7" fontId="0" numFmtId="4412" xfId="0"/>
    <xf applyFill="1" applyFont="1" applyNumberFormat="1" borderId="0" fillId="7" fontId="17" numFmtId="4412" xfId="0"/>
    <xf applyFill="1" applyFont="1" applyNumberFormat="1" borderId="0" fillId="7" fontId="17" numFmtId="4412" xfId="0">
      <alignment horizontal="right" vertical="center"/>
    </xf>
    <xf applyFill="1" applyNumberFormat="1" borderId="0" fillId="7" fontId="0" numFmtId="4413" xfId="0"/>
    <xf applyFill="1" applyFont="1" applyNumberFormat="1" borderId="0" fillId="7" fontId="17" numFmtId="4413" xfId="0"/>
    <xf applyFill="1" applyFont="1" applyNumberFormat="1" borderId="0" fillId="7" fontId="17" numFmtId="4413" xfId="0">
      <alignment horizontal="right" vertical="center"/>
    </xf>
    <xf applyFill="1" applyNumberFormat="1" borderId="0" fillId="7" fontId="0" numFmtId="4414" xfId="0"/>
    <xf applyFill="1" applyFont="1" applyNumberFormat="1" borderId="0" fillId="7" fontId="17" numFmtId="4414" xfId="0"/>
    <xf applyFill="1" applyFont="1" applyNumberFormat="1" borderId="0" fillId="7" fontId="17" numFmtId="4414" xfId="0">
      <alignment horizontal="right" vertical="center"/>
    </xf>
    <xf applyFill="1" applyNumberFormat="1" borderId="0" fillId="5" fontId="0" numFmtId="4415" xfId="0"/>
    <xf applyFill="1" applyFont="1" applyNumberFormat="1" borderId="0" fillId="5" fontId="17" numFmtId="4415" xfId="0"/>
    <xf applyFill="1" applyFont="1" applyNumberFormat="1" borderId="0" fillId="5" fontId="17" numFmtId="4415" xfId="0">
      <alignment horizontal="right" vertical="center"/>
    </xf>
    <xf applyFill="1" applyNumberFormat="1" borderId="0" fillId="5" fontId="0" numFmtId="4416" xfId="0"/>
    <xf applyFill="1" applyFont="1" applyNumberFormat="1" borderId="0" fillId="5" fontId="17" numFmtId="4416" xfId="0"/>
    <xf applyFill="1" applyFont="1" applyNumberFormat="1" borderId="0" fillId="5" fontId="17" numFmtId="4416" xfId="0">
      <alignment horizontal="right" vertical="center"/>
    </xf>
    <xf applyFill="1" applyNumberFormat="1" borderId="0" fillId="5" fontId="0" numFmtId="4417" xfId="0"/>
    <xf applyFill="1" applyFont="1" applyNumberFormat="1" borderId="0" fillId="5" fontId="17" numFmtId="4417" xfId="0"/>
    <xf applyFill="1" applyFont="1" applyNumberFormat="1" borderId="0" fillId="5" fontId="17" numFmtId="4417" xfId="0">
      <alignment horizontal="right" vertical="center"/>
    </xf>
    <xf applyFill="1" applyNumberFormat="1" borderId="0" fillId="7" fontId="0" numFmtId="4418" xfId="0"/>
    <xf applyFill="1" applyFont="1" applyNumberFormat="1" borderId="0" fillId="7" fontId="17" numFmtId="4418" xfId="0"/>
    <xf applyFill="1" applyFont="1" applyNumberFormat="1" borderId="0" fillId="7" fontId="17" numFmtId="4418" xfId="0">
      <alignment horizontal="right" vertical="center"/>
    </xf>
    <xf applyFill="1" applyNumberFormat="1" borderId="0" fillId="7" fontId="0" numFmtId="4419" xfId="0"/>
    <xf applyFill="1" applyFont="1" applyNumberFormat="1" borderId="0" fillId="7" fontId="17" numFmtId="4419" xfId="0"/>
    <xf applyFill="1" applyFont="1" applyNumberFormat="1" borderId="0" fillId="7" fontId="17" numFmtId="4419" xfId="0">
      <alignment horizontal="right" vertical="center"/>
    </xf>
    <xf applyFill="1" applyNumberFormat="1" borderId="0" fillId="7" fontId="0" numFmtId="4420" xfId="0"/>
    <xf applyFill="1" applyFont="1" applyNumberFormat="1" borderId="0" fillId="7" fontId="17" numFmtId="4420" xfId="0"/>
    <xf applyFill="1" applyFont="1" applyNumberFormat="1" borderId="0" fillId="7" fontId="17" numFmtId="4420" xfId="0">
      <alignment horizontal="right" vertical="center"/>
    </xf>
    <xf applyFill="1" applyNumberFormat="1" borderId="0" fillId="5" fontId="0" numFmtId="4421" xfId="0"/>
    <xf applyFill="1" applyFont="1" applyNumberFormat="1" borderId="0" fillId="5" fontId="17" numFmtId="4421" xfId="0"/>
    <xf applyFill="1" applyFont="1" applyNumberFormat="1" borderId="0" fillId="5" fontId="17" numFmtId="4421" xfId="0">
      <alignment horizontal="right" vertical="center"/>
    </xf>
    <xf applyFill="1" applyNumberFormat="1" borderId="0" fillId="5" fontId="0" numFmtId="4422" xfId="0"/>
    <xf applyFill="1" applyFont="1" applyNumberFormat="1" borderId="0" fillId="5" fontId="17" numFmtId="4422" xfId="0"/>
    <xf applyFill="1" applyFont="1" applyNumberFormat="1" borderId="0" fillId="5" fontId="17" numFmtId="4422" xfId="0">
      <alignment horizontal="right" vertical="center"/>
    </xf>
    <xf applyFill="1" applyNumberFormat="1" borderId="0" fillId="7" fontId="0" numFmtId="4423" xfId="0"/>
    <xf applyFill="1" applyFont="1" applyNumberFormat="1" borderId="0" fillId="7" fontId="17" numFmtId="4423" xfId="0"/>
    <xf applyFill="1" applyFont="1" applyNumberFormat="1" borderId="0" fillId="7" fontId="17" numFmtId="4423" xfId="0">
      <alignment horizontal="right" vertical="center"/>
    </xf>
    <xf applyFill="1" applyNumberFormat="1" borderId="0" fillId="5" fontId="0" numFmtId="4424" xfId="0"/>
    <xf applyFill="1" applyFont="1" applyNumberFormat="1" borderId="0" fillId="5" fontId="17" numFmtId="4424" xfId="0"/>
    <xf applyFill="1" applyFont="1" applyNumberFormat="1" borderId="0" fillId="5" fontId="17" numFmtId="4424" xfId="0">
      <alignment horizontal="right" vertical="center"/>
    </xf>
    <xf applyFill="1" applyNumberFormat="1" borderId="0" fillId="5" fontId="0" numFmtId="4425" xfId="0"/>
    <xf applyFill="1" applyFont="1" applyNumberFormat="1" borderId="0" fillId="5" fontId="17" numFmtId="4425" xfId="0"/>
    <xf applyFill="1" applyFont="1" applyNumberFormat="1" borderId="0" fillId="5" fontId="17" numFmtId="4425" xfId="0">
      <alignment horizontal="right" vertical="center"/>
    </xf>
    <xf applyFill="1" applyNumberFormat="1" borderId="0" fillId="5" fontId="0" numFmtId="4426" xfId="0"/>
    <xf applyFill="1" applyFont="1" applyNumberFormat="1" borderId="0" fillId="5" fontId="17" numFmtId="4426" xfId="0"/>
    <xf applyFill="1" applyFont="1" applyNumberFormat="1" borderId="0" fillId="5" fontId="17" numFmtId="4426" xfId="0">
      <alignment horizontal="right" vertical="center"/>
    </xf>
    <xf applyFill="1" applyNumberFormat="1" borderId="0" fillId="7" fontId="0" numFmtId="4427" xfId="0"/>
    <xf applyFill="1" applyFont="1" applyNumberFormat="1" borderId="0" fillId="7" fontId="17" numFmtId="4427" xfId="0"/>
    <xf applyFill="1" applyFont="1" applyNumberFormat="1" borderId="0" fillId="7" fontId="17" numFmtId="4427" xfId="0">
      <alignment horizontal="right" vertical="center"/>
    </xf>
    <xf applyFill="1" applyNumberFormat="1" borderId="0" fillId="7" fontId="0" numFmtId="4428" xfId="0"/>
    <xf applyFill="1" applyFont="1" applyNumberFormat="1" borderId="0" fillId="7" fontId="17" numFmtId="4428" xfId="0"/>
    <xf applyFill="1" applyFont="1" applyNumberFormat="1" borderId="0" fillId="7" fontId="17" numFmtId="4428" xfId="0">
      <alignment horizontal="right" vertical="center"/>
    </xf>
    <xf applyFill="1" applyNumberFormat="1" borderId="0" fillId="7" fontId="0" numFmtId="4429" xfId="0"/>
    <xf applyFill="1" applyFont="1" applyNumberFormat="1" borderId="0" fillId="7" fontId="17" numFmtId="4429" xfId="0"/>
    <xf applyFill="1" applyFont="1" applyNumberFormat="1" borderId="0" fillId="7" fontId="17" numFmtId="4429" xfId="0">
      <alignment horizontal="right" vertical="center"/>
    </xf>
    <xf applyFill="1" applyNumberFormat="1" borderId="0" fillId="5" fontId="0" numFmtId="4430" xfId="0"/>
    <xf applyFill="1" applyFont="1" applyNumberFormat="1" borderId="0" fillId="5" fontId="17" numFmtId="4430" xfId="0"/>
    <xf applyFill="1" applyFont="1" applyNumberFormat="1" borderId="0" fillId="5" fontId="17" numFmtId="4430" xfId="0">
      <alignment horizontal="right" vertical="center"/>
    </xf>
    <xf applyFill="1" applyNumberFormat="1" borderId="0" fillId="5" fontId="0" numFmtId="4431" xfId="0"/>
    <xf applyFill="1" applyFont="1" applyNumberFormat="1" borderId="0" fillId="5" fontId="17" numFmtId="4431" xfId="0"/>
    <xf applyFill="1" applyFont="1" applyNumberFormat="1" borderId="0" fillId="5" fontId="17" numFmtId="4431" xfId="0">
      <alignment horizontal="right" vertical="center"/>
    </xf>
    <xf applyFill="1" applyNumberFormat="1" borderId="0" fillId="5" fontId="0" numFmtId="4432" xfId="0"/>
    <xf applyFill="1" applyFont="1" applyNumberFormat="1" borderId="0" fillId="5" fontId="17" numFmtId="4432" xfId="0"/>
    <xf applyFill="1" applyFont="1" applyNumberFormat="1" borderId="0" fillId="5" fontId="17" numFmtId="4432" xfId="0">
      <alignment horizontal="right" vertical="center"/>
    </xf>
    <xf applyFill="1" applyNumberFormat="1" borderId="0" fillId="7" fontId="0" numFmtId="4433" xfId="0"/>
    <xf applyFill="1" applyFont="1" applyNumberFormat="1" borderId="0" fillId="7" fontId="17" numFmtId="4433" xfId="0"/>
    <xf applyFill="1" applyFont="1" applyNumberFormat="1" borderId="0" fillId="7" fontId="17" numFmtId="4433" xfId="0">
      <alignment horizontal="right" vertical="center"/>
    </xf>
    <xf applyFill="1" applyNumberFormat="1" borderId="0" fillId="7" fontId="0" numFmtId="4434" xfId="0"/>
    <xf applyFill="1" applyFont="1" applyNumberFormat="1" borderId="0" fillId="7" fontId="17" numFmtId="4434" xfId="0"/>
    <xf applyFill="1" applyFont="1" applyNumberFormat="1" borderId="0" fillId="7" fontId="17" numFmtId="4434" xfId="0">
      <alignment horizontal="right" vertical="center"/>
    </xf>
    <xf applyFill="1" applyNumberFormat="1" borderId="0" fillId="7" fontId="0" numFmtId="4435" xfId="0"/>
    <xf applyFill="1" applyFont="1" applyNumberFormat="1" borderId="0" fillId="7" fontId="17" numFmtId="4435" xfId="0"/>
    <xf applyFill="1" applyFont="1" applyNumberFormat="1" borderId="0" fillId="7" fontId="17" numFmtId="4435" xfId="0">
      <alignment horizontal="right" vertical="center"/>
    </xf>
    <xf applyFill="1" applyNumberFormat="1" borderId="0" fillId="5" fontId="0" numFmtId="4436" xfId="0"/>
    <xf applyFill="1" applyFont="1" applyNumberFormat="1" borderId="0" fillId="5" fontId="17" numFmtId="4436" xfId="0"/>
    <xf applyFill="1" applyFont="1" applyNumberFormat="1" borderId="0" fillId="5" fontId="17" numFmtId="4436" xfId="0">
      <alignment horizontal="right" vertical="center"/>
    </xf>
    <xf applyFill="1" applyNumberFormat="1" borderId="0" fillId="5" fontId="0" numFmtId="4437" xfId="0"/>
    <xf applyFill="1" applyFont="1" applyNumberFormat="1" borderId="0" fillId="5" fontId="17" numFmtId="4437" xfId="0"/>
    <xf applyFill="1" applyFont="1" applyNumberFormat="1" borderId="0" fillId="5" fontId="17" numFmtId="4437" xfId="0">
      <alignment horizontal="right" vertical="center"/>
    </xf>
    <xf applyFill="1" applyNumberFormat="1" borderId="0" fillId="7" fontId="0" numFmtId="4438" xfId="0"/>
    <xf applyFill="1" applyFont="1" applyNumberFormat="1" borderId="0" fillId="7" fontId="17" numFmtId="4438" xfId="0"/>
    <xf applyFill="1" applyFont="1" applyNumberFormat="1" borderId="0" fillId="7" fontId="17" numFmtId="4438" xfId="0">
      <alignment horizontal="right" vertical="center"/>
    </xf>
    <xf applyNumberFormat="1" borderId="0" fillId="0" fontId="0" numFmtId="4439" xfId="0"/>
    <xf applyFill="1" applyNumberFormat="1" borderId="0" fillId="5" fontId="0" numFmtId="4439" xfId="0"/>
    <xf applyFill="1" applyFont="1" applyNumberFormat="1" borderId="0" fillId="5" fontId="20" numFmtId="4439" xfId="0"/>
    <xf applyFill="1" applyFont="1" applyNumberFormat="1" borderId="0" fillId="5" fontId="20" numFmtId="4439" xfId="0">
      <alignment horizontal="right" vertical="center"/>
    </xf>
    <xf applyNumberFormat="1" borderId="0" fillId="0" fontId="0" numFmtId="4440" xfId="0"/>
    <xf applyFill="1" applyNumberFormat="1" borderId="0" fillId="5" fontId="0" numFmtId="4440" xfId="0"/>
    <xf applyFill="1" applyFont="1" applyNumberFormat="1" borderId="0" fillId="5" fontId="20" numFmtId="4440" xfId="0"/>
    <xf applyFill="1" applyFont="1" applyNumberFormat="1" borderId="0" fillId="5" fontId="20" numFmtId="4440" xfId="0">
      <alignment horizontal="right" vertical="center"/>
    </xf>
    <xf applyNumberFormat="1" borderId="0" fillId="0" fontId="0" numFmtId="4441" xfId="0"/>
    <xf applyFill="1" applyNumberFormat="1" borderId="0" fillId="5" fontId="0" numFmtId="4441" xfId="0"/>
    <xf applyFill="1" applyFont="1" applyNumberFormat="1" borderId="0" fillId="5" fontId="20" numFmtId="4441" xfId="0"/>
    <xf applyFill="1" applyFont="1" applyNumberFormat="1" borderId="0" fillId="5" fontId="20" numFmtId="4441" xfId="0">
      <alignment horizontal="right" vertical="center"/>
    </xf>
    <xf applyNumberFormat="1" borderId="0" fillId="0" fontId="0" numFmtId="4442" xfId="0"/>
    <xf applyFill="1" applyNumberFormat="1" borderId="0" fillId="6" fontId="0" numFmtId="4442" xfId="0"/>
    <xf applyFill="1" applyFont="1" applyNumberFormat="1" borderId="0" fillId="6" fontId="23" numFmtId="4442" xfId="0"/>
    <xf applyFill="1" applyFont="1" applyNumberFormat="1" borderId="0" fillId="6" fontId="23" numFmtId="4442" xfId="0">
      <alignment horizontal="right" vertical="center"/>
    </xf>
    <xf applyNumberFormat="1" borderId="0" fillId="0" fontId="0" numFmtId="4443" xfId="0"/>
    <xf applyFill="1" applyNumberFormat="1" borderId="0" fillId="5" fontId="0" numFmtId="4444" xfId="0"/>
    <xf applyFill="1" applyFont="1" applyNumberFormat="1" borderId="0" fillId="5" fontId="17" numFmtId="4444" xfId="0"/>
    <xf applyFill="1" applyFont="1" applyNumberFormat="1" borderId="0" fillId="5" fontId="17" numFmtId="4444" xfId="0">
      <alignment horizontal="right" vertical="center"/>
    </xf>
    <xf applyFill="1" applyNumberFormat="1" borderId="0" fillId="5" fontId="0" numFmtId="4445" xfId="0"/>
    <xf applyFill="1" applyFont="1" applyNumberFormat="1" borderId="0" fillId="5" fontId="17" numFmtId="4445" xfId="0"/>
    <xf applyFill="1" applyFont="1" applyNumberFormat="1" borderId="0" fillId="5" fontId="17" numFmtId="4445" xfId="0">
      <alignment horizontal="right" vertical="center"/>
    </xf>
    <xf applyFill="1" applyNumberFormat="1" borderId="0" fillId="5" fontId="0" numFmtId="4446" xfId="0"/>
    <xf applyFill="1" applyFont="1" applyNumberFormat="1" borderId="0" fillId="5" fontId="17" numFmtId="4446" xfId="0"/>
    <xf applyFill="1" applyFont="1" applyNumberFormat="1" borderId="0" fillId="5" fontId="17" numFmtId="4446" xfId="0">
      <alignment horizontal="right" vertical="center"/>
    </xf>
    <xf applyFill="1" applyNumberFormat="1" borderId="0" fillId="7" fontId="0" numFmtId="4447" xfId="0"/>
    <xf applyFill="1" applyFont="1" applyNumberFormat="1" borderId="0" fillId="7" fontId="17" numFmtId="4447" xfId="0"/>
    <xf applyFill="1" applyFont="1" applyNumberFormat="1" borderId="0" fillId="7" fontId="17" numFmtId="4447" xfId="0">
      <alignment horizontal="right" vertical="center"/>
    </xf>
    <xf applyFill="1" applyNumberFormat="1" borderId="0" fillId="7" fontId="0" numFmtId="4448" xfId="0"/>
    <xf applyFill="1" applyFont="1" applyNumberFormat="1" borderId="0" fillId="7" fontId="17" numFmtId="4448" xfId="0"/>
    <xf applyFill="1" applyFont="1" applyNumberFormat="1" borderId="0" fillId="7" fontId="17" numFmtId="4448" xfId="0">
      <alignment horizontal="right" vertical="center"/>
    </xf>
    <xf applyFill="1" applyNumberFormat="1" borderId="0" fillId="7" fontId="0" numFmtId="4449" xfId="0"/>
    <xf applyFill="1" applyFont="1" applyNumberFormat="1" borderId="0" fillId="7" fontId="17" numFmtId="4449" xfId="0"/>
    <xf applyFill="1" applyFont="1" applyNumberFormat="1" borderId="0" fillId="7" fontId="17" numFmtId="4449" xfId="0">
      <alignment horizontal="right" vertical="center"/>
    </xf>
    <xf applyFill="1" applyNumberFormat="1" borderId="0" fillId="5" fontId="0" numFmtId="4450" xfId="0"/>
    <xf applyFill="1" applyFont="1" applyNumberFormat="1" borderId="0" fillId="5" fontId="17" numFmtId="4450" xfId="0"/>
    <xf applyFill="1" applyFont="1" applyNumberFormat="1" borderId="0" fillId="5" fontId="17" numFmtId="4450" xfId="0">
      <alignment horizontal="right" vertical="center"/>
    </xf>
    <xf applyFill="1" applyNumberFormat="1" borderId="0" fillId="5" fontId="0" numFmtId="4451" xfId="0"/>
    <xf applyFill="1" applyFont="1" applyNumberFormat="1" borderId="0" fillId="5" fontId="17" numFmtId="4451" xfId="0"/>
    <xf applyFill="1" applyFont="1" applyNumberFormat="1" borderId="0" fillId="5" fontId="17" numFmtId="4451" xfId="0">
      <alignment horizontal="right" vertical="center"/>
    </xf>
    <xf applyFill="1" applyNumberFormat="1" borderId="0" fillId="5" fontId="0" numFmtId="4452" xfId="0"/>
    <xf applyFill="1" applyFont="1" applyNumberFormat="1" borderId="0" fillId="5" fontId="17" numFmtId="4452" xfId="0"/>
    <xf applyFill="1" applyFont="1" applyNumberFormat="1" borderId="0" fillId="5" fontId="17" numFmtId="4452" xfId="0">
      <alignment horizontal="right" vertical="center"/>
    </xf>
    <xf applyFill="1" applyNumberFormat="1" borderId="0" fillId="7" fontId="0" numFmtId="4453" xfId="0"/>
    <xf applyFill="1" applyFont="1" applyNumberFormat="1" borderId="0" fillId="7" fontId="17" numFmtId="4453" xfId="0"/>
    <xf applyFill="1" applyFont="1" applyNumberFormat="1" borderId="0" fillId="7" fontId="17" numFmtId="4453" xfId="0">
      <alignment horizontal="right" vertical="center"/>
    </xf>
    <xf applyFill="1" applyNumberFormat="1" borderId="0" fillId="7" fontId="0" numFmtId="4454" xfId="0"/>
    <xf applyFill="1" applyFont="1" applyNumberFormat="1" borderId="0" fillId="7" fontId="17" numFmtId="4454" xfId="0"/>
    <xf applyFill="1" applyFont="1" applyNumberFormat="1" borderId="0" fillId="7" fontId="17" numFmtId="4454" xfId="0">
      <alignment horizontal="right" vertical="center"/>
    </xf>
    <xf applyFill="1" applyNumberFormat="1" borderId="0" fillId="7" fontId="0" numFmtId="4455" xfId="0"/>
    <xf applyFill="1" applyFont="1" applyNumberFormat="1" borderId="0" fillId="7" fontId="17" numFmtId="4455" xfId="0"/>
    <xf applyFill="1" applyFont="1" applyNumberFormat="1" borderId="0" fillId="7" fontId="17" numFmtId="4455" xfId="0">
      <alignment horizontal="right" vertical="center"/>
    </xf>
    <xf applyFill="1" applyNumberFormat="1" borderId="0" fillId="5" fontId="0" numFmtId="4456" xfId="0"/>
    <xf applyFill="1" applyFont="1" applyNumberFormat="1" borderId="0" fillId="5" fontId="17" numFmtId="4456" xfId="0"/>
    <xf applyFill="1" applyFont="1" applyNumberFormat="1" borderId="0" fillId="5" fontId="17" numFmtId="4456" xfId="0">
      <alignment horizontal="right" vertical="center"/>
    </xf>
    <xf applyFill="1" applyNumberFormat="1" borderId="0" fillId="5" fontId="0" numFmtId="4457" xfId="0"/>
    <xf applyFill="1" applyFont="1" applyNumberFormat="1" borderId="0" fillId="5" fontId="17" numFmtId="4457" xfId="0"/>
    <xf applyFill="1" applyFont="1" applyNumberFormat="1" borderId="0" fillId="5" fontId="17" numFmtId="4457" xfId="0">
      <alignment horizontal="right" vertical="center"/>
    </xf>
    <xf applyFill="1" applyNumberFormat="1" borderId="0" fillId="5" fontId="0" numFmtId="4458" xfId="0"/>
    <xf applyFill="1" applyFont="1" applyNumberFormat="1" borderId="0" fillId="5" fontId="17" numFmtId="4458" xfId="0"/>
    <xf applyFill="1" applyFont="1" applyNumberFormat="1" borderId="0" fillId="5" fontId="17" numFmtId="4458" xfId="0">
      <alignment horizontal="right" vertical="center"/>
    </xf>
    <xf applyFill="1" applyNumberFormat="1" borderId="0" fillId="7" fontId="0" numFmtId="4459" xfId="0"/>
    <xf applyFill="1" applyFont="1" applyNumberFormat="1" borderId="0" fillId="7" fontId="17" numFmtId="4459" xfId="0"/>
    <xf applyFill="1" applyFont="1" applyNumberFormat="1" borderId="0" fillId="7" fontId="17" numFmtId="4459" xfId="0">
      <alignment horizontal="right" vertical="center"/>
    </xf>
    <xf applyFill="1" applyNumberFormat="1" borderId="0" fillId="7" fontId="0" numFmtId="4460" xfId="0"/>
    <xf applyFill="1" applyFont="1" applyNumberFormat="1" borderId="0" fillId="7" fontId="17" numFmtId="4460" xfId="0"/>
    <xf applyFill="1" applyFont="1" applyNumberFormat="1" borderId="0" fillId="7" fontId="17" numFmtId="4460" xfId="0">
      <alignment horizontal="right" vertical="center"/>
    </xf>
    <xf applyFill="1" applyNumberFormat="1" borderId="0" fillId="7" fontId="0" numFmtId="4461" xfId="0"/>
    <xf applyFill="1" applyFont="1" applyNumberFormat="1" borderId="0" fillId="7" fontId="17" numFmtId="4461" xfId="0"/>
    <xf applyFill="1" applyFont="1" applyNumberFormat="1" borderId="0" fillId="7" fontId="17" numFmtId="4461" xfId="0">
      <alignment horizontal="right" vertical="center"/>
    </xf>
    <xf applyFill="1" applyNumberFormat="1" borderId="0" fillId="5" fontId="0" numFmtId="4462" xfId="0"/>
    <xf applyFill="1" applyFont="1" applyNumberFormat="1" borderId="0" fillId="5" fontId="17" numFmtId="4462" xfId="0"/>
    <xf applyFill="1" applyFont="1" applyNumberFormat="1" borderId="0" fillId="5" fontId="17" numFmtId="4462" xfId="0">
      <alignment horizontal="right" vertical="center"/>
    </xf>
    <xf applyFill="1" applyNumberFormat="1" borderId="0" fillId="5" fontId="0" numFmtId="4463" xfId="0"/>
    <xf applyFill="1" applyFont="1" applyNumberFormat="1" borderId="0" fillId="5" fontId="17" numFmtId="4463" xfId="0"/>
    <xf applyFill="1" applyFont="1" applyNumberFormat="1" borderId="0" fillId="5" fontId="17" numFmtId="4463" xfId="0">
      <alignment horizontal="right" vertical="center"/>
    </xf>
    <xf applyFill="1" applyNumberFormat="1" borderId="0" fillId="7" fontId="0" numFmtId="4464" xfId="0"/>
    <xf applyFill="1" applyFont="1" applyNumberFormat="1" borderId="0" fillId="7" fontId="17" numFmtId="4464" xfId="0"/>
    <xf applyFill="1" applyFont="1" applyNumberFormat="1" borderId="0" fillId="7" fontId="17" numFmtId="4464" xfId="0">
      <alignment horizontal="right" vertical="center"/>
    </xf>
    <xf applyFill="1" applyNumberFormat="1" borderId="0" fillId="5" fontId="0" numFmtId="4465" xfId="0"/>
    <xf applyFill="1" applyFont="1" applyNumberFormat="1" borderId="0" fillId="5" fontId="17" numFmtId="4465" xfId="0"/>
    <xf applyFill="1" applyFont="1" applyNumberFormat="1" borderId="0" fillId="5" fontId="17" numFmtId="4465" xfId="0">
      <alignment horizontal="right" vertical="center"/>
    </xf>
    <xf applyFill="1" applyNumberFormat="1" borderId="0" fillId="5" fontId="0" numFmtId="4466" xfId="0"/>
    <xf applyFill="1" applyFont="1" applyNumberFormat="1" borderId="0" fillId="5" fontId="17" numFmtId="4466" xfId="0"/>
    <xf applyFill="1" applyFont="1" applyNumberFormat="1" borderId="0" fillId="5" fontId="17" numFmtId="4466" xfId="0">
      <alignment horizontal="right" vertical="center"/>
    </xf>
    <xf applyFill="1" applyNumberFormat="1" borderId="0" fillId="5" fontId="0" numFmtId="4467" xfId="0"/>
    <xf applyFill="1" applyFont="1" applyNumberFormat="1" borderId="0" fillId="5" fontId="17" numFmtId="4467" xfId="0"/>
    <xf applyFill="1" applyFont="1" applyNumberFormat="1" borderId="0" fillId="5" fontId="17" numFmtId="4467" xfId="0">
      <alignment horizontal="right" vertical="center"/>
    </xf>
    <xf applyFill="1" applyNumberFormat="1" borderId="0" fillId="7" fontId="0" numFmtId="4468" xfId="0"/>
    <xf applyFill="1" applyFont="1" applyNumberFormat="1" borderId="0" fillId="7" fontId="17" numFmtId="4468" xfId="0"/>
    <xf applyFill="1" applyFont="1" applyNumberFormat="1" borderId="0" fillId="7" fontId="17" numFmtId="4468" xfId="0">
      <alignment horizontal="right" vertical="center"/>
    </xf>
    <xf applyFill="1" applyNumberFormat="1" borderId="0" fillId="7" fontId="0" numFmtId="4469" xfId="0"/>
    <xf applyFill="1" applyFont="1" applyNumberFormat="1" borderId="0" fillId="7" fontId="17" numFmtId="4469" xfId="0"/>
    <xf applyFill="1" applyFont="1" applyNumberFormat="1" borderId="0" fillId="7" fontId="17" numFmtId="4469" xfId="0">
      <alignment horizontal="right" vertical="center"/>
    </xf>
    <xf applyFill="1" applyNumberFormat="1" borderId="0" fillId="7" fontId="0" numFmtId="4470" xfId="0"/>
    <xf applyFill="1" applyFont="1" applyNumberFormat="1" borderId="0" fillId="7" fontId="17" numFmtId="4470" xfId="0"/>
    <xf applyFill="1" applyFont="1" applyNumberFormat="1" borderId="0" fillId="7" fontId="17" numFmtId="4470" xfId="0">
      <alignment horizontal="right" vertical="center"/>
    </xf>
    <xf applyFill="1" applyNumberFormat="1" borderId="0" fillId="5" fontId="0" numFmtId="4471" xfId="0"/>
    <xf applyFill="1" applyFont="1" applyNumberFormat="1" borderId="0" fillId="5" fontId="17" numFmtId="4471" xfId="0"/>
    <xf applyFill="1" applyFont="1" applyNumberFormat="1" borderId="0" fillId="5" fontId="17" numFmtId="4471" xfId="0">
      <alignment horizontal="right" vertical="center"/>
    </xf>
    <xf applyFill="1" applyNumberFormat="1" borderId="0" fillId="5" fontId="0" numFmtId="4472" xfId="0"/>
    <xf applyFill="1" applyFont="1" applyNumberFormat="1" borderId="0" fillId="5" fontId="17" numFmtId="4472" xfId="0"/>
    <xf applyFill="1" applyFont="1" applyNumberFormat="1" borderId="0" fillId="5" fontId="17" numFmtId="4472" xfId="0">
      <alignment horizontal="right" vertical="center"/>
    </xf>
    <xf applyFill="1" applyNumberFormat="1" borderId="0" fillId="5" fontId="0" numFmtId="4473" xfId="0"/>
    <xf applyFill="1" applyFont="1" applyNumberFormat="1" borderId="0" fillId="5" fontId="17" numFmtId="4473" xfId="0"/>
    <xf applyFill="1" applyFont="1" applyNumberFormat="1" borderId="0" fillId="5" fontId="17" numFmtId="4473" xfId="0">
      <alignment horizontal="right" vertical="center"/>
    </xf>
    <xf applyFill="1" applyNumberFormat="1" borderId="0" fillId="7" fontId="0" numFmtId="4474" xfId="0"/>
    <xf applyFill="1" applyFont="1" applyNumberFormat="1" borderId="0" fillId="7" fontId="17" numFmtId="4474" xfId="0"/>
    <xf applyFill="1" applyFont="1" applyNumberFormat="1" borderId="0" fillId="7" fontId="17" numFmtId="4474" xfId="0">
      <alignment horizontal="right" vertical="center"/>
    </xf>
    <xf applyFill="1" applyNumberFormat="1" borderId="0" fillId="7" fontId="0" numFmtId="4475" xfId="0"/>
    <xf applyFill="1" applyFont="1" applyNumberFormat="1" borderId="0" fillId="7" fontId="17" numFmtId="4475" xfId="0"/>
    <xf applyFill="1" applyFont="1" applyNumberFormat="1" borderId="0" fillId="7" fontId="17" numFmtId="4475" xfId="0">
      <alignment horizontal="right" vertical="center"/>
    </xf>
    <xf applyFill="1" applyNumberFormat="1" borderId="0" fillId="7" fontId="0" numFmtId="4476" xfId="0"/>
    <xf applyFill="1" applyFont="1" applyNumberFormat="1" borderId="0" fillId="7" fontId="17" numFmtId="4476" xfId="0"/>
    <xf applyFill="1" applyFont="1" applyNumberFormat="1" borderId="0" fillId="7" fontId="17" numFmtId="4476" xfId="0">
      <alignment horizontal="right" vertical="center"/>
    </xf>
    <xf applyFill="1" applyNumberFormat="1" borderId="0" fillId="5" fontId="0" numFmtId="4477" xfId="0"/>
    <xf applyFill="1" applyFont="1" applyNumberFormat="1" borderId="0" fillId="5" fontId="17" numFmtId="4477" xfId="0"/>
    <xf applyFill="1" applyFont="1" applyNumberFormat="1" borderId="0" fillId="5" fontId="17" numFmtId="4477" xfId="0">
      <alignment horizontal="right" vertical="center"/>
    </xf>
    <xf applyFill="1" applyNumberFormat="1" borderId="0" fillId="5" fontId="0" numFmtId="4478" xfId="0"/>
    <xf applyFill="1" applyFont="1" applyNumberFormat="1" borderId="0" fillId="5" fontId="17" numFmtId="4478" xfId="0"/>
    <xf applyFill="1" applyFont="1" applyNumberFormat="1" borderId="0" fillId="5" fontId="17" numFmtId="4478" xfId="0">
      <alignment horizontal="right" vertical="center"/>
    </xf>
    <xf applyFill="1" applyNumberFormat="1" borderId="0" fillId="7" fontId="0" numFmtId="4479" xfId="0"/>
    <xf applyFill="1" applyFont="1" applyNumberFormat="1" borderId="0" fillId="7" fontId="17" numFmtId="4479" xfId="0"/>
    <xf applyFill="1" applyFont="1" applyNumberFormat="1" borderId="0" fillId="7" fontId="17" numFmtId="4479" xfId="0">
      <alignment horizontal="right" vertical="center"/>
    </xf>
    <xf applyNumberFormat="1" borderId="0" fillId="0" fontId="0" numFmtId="4480" xfId="0"/>
    <xf applyFill="1" applyNumberFormat="1" borderId="0" fillId="5" fontId="0" numFmtId="4480" xfId="0"/>
    <xf applyFill="1" applyFont="1" applyNumberFormat="1" borderId="0" fillId="5" fontId="20" numFmtId="4480" xfId="0"/>
    <xf applyFill="1" applyFont="1" applyNumberFormat="1" borderId="0" fillId="5" fontId="20" numFmtId="4480" xfId="0">
      <alignment horizontal="right" vertical="center"/>
    </xf>
    <xf applyNumberFormat="1" borderId="0" fillId="0" fontId="0" numFmtId="4481" xfId="0"/>
    <xf applyFill="1" applyNumberFormat="1" borderId="0" fillId="5" fontId="0" numFmtId="4481" xfId="0"/>
    <xf applyFill="1" applyFont="1" applyNumberFormat="1" borderId="0" fillId="5" fontId="20" numFmtId="4481" xfId="0"/>
    <xf applyFill="1" applyFont="1" applyNumberFormat="1" borderId="0" fillId="5" fontId="20" numFmtId="4481" xfId="0">
      <alignment horizontal="right" vertical="center"/>
    </xf>
    <xf applyNumberFormat="1" borderId="0" fillId="0" fontId="0" numFmtId="4482" xfId="0"/>
    <xf applyFill="1" applyNumberFormat="1" borderId="0" fillId="5" fontId="0" numFmtId="4482" xfId="0"/>
    <xf applyFill="1" applyFont="1" applyNumberFormat="1" borderId="0" fillId="5" fontId="20" numFmtId="4482" xfId="0"/>
    <xf applyFill="1" applyFont="1" applyNumberFormat="1" borderId="0" fillId="5" fontId="20" numFmtId="4482" xfId="0">
      <alignment horizontal="right" vertical="center"/>
    </xf>
    <xf applyNumberFormat="1" borderId="0" fillId="0" fontId="0" numFmtId="4483" xfId="0"/>
    <xf applyFill="1" applyNumberFormat="1" borderId="0" fillId="6" fontId="0" numFmtId="4483" xfId="0"/>
    <xf applyFill="1" applyFont="1" applyNumberFormat="1" borderId="0" fillId="6" fontId="23" numFmtId="4483" xfId="0"/>
    <xf applyFill="1" applyFont="1" applyNumberFormat="1" borderId="0" fillId="6" fontId="23" numFmtId="4483" xfId="0">
      <alignment horizontal="right" vertical="center"/>
    </xf>
    <xf applyNumberFormat="1" borderId="0" fillId="0" fontId="0" numFmtId="4484" xfId="0"/>
    <xf applyFill="1" applyNumberFormat="1" borderId="0" fillId="5" fontId="0" numFmtId="4485" xfId="0"/>
    <xf applyFill="1" applyFont="1" applyNumberFormat="1" borderId="0" fillId="5" fontId="17" numFmtId="4485" xfId="0"/>
    <xf applyFill="1" applyFont="1" applyNumberFormat="1" borderId="0" fillId="5" fontId="17" numFmtId="4485" xfId="0">
      <alignment horizontal="right" vertical="center"/>
    </xf>
    <xf applyFill="1" applyNumberFormat="1" borderId="0" fillId="5" fontId="0" numFmtId="4486" xfId="0"/>
    <xf applyFill="1" applyFont="1" applyNumberFormat="1" borderId="0" fillId="5" fontId="17" numFmtId="4486" xfId="0"/>
    <xf applyFill="1" applyFont="1" applyNumberFormat="1" borderId="0" fillId="5" fontId="17" numFmtId="4486" xfId="0">
      <alignment horizontal="right" vertical="center"/>
    </xf>
    <xf applyFill="1" applyNumberFormat="1" borderId="0" fillId="5" fontId="0" numFmtId="4487" xfId="0"/>
    <xf applyFill="1" applyFont="1" applyNumberFormat="1" borderId="0" fillId="5" fontId="17" numFmtId="4487" xfId="0"/>
    <xf applyFill="1" applyFont="1" applyNumberFormat="1" borderId="0" fillId="5" fontId="17" numFmtId="4487" xfId="0">
      <alignment horizontal="right" vertical="center"/>
    </xf>
    <xf applyFill="1" applyNumberFormat="1" borderId="0" fillId="7" fontId="0" numFmtId="4488" xfId="0"/>
    <xf applyFill="1" applyFont="1" applyNumberFormat="1" borderId="0" fillId="7" fontId="17" numFmtId="4488" xfId="0"/>
    <xf applyFill="1" applyFont="1" applyNumberFormat="1" borderId="0" fillId="7" fontId="17" numFmtId="4488" xfId="0">
      <alignment horizontal="right" vertical="center"/>
    </xf>
    <xf applyFill="1" applyNumberFormat="1" borderId="0" fillId="7" fontId="0" numFmtId="4489" xfId="0"/>
    <xf applyFill="1" applyFont="1" applyNumberFormat="1" borderId="0" fillId="7" fontId="17" numFmtId="4489" xfId="0"/>
    <xf applyFill="1" applyFont="1" applyNumberFormat="1" borderId="0" fillId="7" fontId="17" numFmtId="4489" xfId="0">
      <alignment horizontal="right" vertical="center"/>
    </xf>
    <xf applyFill="1" applyNumberFormat="1" borderId="0" fillId="7" fontId="0" numFmtId="4490" xfId="0"/>
    <xf applyFill="1" applyFont="1" applyNumberFormat="1" borderId="0" fillId="7" fontId="17" numFmtId="4490" xfId="0"/>
    <xf applyFill="1" applyFont="1" applyNumberFormat="1" borderId="0" fillId="7" fontId="17" numFmtId="4490" xfId="0">
      <alignment horizontal="right" vertical="center"/>
    </xf>
    <xf applyFill="1" applyNumberFormat="1" borderId="0" fillId="5" fontId="0" numFmtId="4491" xfId="0"/>
    <xf applyFill="1" applyFont="1" applyNumberFormat="1" borderId="0" fillId="5" fontId="17" numFmtId="4491" xfId="0"/>
    <xf applyFill="1" applyFont="1" applyNumberFormat="1" borderId="0" fillId="5" fontId="17" numFmtId="4491" xfId="0">
      <alignment horizontal="right" vertical="center"/>
    </xf>
    <xf applyFill="1" applyNumberFormat="1" borderId="0" fillId="5" fontId="0" numFmtId="4492" xfId="0"/>
    <xf applyFill="1" applyFont="1" applyNumberFormat="1" borderId="0" fillId="5" fontId="17" numFmtId="4492" xfId="0"/>
    <xf applyFill="1" applyFont="1" applyNumberFormat="1" borderId="0" fillId="5" fontId="17" numFmtId="4492" xfId="0">
      <alignment horizontal="right" vertical="center"/>
    </xf>
    <xf applyFill="1" applyNumberFormat="1" borderId="0" fillId="5" fontId="0" numFmtId="4493" xfId="0"/>
    <xf applyFill="1" applyFont="1" applyNumberFormat="1" borderId="0" fillId="5" fontId="17" numFmtId="4493" xfId="0"/>
    <xf applyFill="1" applyFont="1" applyNumberFormat="1" borderId="0" fillId="5" fontId="17" numFmtId="4493" xfId="0">
      <alignment horizontal="right" vertical="center"/>
    </xf>
    <xf applyFill="1" applyNumberFormat="1" borderId="0" fillId="7" fontId="0" numFmtId="4494" xfId="0"/>
    <xf applyFill="1" applyFont="1" applyNumberFormat="1" borderId="0" fillId="7" fontId="17" numFmtId="4494" xfId="0"/>
    <xf applyFill="1" applyFont="1" applyNumberFormat="1" borderId="0" fillId="7" fontId="17" numFmtId="4494" xfId="0">
      <alignment horizontal="right" vertical="center"/>
    </xf>
    <xf applyFill="1" applyNumberFormat="1" borderId="0" fillId="7" fontId="0" numFmtId="4495" xfId="0"/>
    <xf applyFill="1" applyFont="1" applyNumberFormat="1" borderId="0" fillId="7" fontId="17" numFmtId="4495" xfId="0"/>
    <xf applyFill="1" applyFont="1" applyNumberFormat="1" borderId="0" fillId="7" fontId="17" numFmtId="4495" xfId="0">
      <alignment horizontal="right" vertical="center"/>
    </xf>
    <xf applyFill="1" applyNumberFormat="1" borderId="0" fillId="7" fontId="0" numFmtId="4496" xfId="0"/>
    <xf applyFill="1" applyFont="1" applyNumberFormat="1" borderId="0" fillId="7" fontId="17" numFmtId="4496" xfId="0"/>
    <xf applyFill="1" applyFont="1" applyNumberFormat="1" borderId="0" fillId="7" fontId="17" numFmtId="4496" xfId="0">
      <alignment horizontal="right" vertical="center"/>
    </xf>
    <xf applyFill="1" applyNumberFormat="1" borderId="0" fillId="5" fontId="0" numFmtId="4497" xfId="0"/>
    <xf applyFill="1" applyFont="1" applyNumberFormat="1" borderId="0" fillId="5" fontId="17" numFmtId="4497" xfId="0"/>
    <xf applyFill="1" applyFont="1" applyNumberFormat="1" borderId="0" fillId="5" fontId="17" numFmtId="4497" xfId="0">
      <alignment horizontal="right" vertical="center"/>
    </xf>
    <xf applyFill="1" applyNumberFormat="1" borderId="0" fillId="5" fontId="0" numFmtId="4498" xfId="0"/>
    <xf applyFill="1" applyFont="1" applyNumberFormat="1" borderId="0" fillId="5" fontId="17" numFmtId="4498" xfId="0"/>
    <xf applyFill="1" applyFont="1" applyNumberFormat="1" borderId="0" fillId="5" fontId="17" numFmtId="4498" xfId="0">
      <alignment horizontal="right" vertical="center"/>
    </xf>
    <xf applyFill="1" applyNumberFormat="1" borderId="0" fillId="5" fontId="0" numFmtId="4499" xfId="0"/>
    <xf applyFill="1" applyFont="1" applyNumberFormat="1" borderId="0" fillId="5" fontId="17" numFmtId="4499" xfId="0"/>
    <xf applyFill="1" applyFont="1" applyNumberFormat="1" borderId="0" fillId="5" fontId="17" numFmtId="4499" xfId="0">
      <alignment horizontal="right" vertical="center"/>
    </xf>
    <xf applyFill="1" applyNumberFormat="1" borderId="0" fillId="7" fontId="0" numFmtId="4500" xfId="0"/>
    <xf applyFill="1" applyFont="1" applyNumberFormat="1" borderId="0" fillId="7" fontId="17" numFmtId="4500" xfId="0"/>
    <xf applyFill="1" applyFont="1" applyNumberFormat="1" borderId="0" fillId="7" fontId="17" numFmtId="4500" xfId="0">
      <alignment horizontal="right" vertical="center"/>
    </xf>
    <xf applyFill="1" applyNumberFormat="1" borderId="0" fillId="7" fontId="0" numFmtId="4501" xfId="0"/>
    <xf applyFill="1" applyFont="1" applyNumberFormat="1" borderId="0" fillId="7" fontId="17" numFmtId="4501" xfId="0"/>
    <xf applyFill="1" applyFont="1" applyNumberFormat="1" borderId="0" fillId="7" fontId="17" numFmtId="4501" xfId="0">
      <alignment horizontal="right" vertical="center"/>
    </xf>
    <xf applyFill="1" applyNumberFormat="1" borderId="0" fillId="7" fontId="0" numFmtId="4502" xfId="0"/>
    <xf applyFill="1" applyFont="1" applyNumberFormat="1" borderId="0" fillId="7" fontId="17" numFmtId="4502" xfId="0"/>
    <xf applyFill="1" applyFont="1" applyNumberFormat="1" borderId="0" fillId="7" fontId="17" numFmtId="4502" xfId="0">
      <alignment horizontal="right" vertical="center"/>
    </xf>
    <xf applyFill="1" applyNumberFormat="1" borderId="0" fillId="5" fontId="0" numFmtId="4503" xfId="0"/>
    <xf applyFill="1" applyFont="1" applyNumberFormat="1" borderId="0" fillId="5" fontId="17" numFmtId="4503" xfId="0"/>
    <xf applyFill="1" applyFont="1" applyNumberFormat="1" borderId="0" fillId="5" fontId="17" numFmtId="4503" xfId="0">
      <alignment horizontal="right" vertical="center"/>
    </xf>
    <xf applyFill="1" applyNumberFormat="1" borderId="0" fillId="5" fontId="0" numFmtId="4504" xfId="0"/>
    <xf applyFill="1" applyFont="1" applyNumberFormat="1" borderId="0" fillId="5" fontId="17" numFmtId="4504" xfId="0"/>
    <xf applyFill="1" applyFont="1" applyNumberFormat="1" borderId="0" fillId="5" fontId="17" numFmtId="4504" xfId="0">
      <alignment horizontal="right" vertical="center"/>
    </xf>
    <xf applyFill="1" applyNumberFormat="1" borderId="0" fillId="7" fontId="0" numFmtId="4505" xfId="0"/>
    <xf applyFill="1" applyFont="1" applyNumberFormat="1" borderId="0" fillId="7" fontId="17" numFmtId="4505" xfId="0"/>
    <xf applyFill="1" applyFont="1" applyNumberFormat="1" borderId="0" fillId="7" fontId="17" numFmtId="4505" xfId="0">
      <alignment horizontal="right" vertical="center"/>
    </xf>
    <xf applyFill="1" applyNumberFormat="1" borderId="0" fillId="5" fontId="0" numFmtId="4506" xfId="0"/>
    <xf applyFill="1" applyFont="1" applyNumberFormat="1" borderId="0" fillId="5" fontId="17" numFmtId="4506" xfId="0"/>
    <xf applyFill="1" applyFont="1" applyNumberFormat="1" borderId="0" fillId="5" fontId="17" numFmtId="4506" xfId="0">
      <alignment horizontal="right" vertical="center"/>
    </xf>
    <xf applyFill="1" applyNumberFormat="1" borderId="0" fillId="5" fontId="0" numFmtId="4507" xfId="0"/>
    <xf applyFill="1" applyFont="1" applyNumberFormat="1" borderId="0" fillId="5" fontId="17" numFmtId="4507" xfId="0"/>
    <xf applyFill="1" applyFont="1" applyNumberFormat="1" borderId="0" fillId="5" fontId="17" numFmtId="4507" xfId="0">
      <alignment horizontal="right" vertical="center"/>
    </xf>
    <xf applyFill="1" applyNumberFormat="1" borderId="0" fillId="5" fontId="0" numFmtId="4508" xfId="0"/>
    <xf applyFill="1" applyFont="1" applyNumberFormat="1" borderId="0" fillId="5" fontId="17" numFmtId="4508" xfId="0"/>
    <xf applyFill="1" applyFont="1" applyNumberFormat="1" borderId="0" fillId="5" fontId="17" numFmtId="4508" xfId="0">
      <alignment horizontal="right" vertical="center"/>
    </xf>
    <xf applyFill="1" applyNumberFormat="1" borderId="0" fillId="7" fontId="0" numFmtId="4509" xfId="0"/>
    <xf applyFill="1" applyFont="1" applyNumberFormat="1" borderId="0" fillId="7" fontId="17" numFmtId="4509" xfId="0"/>
    <xf applyFill="1" applyFont="1" applyNumberFormat="1" borderId="0" fillId="7" fontId="17" numFmtId="4509" xfId="0">
      <alignment horizontal="right" vertical="center"/>
    </xf>
    <xf applyFill="1" applyNumberFormat="1" borderId="0" fillId="7" fontId="0" numFmtId="4510" xfId="0"/>
    <xf applyFill="1" applyFont="1" applyNumberFormat="1" borderId="0" fillId="7" fontId="17" numFmtId="4510" xfId="0"/>
    <xf applyFill="1" applyFont="1" applyNumberFormat="1" borderId="0" fillId="7" fontId="17" numFmtId="4510" xfId="0">
      <alignment horizontal="right" vertical="center"/>
    </xf>
    <xf applyFill="1" applyNumberFormat="1" borderId="0" fillId="7" fontId="0" numFmtId="4511" xfId="0"/>
    <xf applyFill="1" applyFont="1" applyNumberFormat="1" borderId="0" fillId="7" fontId="17" numFmtId="4511" xfId="0"/>
    <xf applyFill="1" applyFont="1" applyNumberFormat="1" borderId="0" fillId="7" fontId="17" numFmtId="4511" xfId="0">
      <alignment horizontal="right" vertical="center"/>
    </xf>
    <xf applyFill="1" applyNumberFormat="1" borderId="0" fillId="5" fontId="0" numFmtId="4512" xfId="0"/>
    <xf applyFill="1" applyFont="1" applyNumberFormat="1" borderId="0" fillId="5" fontId="17" numFmtId="4512" xfId="0"/>
    <xf applyFill="1" applyFont="1" applyNumberFormat="1" borderId="0" fillId="5" fontId="17" numFmtId="4512" xfId="0">
      <alignment horizontal="right" vertical="center"/>
    </xf>
    <xf applyFill="1" applyNumberFormat="1" borderId="0" fillId="5" fontId="0" numFmtId="4513" xfId="0"/>
    <xf applyFill="1" applyFont="1" applyNumberFormat="1" borderId="0" fillId="5" fontId="17" numFmtId="4513" xfId="0"/>
    <xf applyFill="1" applyFont="1" applyNumberFormat="1" borderId="0" fillId="5" fontId="17" numFmtId="4513" xfId="0">
      <alignment horizontal="right" vertical="center"/>
    </xf>
    <xf applyFill="1" applyNumberFormat="1" borderId="0" fillId="5" fontId="0" numFmtId="4514" xfId="0"/>
    <xf applyFill="1" applyFont="1" applyNumberFormat="1" borderId="0" fillId="5" fontId="17" numFmtId="4514" xfId="0"/>
    <xf applyFill="1" applyFont="1" applyNumberFormat="1" borderId="0" fillId="5" fontId="17" numFmtId="4514" xfId="0">
      <alignment horizontal="right" vertical="center"/>
    </xf>
    <xf applyFill="1" applyNumberFormat="1" borderId="0" fillId="7" fontId="0" numFmtId="4515" xfId="0"/>
    <xf applyFill="1" applyFont="1" applyNumberFormat="1" borderId="0" fillId="7" fontId="17" numFmtId="4515" xfId="0"/>
    <xf applyFill="1" applyFont="1" applyNumberFormat="1" borderId="0" fillId="7" fontId="17" numFmtId="4515" xfId="0">
      <alignment horizontal="right" vertical="center"/>
    </xf>
    <xf applyFill="1" applyNumberFormat="1" borderId="0" fillId="7" fontId="0" numFmtId="4516" xfId="0"/>
    <xf applyFill="1" applyFont="1" applyNumberFormat="1" borderId="0" fillId="7" fontId="17" numFmtId="4516" xfId="0"/>
    <xf applyFill="1" applyFont="1" applyNumberFormat="1" borderId="0" fillId="7" fontId="17" numFmtId="4516" xfId="0">
      <alignment horizontal="right" vertical="center"/>
    </xf>
    <xf applyFill="1" applyNumberFormat="1" borderId="0" fillId="7" fontId="0" numFmtId="4517" xfId="0"/>
    <xf applyFill="1" applyFont="1" applyNumberFormat="1" borderId="0" fillId="7" fontId="17" numFmtId="4517" xfId="0"/>
    <xf applyFill="1" applyFont="1" applyNumberFormat="1" borderId="0" fillId="7" fontId="17" numFmtId="4517" xfId="0">
      <alignment horizontal="right" vertical="center"/>
    </xf>
    <xf applyFill="1" applyNumberFormat="1" borderId="0" fillId="5" fontId="0" numFmtId="4518" xfId="0"/>
    <xf applyFill="1" applyFont="1" applyNumberFormat="1" borderId="0" fillId="5" fontId="17" numFmtId="4518" xfId="0"/>
    <xf applyFill="1" applyFont="1" applyNumberFormat="1" borderId="0" fillId="5" fontId="17" numFmtId="4518" xfId="0">
      <alignment horizontal="right" vertical="center"/>
    </xf>
    <xf applyFill="1" applyNumberFormat="1" borderId="0" fillId="5" fontId="0" numFmtId="4519" xfId="0"/>
    <xf applyFill="1" applyFont="1" applyNumberFormat="1" borderId="0" fillId="5" fontId="17" numFmtId="4519" xfId="0"/>
    <xf applyFill="1" applyFont="1" applyNumberFormat="1" borderId="0" fillId="5" fontId="17" numFmtId="4519" xfId="0">
      <alignment horizontal="right" vertical="center"/>
    </xf>
    <xf applyFill="1" applyNumberFormat="1" borderId="0" fillId="7" fontId="0" numFmtId="4520" xfId="0"/>
    <xf applyFill="1" applyFont="1" applyNumberFormat="1" borderId="0" fillId="7" fontId="17" numFmtId="4520" xfId="0"/>
    <xf applyFill="1" applyFont="1" applyNumberFormat="1" borderId="0" fillId="7" fontId="17" numFmtId="4520" xfId="0">
      <alignment horizontal="right" vertical="center"/>
    </xf>
    <xf applyNumberFormat="1" borderId="0" fillId="0" fontId="0" numFmtId="4521" xfId="0"/>
    <xf applyFill="1" applyNumberFormat="1" borderId="0" fillId="5" fontId="0" numFmtId="4521" xfId="0"/>
    <xf applyFill="1" applyFont="1" applyNumberFormat="1" borderId="0" fillId="5" fontId="20" numFmtId="4521" xfId="0"/>
    <xf applyFill="1" applyFont="1" applyNumberFormat="1" borderId="0" fillId="5" fontId="20" numFmtId="4521" xfId="0">
      <alignment horizontal="right" vertical="center"/>
    </xf>
    <xf applyNumberFormat="1" borderId="0" fillId="0" fontId="0" numFmtId="4522" xfId="0"/>
    <xf applyFill="1" applyNumberFormat="1" borderId="0" fillId="5" fontId="0" numFmtId="4522" xfId="0"/>
    <xf applyFill="1" applyFont="1" applyNumberFormat="1" borderId="0" fillId="5" fontId="20" numFmtId="4522" xfId="0"/>
    <xf applyFill="1" applyFont="1" applyNumberFormat="1" borderId="0" fillId="5" fontId="20" numFmtId="4522" xfId="0">
      <alignment horizontal="right" vertical="center"/>
    </xf>
    <xf applyNumberFormat="1" borderId="0" fillId="0" fontId="0" numFmtId="4523" xfId="0"/>
    <xf applyFill="1" applyNumberFormat="1" borderId="0" fillId="5" fontId="0" numFmtId="4523" xfId="0"/>
    <xf applyFill="1" applyFont="1" applyNumberFormat="1" borderId="0" fillId="5" fontId="20" numFmtId="4523" xfId="0"/>
    <xf applyFill="1" applyFont="1" applyNumberFormat="1" borderId="0" fillId="5" fontId="20" numFmtId="4523" xfId="0">
      <alignment horizontal="right" vertical="center"/>
    </xf>
    <xf applyNumberFormat="1" borderId="0" fillId="0" fontId="0" numFmtId="4524" xfId="0"/>
    <xf applyFill="1" applyNumberFormat="1" borderId="0" fillId="6" fontId="0" numFmtId="4524" xfId="0"/>
    <xf applyFill="1" applyFont="1" applyNumberFormat="1" borderId="0" fillId="6" fontId="23" numFmtId="4524" xfId="0"/>
    <xf applyFill="1" applyFont="1" applyNumberFormat="1" borderId="0" fillId="6" fontId="23" numFmtId="4524" xfId="0">
      <alignment horizontal="right" vertical="center"/>
    </xf>
    <xf applyNumberFormat="1" borderId="0" fillId="0" fontId="0" numFmtId="4525" xfId="0"/>
    <xf applyFill="1" applyNumberFormat="1" borderId="0" fillId="5" fontId="0" numFmtId="4526" xfId="0"/>
    <xf applyFill="1" applyFont="1" applyNumberFormat="1" borderId="0" fillId="5" fontId="17" numFmtId="4526" xfId="0"/>
    <xf applyFill="1" applyFont="1" applyNumberFormat="1" borderId="0" fillId="5" fontId="17" numFmtId="4526" xfId="0">
      <alignment horizontal="right" vertical="center"/>
    </xf>
    <xf applyFill="1" applyNumberFormat="1" borderId="0" fillId="5" fontId="0" numFmtId="4527" xfId="0"/>
    <xf applyFill="1" applyFont="1" applyNumberFormat="1" borderId="0" fillId="5" fontId="17" numFmtId="4527" xfId="0"/>
    <xf applyFill="1" applyFont="1" applyNumberFormat="1" borderId="0" fillId="5" fontId="17" numFmtId="4527" xfId="0">
      <alignment horizontal="right" vertical="center"/>
    </xf>
    <xf applyFill="1" applyNumberFormat="1" borderId="0" fillId="5" fontId="0" numFmtId="4528" xfId="0"/>
    <xf applyFill="1" applyFont="1" applyNumberFormat="1" borderId="0" fillId="5" fontId="17" numFmtId="4528" xfId="0"/>
    <xf applyFill="1" applyFont="1" applyNumberFormat="1" borderId="0" fillId="5" fontId="17" numFmtId="4528" xfId="0">
      <alignment horizontal="right" vertical="center"/>
    </xf>
    <xf applyFill="1" applyNumberFormat="1" borderId="0" fillId="7" fontId="0" numFmtId="4529" xfId="0"/>
    <xf applyFill="1" applyFont="1" applyNumberFormat="1" borderId="0" fillId="7" fontId="17" numFmtId="4529" xfId="0"/>
    <xf applyFill="1" applyFont="1" applyNumberFormat="1" borderId="0" fillId="7" fontId="17" numFmtId="4529" xfId="0">
      <alignment horizontal="right" vertical="center"/>
    </xf>
    <xf applyFill="1" applyNumberFormat="1" borderId="0" fillId="7" fontId="0" numFmtId="4530" xfId="0"/>
    <xf applyFill="1" applyFont="1" applyNumberFormat="1" borderId="0" fillId="7" fontId="17" numFmtId="4530" xfId="0"/>
    <xf applyFill="1" applyFont="1" applyNumberFormat="1" borderId="0" fillId="7" fontId="17" numFmtId="4530" xfId="0">
      <alignment horizontal="right" vertical="center"/>
    </xf>
    <xf applyFill="1" applyNumberFormat="1" borderId="0" fillId="7" fontId="0" numFmtId="4531" xfId="0"/>
    <xf applyFill="1" applyFont="1" applyNumberFormat="1" borderId="0" fillId="7" fontId="17" numFmtId="4531" xfId="0"/>
    <xf applyFill="1" applyFont="1" applyNumberFormat="1" borderId="0" fillId="7" fontId="17" numFmtId="4531" xfId="0">
      <alignment horizontal="right" vertical="center"/>
    </xf>
    <xf applyFill="1" applyNumberFormat="1" borderId="0" fillId="5" fontId="0" numFmtId="4532" xfId="0"/>
    <xf applyFill="1" applyFont="1" applyNumberFormat="1" borderId="0" fillId="5" fontId="17" numFmtId="4532" xfId="0"/>
    <xf applyFill="1" applyFont="1" applyNumberFormat="1" borderId="0" fillId="5" fontId="17" numFmtId="4532" xfId="0">
      <alignment horizontal="right" vertical="center"/>
    </xf>
    <xf applyFill="1" applyNumberFormat="1" borderId="0" fillId="5" fontId="0" numFmtId="4533" xfId="0"/>
    <xf applyFill="1" applyFont="1" applyNumberFormat="1" borderId="0" fillId="5" fontId="17" numFmtId="4533" xfId="0"/>
    <xf applyFill="1" applyFont="1" applyNumberFormat="1" borderId="0" fillId="5" fontId="17" numFmtId="4533" xfId="0">
      <alignment horizontal="right" vertical="center"/>
    </xf>
    <xf applyFill="1" applyNumberFormat="1" borderId="0" fillId="5" fontId="0" numFmtId="4534" xfId="0"/>
    <xf applyFill="1" applyFont="1" applyNumberFormat="1" borderId="0" fillId="5" fontId="17" numFmtId="4534" xfId="0"/>
    <xf applyFill="1" applyFont="1" applyNumberFormat="1" borderId="0" fillId="5" fontId="17" numFmtId="4534" xfId="0">
      <alignment horizontal="right" vertical="center"/>
    </xf>
    <xf applyFill="1" applyNumberFormat="1" borderId="0" fillId="7" fontId="0" numFmtId="4535" xfId="0"/>
    <xf applyFill="1" applyFont="1" applyNumberFormat="1" borderId="0" fillId="7" fontId="17" numFmtId="4535" xfId="0"/>
    <xf applyFill="1" applyFont="1" applyNumberFormat="1" borderId="0" fillId="7" fontId="17" numFmtId="4535" xfId="0">
      <alignment horizontal="right" vertical="center"/>
    </xf>
    <xf applyFill="1" applyNumberFormat="1" borderId="0" fillId="7" fontId="0" numFmtId="4536" xfId="0"/>
    <xf applyFill="1" applyFont="1" applyNumberFormat="1" borderId="0" fillId="7" fontId="17" numFmtId="4536" xfId="0"/>
    <xf applyFill="1" applyFont="1" applyNumberFormat="1" borderId="0" fillId="7" fontId="17" numFmtId="4536" xfId="0">
      <alignment horizontal="right" vertical="center"/>
    </xf>
    <xf applyFill="1" applyNumberFormat="1" borderId="0" fillId="7" fontId="0" numFmtId="4537" xfId="0"/>
    <xf applyFill="1" applyFont="1" applyNumberFormat="1" borderId="0" fillId="7" fontId="17" numFmtId="4537" xfId="0"/>
    <xf applyFill="1" applyFont="1" applyNumberFormat="1" borderId="0" fillId="7" fontId="17" numFmtId="4537" xfId="0">
      <alignment horizontal="right" vertical="center"/>
    </xf>
    <xf applyFill="1" applyNumberFormat="1" borderId="0" fillId="5" fontId="0" numFmtId="4538" xfId="0"/>
    <xf applyFill="1" applyFont="1" applyNumberFormat="1" borderId="0" fillId="5" fontId="17" numFmtId="4538" xfId="0"/>
    <xf applyFill="1" applyFont="1" applyNumberFormat="1" borderId="0" fillId="5" fontId="17" numFmtId="4538" xfId="0">
      <alignment horizontal="right" vertical="center"/>
    </xf>
    <xf applyFill="1" applyNumberFormat="1" borderId="0" fillId="5" fontId="0" numFmtId="4539" xfId="0"/>
    <xf applyFill="1" applyFont="1" applyNumberFormat="1" borderId="0" fillId="5" fontId="17" numFmtId="4539" xfId="0"/>
    <xf applyFill="1" applyFont="1" applyNumberFormat="1" borderId="0" fillId="5" fontId="17" numFmtId="4539" xfId="0">
      <alignment horizontal="right" vertical="center"/>
    </xf>
    <xf applyFill="1" applyNumberFormat="1" borderId="0" fillId="5" fontId="0" numFmtId="4540" xfId="0"/>
    <xf applyFill="1" applyFont="1" applyNumberFormat="1" borderId="0" fillId="5" fontId="17" numFmtId="4540" xfId="0"/>
    <xf applyFill="1" applyFont="1" applyNumberFormat="1" borderId="0" fillId="5" fontId="17" numFmtId="4540" xfId="0">
      <alignment horizontal="right" vertical="center"/>
    </xf>
    <xf applyFill="1" applyNumberFormat="1" borderId="0" fillId="7" fontId="0" numFmtId="4541" xfId="0"/>
    <xf applyFill="1" applyFont="1" applyNumberFormat="1" borderId="0" fillId="7" fontId="17" numFmtId="4541" xfId="0"/>
    <xf applyFill="1" applyFont="1" applyNumberFormat="1" borderId="0" fillId="7" fontId="17" numFmtId="4541" xfId="0">
      <alignment horizontal="right" vertical="center"/>
    </xf>
    <xf applyFill="1" applyNumberFormat="1" borderId="0" fillId="7" fontId="0" numFmtId="4542" xfId="0"/>
    <xf applyFill="1" applyFont="1" applyNumberFormat="1" borderId="0" fillId="7" fontId="17" numFmtId="4542" xfId="0"/>
    <xf applyFill="1" applyFont="1" applyNumberFormat="1" borderId="0" fillId="7" fontId="17" numFmtId="4542" xfId="0">
      <alignment horizontal="right" vertical="center"/>
    </xf>
    <xf applyFill="1" applyNumberFormat="1" borderId="0" fillId="7" fontId="0" numFmtId="4543" xfId="0"/>
    <xf applyFill="1" applyFont="1" applyNumberFormat="1" borderId="0" fillId="7" fontId="17" numFmtId="4543" xfId="0"/>
    <xf applyFill="1" applyFont="1" applyNumberFormat="1" borderId="0" fillId="7" fontId="17" numFmtId="4543" xfId="0">
      <alignment horizontal="right" vertical="center"/>
    </xf>
    <xf applyFill="1" applyNumberFormat="1" borderId="0" fillId="5" fontId="0" numFmtId="4544" xfId="0"/>
    <xf applyFill="1" applyFont="1" applyNumberFormat="1" borderId="0" fillId="5" fontId="17" numFmtId="4544" xfId="0"/>
    <xf applyFill="1" applyFont="1" applyNumberFormat="1" borderId="0" fillId="5" fontId="17" numFmtId="4544" xfId="0">
      <alignment horizontal="right" vertical="center"/>
    </xf>
    <xf applyFill="1" applyNumberFormat="1" borderId="0" fillId="5" fontId="0" numFmtId="4545" xfId="0"/>
    <xf applyFill="1" applyFont="1" applyNumberFormat="1" borderId="0" fillId="5" fontId="17" numFmtId="4545" xfId="0"/>
    <xf applyFill="1" applyFont="1" applyNumberFormat="1" borderId="0" fillId="5" fontId="17" numFmtId="4545" xfId="0">
      <alignment horizontal="right" vertical="center"/>
    </xf>
    <xf applyFill="1" applyNumberFormat="1" borderId="0" fillId="7" fontId="0" numFmtId="4546" xfId="0"/>
    <xf applyFill="1" applyFont="1" applyNumberFormat="1" borderId="0" fillId="7" fontId="17" numFmtId="4546" xfId="0"/>
    <xf applyFill="1" applyFont="1" applyNumberFormat="1" borderId="0" fillId="7" fontId="17" numFmtId="4546" xfId="0">
      <alignment horizontal="right" vertical="center"/>
    </xf>
    <xf applyFill="1" applyNumberFormat="1" borderId="0" fillId="5" fontId="0" numFmtId="4547" xfId="0"/>
    <xf applyFill="1" applyFont="1" applyNumberFormat="1" borderId="0" fillId="5" fontId="17" numFmtId="4547" xfId="0"/>
    <xf applyFill="1" applyFont="1" applyNumberFormat="1" borderId="0" fillId="5" fontId="17" numFmtId="4547" xfId="0">
      <alignment horizontal="right" vertical="center"/>
    </xf>
    <xf applyFill="1" applyNumberFormat="1" borderId="0" fillId="5" fontId="0" numFmtId="4548" xfId="0"/>
    <xf applyFill="1" applyFont="1" applyNumberFormat="1" borderId="0" fillId="5" fontId="17" numFmtId="4548" xfId="0"/>
    <xf applyFill="1" applyFont="1" applyNumberFormat="1" borderId="0" fillId="5" fontId="17" numFmtId="4548" xfId="0">
      <alignment horizontal="right" vertical="center"/>
    </xf>
    <xf applyFill="1" applyNumberFormat="1" borderId="0" fillId="5" fontId="0" numFmtId="4549" xfId="0"/>
    <xf applyFill="1" applyFont="1" applyNumberFormat="1" borderId="0" fillId="5" fontId="17" numFmtId="4549" xfId="0"/>
    <xf applyFill="1" applyFont="1" applyNumberFormat="1" borderId="0" fillId="5" fontId="17" numFmtId="4549" xfId="0">
      <alignment horizontal="right" vertical="center"/>
    </xf>
    <xf applyFill="1" applyNumberFormat="1" borderId="0" fillId="7" fontId="0" numFmtId="4550" xfId="0"/>
    <xf applyFill="1" applyFont="1" applyNumberFormat="1" borderId="0" fillId="7" fontId="17" numFmtId="4550" xfId="0"/>
    <xf applyFill="1" applyFont="1" applyNumberFormat="1" borderId="0" fillId="7" fontId="17" numFmtId="4550" xfId="0">
      <alignment horizontal="right" vertical="center"/>
    </xf>
    <xf applyFill="1" applyNumberFormat="1" borderId="0" fillId="7" fontId="0" numFmtId="4551" xfId="0"/>
    <xf applyFill="1" applyFont="1" applyNumberFormat="1" borderId="0" fillId="7" fontId="17" numFmtId="4551" xfId="0"/>
    <xf applyFill="1" applyFont="1" applyNumberFormat="1" borderId="0" fillId="7" fontId="17" numFmtId="4551" xfId="0">
      <alignment horizontal="right" vertical="center"/>
    </xf>
    <xf applyFill="1" applyNumberFormat="1" borderId="0" fillId="7" fontId="0" numFmtId="4552" xfId="0"/>
    <xf applyFill="1" applyFont="1" applyNumberFormat="1" borderId="0" fillId="7" fontId="17" numFmtId="4552" xfId="0"/>
    <xf applyFill="1" applyFont="1" applyNumberFormat="1" borderId="0" fillId="7" fontId="17" numFmtId="4552" xfId="0">
      <alignment horizontal="right" vertical="center"/>
    </xf>
    <xf applyFill="1" applyNumberFormat="1" borderId="0" fillId="5" fontId="0" numFmtId="4553" xfId="0"/>
    <xf applyFill="1" applyFont="1" applyNumberFormat="1" borderId="0" fillId="5" fontId="17" numFmtId="4553" xfId="0"/>
    <xf applyFill="1" applyFont="1" applyNumberFormat="1" borderId="0" fillId="5" fontId="17" numFmtId="4553" xfId="0">
      <alignment horizontal="right" vertical="center"/>
    </xf>
    <xf applyFill="1" applyNumberFormat="1" borderId="0" fillId="5" fontId="0" numFmtId="4554" xfId="0"/>
    <xf applyFill="1" applyFont="1" applyNumberFormat="1" borderId="0" fillId="5" fontId="17" numFmtId="4554" xfId="0"/>
    <xf applyFill="1" applyFont="1" applyNumberFormat="1" borderId="0" fillId="5" fontId="17" numFmtId="4554" xfId="0">
      <alignment horizontal="right" vertical="center"/>
    </xf>
    <xf applyFill="1" applyNumberFormat="1" borderId="0" fillId="5" fontId="0" numFmtId="4555" xfId="0"/>
    <xf applyFill="1" applyFont="1" applyNumberFormat="1" borderId="0" fillId="5" fontId="17" numFmtId="4555" xfId="0"/>
    <xf applyFill="1" applyFont="1" applyNumberFormat="1" borderId="0" fillId="5" fontId="17" numFmtId="4555" xfId="0">
      <alignment horizontal="right" vertical="center"/>
    </xf>
    <xf applyFill="1" applyNumberFormat="1" borderId="0" fillId="7" fontId="0" numFmtId="4556" xfId="0"/>
    <xf applyFill="1" applyFont="1" applyNumberFormat="1" borderId="0" fillId="7" fontId="17" numFmtId="4556" xfId="0"/>
    <xf applyFill="1" applyFont="1" applyNumberFormat="1" borderId="0" fillId="7" fontId="17" numFmtId="4556" xfId="0">
      <alignment horizontal="right" vertical="center"/>
    </xf>
    <xf applyFill="1" applyNumberFormat="1" borderId="0" fillId="7" fontId="0" numFmtId="4557" xfId="0"/>
    <xf applyFill="1" applyFont="1" applyNumberFormat="1" borderId="0" fillId="7" fontId="17" numFmtId="4557" xfId="0"/>
    <xf applyFill="1" applyFont="1" applyNumberFormat="1" borderId="0" fillId="7" fontId="17" numFmtId="4557" xfId="0">
      <alignment horizontal="right" vertical="center"/>
    </xf>
    <xf applyFill="1" applyNumberFormat="1" borderId="0" fillId="7" fontId="0" numFmtId="4558" xfId="0"/>
    <xf applyFill="1" applyFont="1" applyNumberFormat="1" borderId="0" fillId="7" fontId="17" numFmtId="4558" xfId="0"/>
    <xf applyFill="1" applyFont="1" applyNumberFormat="1" borderId="0" fillId="7" fontId="17" numFmtId="4558" xfId="0">
      <alignment horizontal="right" vertical="center"/>
    </xf>
    <xf applyFill="1" applyNumberFormat="1" borderId="0" fillId="5" fontId="0" numFmtId="4559" xfId="0"/>
    <xf applyFill="1" applyFont="1" applyNumberFormat="1" borderId="0" fillId="5" fontId="17" numFmtId="4559" xfId="0"/>
    <xf applyFill="1" applyFont="1" applyNumberFormat="1" borderId="0" fillId="5" fontId="17" numFmtId="4559" xfId="0">
      <alignment horizontal="right" vertical="center"/>
    </xf>
    <xf applyFill="1" applyNumberFormat="1" borderId="0" fillId="5" fontId="0" numFmtId="4560" xfId="0"/>
    <xf applyFill="1" applyFont="1" applyNumberFormat="1" borderId="0" fillId="5" fontId="17" numFmtId="4560" xfId="0"/>
    <xf applyFill="1" applyFont="1" applyNumberFormat="1" borderId="0" fillId="5" fontId="17" numFmtId="4560" xfId="0">
      <alignment horizontal="right" vertical="center"/>
    </xf>
    <xf applyFill="1" applyNumberFormat="1" borderId="0" fillId="7" fontId="0" numFmtId="4561" xfId="0"/>
    <xf applyFill="1" applyFont="1" applyNumberFormat="1" borderId="0" fillId="7" fontId="17" numFmtId="4561" xfId="0"/>
    <xf applyFill="1" applyFont="1" applyNumberFormat="1" borderId="0" fillId="7" fontId="17" numFmtId="4561" xfId="0">
      <alignment horizontal="right" vertical="center"/>
    </xf>
    <xf applyNumberFormat="1" borderId="0" fillId="0" fontId="0" numFmtId="4562" xfId="0"/>
    <xf applyFill="1" applyNumberFormat="1" borderId="0" fillId="5" fontId="0" numFmtId="4562" xfId="0"/>
    <xf applyFill="1" applyFont="1" applyNumberFormat="1" borderId="0" fillId="5" fontId="20" numFmtId="4562" xfId="0"/>
    <xf applyFill="1" applyFont="1" applyNumberFormat="1" borderId="0" fillId="5" fontId="20" numFmtId="4562" xfId="0">
      <alignment horizontal="right" vertical="center"/>
    </xf>
    <xf applyNumberFormat="1" borderId="0" fillId="0" fontId="0" numFmtId="4563" xfId="0"/>
    <xf applyFill="1" applyNumberFormat="1" borderId="0" fillId="5" fontId="0" numFmtId="4563" xfId="0"/>
    <xf applyFill="1" applyFont="1" applyNumberFormat="1" borderId="0" fillId="5" fontId="20" numFmtId="4563" xfId="0"/>
    <xf applyFill="1" applyFont="1" applyNumberFormat="1" borderId="0" fillId="5" fontId="20" numFmtId="4563" xfId="0">
      <alignment horizontal="right" vertical="center"/>
    </xf>
    <xf applyNumberFormat="1" borderId="0" fillId="0" fontId="0" numFmtId="4564" xfId="0"/>
    <xf applyFill="1" applyNumberFormat="1" borderId="0" fillId="5" fontId="0" numFmtId="4564" xfId="0"/>
    <xf applyFill="1" applyFont="1" applyNumberFormat="1" borderId="0" fillId="5" fontId="20" numFmtId="4564" xfId="0"/>
    <xf applyFill="1" applyFont="1" applyNumberFormat="1" borderId="0" fillId="5" fontId="20" numFmtId="4564" xfId="0">
      <alignment horizontal="right" vertical="center"/>
    </xf>
    <xf applyNumberFormat="1" borderId="0" fillId="0" fontId="0" numFmtId="4565" xfId="0"/>
    <xf applyFill="1" applyNumberFormat="1" borderId="0" fillId="6" fontId="0" numFmtId="4565" xfId="0"/>
    <xf applyFill="1" applyFont="1" applyNumberFormat="1" borderId="0" fillId="6" fontId="23" numFmtId="4565" xfId="0"/>
    <xf applyFill="1" applyFont="1" applyNumberFormat="1" borderId="0" fillId="6" fontId="23" numFmtId="4565" xfId="0">
      <alignment horizontal="right" vertical="center"/>
    </xf>
    <xf applyNumberFormat="1" borderId="0" fillId="0" fontId="0" numFmtId="4566" xfId="0"/>
    <xf applyFill="1" applyNumberFormat="1" borderId="0" fillId="5" fontId="0" numFmtId="4567" xfId="0"/>
    <xf applyFill="1" applyFont="1" applyNumberFormat="1" borderId="0" fillId="5" fontId="17" numFmtId="4567" xfId="0"/>
    <xf applyFill="1" applyFont="1" applyNumberFormat="1" borderId="0" fillId="5" fontId="17" numFmtId="4567" xfId="0">
      <alignment horizontal="right" vertical="center"/>
    </xf>
    <xf applyFill="1" applyNumberFormat="1" borderId="0" fillId="5" fontId="0" numFmtId="4568" xfId="0"/>
    <xf applyFill="1" applyFont="1" applyNumberFormat="1" borderId="0" fillId="5" fontId="17" numFmtId="4568" xfId="0"/>
    <xf applyFill="1" applyFont="1" applyNumberFormat="1" borderId="0" fillId="5" fontId="17" numFmtId="4568" xfId="0">
      <alignment horizontal="right" vertical="center"/>
    </xf>
    <xf applyFill="1" applyNumberFormat="1" borderId="0" fillId="5" fontId="0" numFmtId="4569" xfId="0"/>
    <xf applyFill="1" applyFont="1" applyNumberFormat="1" borderId="0" fillId="5" fontId="17" numFmtId="4569" xfId="0"/>
    <xf applyFill="1" applyFont="1" applyNumberFormat="1" borderId="0" fillId="5" fontId="17" numFmtId="4569" xfId="0">
      <alignment horizontal="right" vertical="center"/>
    </xf>
    <xf applyFill="1" applyNumberFormat="1" borderId="0" fillId="7" fontId="0" numFmtId="4570" xfId="0"/>
    <xf applyFill="1" applyFont="1" applyNumberFormat="1" borderId="0" fillId="7" fontId="17" numFmtId="4570" xfId="0"/>
    <xf applyFill="1" applyFont="1" applyNumberFormat="1" borderId="0" fillId="7" fontId="17" numFmtId="4570" xfId="0">
      <alignment horizontal="right" vertical="center"/>
    </xf>
    <xf applyFill="1" applyNumberFormat="1" borderId="0" fillId="7" fontId="0" numFmtId="4571" xfId="0"/>
    <xf applyFill="1" applyFont="1" applyNumberFormat="1" borderId="0" fillId="7" fontId="17" numFmtId="4571" xfId="0"/>
    <xf applyFill="1" applyFont="1" applyNumberFormat="1" borderId="0" fillId="7" fontId="17" numFmtId="4571" xfId="0">
      <alignment horizontal="right" vertical="center"/>
    </xf>
    <xf applyFill="1" applyNumberFormat="1" borderId="0" fillId="7" fontId="0" numFmtId="4572" xfId="0"/>
    <xf applyFill="1" applyFont="1" applyNumberFormat="1" borderId="0" fillId="7" fontId="17" numFmtId="4572" xfId="0"/>
    <xf applyFill="1" applyFont="1" applyNumberFormat="1" borderId="0" fillId="7" fontId="17" numFmtId="4572" xfId="0">
      <alignment horizontal="right" vertical="center"/>
    </xf>
    <xf applyFill="1" applyNumberFormat="1" borderId="0" fillId="5" fontId="0" numFmtId="4573" xfId="0"/>
    <xf applyFill="1" applyFont="1" applyNumberFormat="1" borderId="0" fillId="5" fontId="17" numFmtId="4573" xfId="0"/>
    <xf applyFill="1" applyFont="1" applyNumberFormat="1" borderId="0" fillId="5" fontId="17" numFmtId="4573" xfId="0">
      <alignment horizontal="right" vertical="center"/>
    </xf>
    <xf applyFill="1" applyNumberFormat="1" borderId="0" fillId="5" fontId="0" numFmtId="4574" xfId="0"/>
    <xf applyFill="1" applyFont="1" applyNumberFormat="1" borderId="0" fillId="5" fontId="17" numFmtId="4574" xfId="0"/>
    <xf applyFill="1" applyFont="1" applyNumberFormat="1" borderId="0" fillId="5" fontId="17" numFmtId="4574" xfId="0">
      <alignment horizontal="right" vertical="center"/>
    </xf>
    <xf applyFill="1" applyNumberFormat="1" borderId="0" fillId="5" fontId="0" numFmtId="4575" xfId="0"/>
    <xf applyFill="1" applyFont="1" applyNumberFormat="1" borderId="0" fillId="5" fontId="17" numFmtId="4575" xfId="0"/>
    <xf applyFill="1" applyFont="1" applyNumberFormat="1" borderId="0" fillId="5" fontId="17" numFmtId="4575" xfId="0">
      <alignment horizontal="right" vertical="center"/>
    </xf>
    <xf applyFill="1" applyNumberFormat="1" borderId="0" fillId="7" fontId="0" numFmtId="4576" xfId="0"/>
    <xf applyFill="1" applyFont="1" applyNumberFormat="1" borderId="0" fillId="7" fontId="17" numFmtId="4576" xfId="0"/>
    <xf applyFill="1" applyFont="1" applyNumberFormat="1" borderId="0" fillId="7" fontId="17" numFmtId="4576" xfId="0">
      <alignment horizontal="right" vertical="center"/>
    </xf>
    <xf applyFill="1" applyNumberFormat="1" borderId="0" fillId="7" fontId="0" numFmtId="4577" xfId="0"/>
    <xf applyFill="1" applyFont="1" applyNumberFormat="1" borderId="0" fillId="7" fontId="17" numFmtId="4577" xfId="0"/>
    <xf applyFill="1" applyFont="1" applyNumberFormat="1" borderId="0" fillId="7" fontId="17" numFmtId="4577" xfId="0">
      <alignment horizontal="right" vertical="center"/>
    </xf>
    <xf applyFill="1" applyNumberFormat="1" borderId="0" fillId="7" fontId="0" numFmtId="4578" xfId="0"/>
    <xf applyFill="1" applyFont="1" applyNumberFormat="1" borderId="0" fillId="7" fontId="17" numFmtId="4578" xfId="0"/>
    <xf applyFill="1" applyFont="1" applyNumberFormat="1" borderId="0" fillId="7" fontId="17" numFmtId="4578" xfId="0">
      <alignment horizontal="right" vertical="center"/>
    </xf>
    <xf applyFill="1" applyNumberFormat="1" borderId="0" fillId="5" fontId="0" numFmtId="4579" xfId="0"/>
    <xf applyFill="1" applyFont="1" applyNumberFormat="1" borderId="0" fillId="5" fontId="17" numFmtId="4579" xfId="0"/>
    <xf applyFill="1" applyFont="1" applyNumberFormat="1" borderId="0" fillId="5" fontId="17" numFmtId="4579" xfId="0">
      <alignment horizontal="right" vertical="center"/>
    </xf>
    <xf applyFill="1" applyNumberFormat="1" borderId="0" fillId="5" fontId="0" numFmtId="4580" xfId="0"/>
    <xf applyFill="1" applyFont="1" applyNumberFormat="1" borderId="0" fillId="5" fontId="17" numFmtId="4580" xfId="0"/>
    <xf applyFill="1" applyFont="1" applyNumberFormat="1" borderId="0" fillId="5" fontId="17" numFmtId="4580" xfId="0">
      <alignment horizontal="right" vertical="center"/>
    </xf>
    <xf applyFill="1" applyNumberFormat="1" borderId="0" fillId="5" fontId="0" numFmtId="4581" xfId="0"/>
    <xf applyFill="1" applyFont="1" applyNumberFormat="1" borderId="0" fillId="5" fontId="17" numFmtId="4581" xfId="0"/>
    <xf applyFill="1" applyFont="1" applyNumberFormat="1" borderId="0" fillId="5" fontId="17" numFmtId="4581" xfId="0">
      <alignment horizontal="right" vertical="center"/>
    </xf>
    <xf applyFill="1" applyNumberFormat="1" borderId="0" fillId="7" fontId="0" numFmtId="4582" xfId="0"/>
    <xf applyFill="1" applyFont="1" applyNumberFormat="1" borderId="0" fillId="7" fontId="17" numFmtId="4582" xfId="0"/>
    <xf applyFill="1" applyFont="1" applyNumberFormat="1" borderId="0" fillId="7" fontId="17" numFmtId="4582" xfId="0">
      <alignment horizontal="right" vertical="center"/>
    </xf>
    <xf applyFill="1" applyNumberFormat="1" borderId="0" fillId="7" fontId="0" numFmtId="4583" xfId="0"/>
    <xf applyFill="1" applyFont="1" applyNumberFormat="1" borderId="0" fillId="7" fontId="17" numFmtId="4583" xfId="0"/>
    <xf applyFill="1" applyFont="1" applyNumberFormat="1" borderId="0" fillId="7" fontId="17" numFmtId="4583" xfId="0">
      <alignment horizontal="right" vertical="center"/>
    </xf>
    <xf applyFill="1" applyNumberFormat="1" borderId="0" fillId="7" fontId="0" numFmtId="4584" xfId="0"/>
    <xf applyFill="1" applyFont="1" applyNumberFormat="1" borderId="0" fillId="7" fontId="17" numFmtId="4584" xfId="0"/>
    <xf applyFill="1" applyFont="1" applyNumberFormat="1" borderId="0" fillId="7" fontId="17" numFmtId="4584" xfId="0">
      <alignment horizontal="right" vertical="center"/>
    </xf>
    <xf applyFill="1" applyNumberFormat="1" borderId="0" fillId="5" fontId="0" numFmtId="4585" xfId="0"/>
    <xf applyFill="1" applyFont="1" applyNumberFormat="1" borderId="0" fillId="5" fontId="17" numFmtId="4585" xfId="0"/>
    <xf applyFill="1" applyFont="1" applyNumberFormat="1" borderId="0" fillId="5" fontId="17" numFmtId="4585" xfId="0">
      <alignment horizontal="right" vertical="center"/>
    </xf>
    <xf applyFill="1" applyNumberFormat="1" borderId="0" fillId="5" fontId="0" numFmtId="4586" xfId="0"/>
    <xf applyFill="1" applyFont="1" applyNumberFormat="1" borderId="0" fillId="5" fontId="17" numFmtId="4586" xfId="0"/>
    <xf applyFill="1" applyFont="1" applyNumberFormat="1" borderId="0" fillId="5" fontId="17" numFmtId="4586" xfId="0">
      <alignment horizontal="right" vertical="center"/>
    </xf>
    <xf applyFill="1" applyNumberFormat="1" borderId="0" fillId="7" fontId="0" numFmtId="4587" xfId="0"/>
    <xf applyFill="1" applyFont="1" applyNumberFormat="1" borderId="0" fillId="7" fontId="17" numFmtId="4587" xfId="0"/>
    <xf applyFill="1" applyFont="1" applyNumberFormat="1" borderId="0" fillId="7" fontId="17" numFmtId="4587" xfId="0">
      <alignment horizontal="right" vertical="center"/>
    </xf>
    <xf applyFill="1" applyNumberFormat="1" borderId="0" fillId="5" fontId="0" numFmtId="4588" xfId="0"/>
    <xf applyFill="1" applyFont="1" applyNumberFormat="1" borderId="0" fillId="5" fontId="17" numFmtId="4588" xfId="0"/>
    <xf applyFill="1" applyFont="1" applyNumberFormat="1" borderId="0" fillId="5" fontId="17" numFmtId="4588" xfId="0">
      <alignment horizontal="right" vertical="center"/>
    </xf>
    <xf applyFill="1" applyNumberFormat="1" borderId="0" fillId="5" fontId="0" numFmtId="4589" xfId="0"/>
    <xf applyFill="1" applyFont="1" applyNumberFormat="1" borderId="0" fillId="5" fontId="17" numFmtId="4589" xfId="0"/>
    <xf applyFill="1" applyFont="1" applyNumberFormat="1" borderId="0" fillId="5" fontId="17" numFmtId="4589" xfId="0">
      <alignment horizontal="right" vertical="center"/>
    </xf>
    <xf applyFill="1" applyNumberFormat="1" borderId="0" fillId="5" fontId="0" numFmtId="4590" xfId="0"/>
    <xf applyFill="1" applyFont="1" applyNumberFormat="1" borderId="0" fillId="5" fontId="17" numFmtId="4590" xfId="0"/>
    <xf applyFill="1" applyFont="1" applyNumberFormat="1" borderId="0" fillId="5" fontId="17" numFmtId="4590" xfId="0">
      <alignment horizontal="right" vertical="center"/>
    </xf>
    <xf applyFill="1" applyNumberFormat="1" borderId="0" fillId="7" fontId="0" numFmtId="4591" xfId="0"/>
    <xf applyFill="1" applyFont="1" applyNumberFormat="1" borderId="0" fillId="7" fontId="17" numFmtId="4591" xfId="0"/>
    <xf applyFill="1" applyFont="1" applyNumberFormat="1" borderId="0" fillId="7" fontId="17" numFmtId="4591" xfId="0">
      <alignment horizontal="right" vertical="center"/>
    </xf>
    <xf applyFill="1" applyNumberFormat="1" borderId="0" fillId="7" fontId="0" numFmtId="4592" xfId="0"/>
    <xf applyFill="1" applyFont="1" applyNumberFormat="1" borderId="0" fillId="7" fontId="17" numFmtId="4592" xfId="0"/>
    <xf applyFill="1" applyFont="1" applyNumberFormat="1" borderId="0" fillId="7" fontId="17" numFmtId="4592" xfId="0">
      <alignment horizontal="right" vertical="center"/>
    </xf>
    <xf applyFill="1" applyNumberFormat="1" borderId="0" fillId="7" fontId="0" numFmtId="4593" xfId="0"/>
    <xf applyFill="1" applyFont="1" applyNumberFormat="1" borderId="0" fillId="7" fontId="17" numFmtId="4593" xfId="0"/>
    <xf applyFill="1" applyFont="1" applyNumberFormat="1" borderId="0" fillId="7" fontId="17" numFmtId="4593" xfId="0">
      <alignment horizontal="right" vertical="center"/>
    </xf>
    <xf applyFill="1" applyNumberFormat="1" borderId="0" fillId="5" fontId="0" numFmtId="4594" xfId="0"/>
    <xf applyFill="1" applyFont="1" applyNumberFormat="1" borderId="0" fillId="5" fontId="17" numFmtId="4594" xfId="0"/>
    <xf applyFill="1" applyFont="1" applyNumberFormat="1" borderId="0" fillId="5" fontId="17" numFmtId="4594" xfId="0">
      <alignment horizontal="right" vertical="center"/>
    </xf>
    <xf applyFill="1" applyNumberFormat="1" borderId="0" fillId="5" fontId="0" numFmtId="4595" xfId="0"/>
    <xf applyFill="1" applyFont="1" applyNumberFormat="1" borderId="0" fillId="5" fontId="17" numFmtId="4595" xfId="0"/>
    <xf applyFill="1" applyFont="1" applyNumberFormat="1" borderId="0" fillId="5" fontId="17" numFmtId="4595" xfId="0">
      <alignment horizontal="right" vertical="center"/>
    </xf>
    <xf applyFill="1" applyNumberFormat="1" borderId="0" fillId="5" fontId="0" numFmtId="4596" xfId="0"/>
    <xf applyFill="1" applyFont="1" applyNumberFormat="1" borderId="0" fillId="5" fontId="17" numFmtId="4596" xfId="0"/>
    <xf applyFill="1" applyFont="1" applyNumberFormat="1" borderId="0" fillId="5" fontId="17" numFmtId="4596" xfId="0">
      <alignment horizontal="right" vertical="center"/>
    </xf>
    <xf applyFill="1" applyNumberFormat="1" borderId="0" fillId="7" fontId="0" numFmtId="4597" xfId="0"/>
    <xf applyFill="1" applyFont="1" applyNumberFormat="1" borderId="0" fillId="7" fontId="17" numFmtId="4597" xfId="0"/>
    <xf applyFill="1" applyFont="1" applyNumberFormat="1" borderId="0" fillId="7" fontId="17" numFmtId="4597" xfId="0">
      <alignment horizontal="right" vertical="center"/>
    </xf>
    <xf applyFill="1" applyNumberFormat="1" borderId="0" fillId="7" fontId="0" numFmtId="4598" xfId="0"/>
    <xf applyFill="1" applyFont="1" applyNumberFormat="1" borderId="0" fillId="7" fontId="17" numFmtId="4598" xfId="0"/>
    <xf applyFill="1" applyFont="1" applyNumberFormat="1" borderId="0" fillId="7" fontId="17" numFmtId="4598" xfId="0">
      <alignment horizontal="right" vertical="center"/>
    </xf>
    <xf applyFill="1" applyNumberFormat="1" borderId="0" fillId="7" fontId="0" numFmtId="4599" xfId="0"/>
    <xf applyFill="1" applyFont="1" applyNumberFormat="1" borderId="0" fillId="7" fontId="17" numFmtId="4599" xfId="0"/>
    <xf applyFill="1" applyFont="1" applyNumberFormat="1" borderId="0" fillId="7" fontId="17" numFmtId="4599" xfId="0">
      <alignment horizontal="right" vertical="center"/>
    </xf>
    <xf applyFill="1" applyNumberFormat="1" borderId="0" fillId="5" fontId="0" numFmtId="4600" xfId="0"/>
    <xf applyFill="1" applyFont="1" applyNumberFormat="1" borderId="0" fillId="5" fontId="17" numFmtId="4600" xfId="0"/>
    <xf applyFill="1" applyFont="1" applyNumberFormat="1" borderId="0" fillId="5" fontId="17" numFmtId="4600" xfId="0">
      <alignment horizontal="right" vertical="center"/>
    </xf>
    <xf applyFill="1" applyNumberFormat="1" borderId="0" fillId="5" fontId="0" numFmtId="4601" xfId="0"/>
    <xf applyFill="1" applyFont="1" applyNumberFormat="1" borderId="0" fillId="5" fontId="17" numFmtId="4601" xfId="0"/>
    <xf applyFill="1" applyFont="1" applyNumberFormat="1" borderId="0" fillId="5" fontId="17" numFmtId="4601" xfId="0">
      <alignment horizontal="right" vertical="center"/>
    </xf>
    <xf applyFill="1" applyNumberFormat="1" borderId="0" fillId="7" fontId="0" numFmtId="4602" xfId="0"/>
    <xf applyFill="1" applyFont="1" applyNumberFormat="1" borderId="0" fillId="7" fontId="17" numFmtId="4602" xfId="0"/>
    <xf applyFill="1" applyFont="1" applyNumberFormat="1" borderId="0" fillId="7" fontId="17" numFmtId="4602" xfId="0">
      <alignment horizontal="right" vertical="center"/>
    </xf>
    <xf applyNumberFormat="1" borderId="0" fillId="0" fontId="0" numFmtId="4603" xfId="0"/>
    <xf applyFill="1" applyNumberFormat="1" borderId="0" fillId="5" fontId="0" numFmtId="4603" xfId="0"/>
    <xf applyFill="1" applyFont="1" applyNumberFormat="1" borderId="0" fillId="5" fontId="20" numFmtId="4603" xfId="0"/>
    <xf applyFill="1" applyFont="1" applyNumberFormat="1" borderId="0" fillId="5" fontId="20" numFmtId="4603" xfId="0">
      <alignment horizontal="right" vertical="center"/>
    </xf>
    <xf applyNumberFormat="1" borderId="0" fillId="0" fontId="0" numFmtId="4604" xfId="0"/>
    <xf applyFill="1" applyNumberFormat="1" borderId="0" fillId="5" fontId="0" numFmtId="4604" xfId="0"/>
    <xf applyFill="1" applyFont="1" applyNumberFormat="1" borderId="0" fillId="5" fontId="20" numFmtId="4604" xfId="0"/>
    <xf applyFill="1" applyFont="1" applyNumberFormat="1" borderId="0" fillId="5" fontId="20" numFmtId="4604" xfId="0">
      <alignment horizontal="right" vertical="center"/>
    </xf>
    <xf applyNumberFormat="1" borderId="0" fillId="0" fontId="0" numFmtId="4605" xfId="0"/>
    <xf applyFill="1" applyNumberFormat="1" borderId="0" fillId="5" fontId="0" numFmtId="4605" xfId="0"/>
    <xf applyFill="1" applyFont="1" applyNumberFormat="1" borderId="0" fillId="5" fontId="20" numFmtId="4605" xfId="0"/>
    <xf applyFill="1" applyFont="1" applyNumberFormat="1" borderId="0" fillId="5" fontId="20" numFmtId="4605" xfId="0">
      <alignment horizontal="right" vertical="center"/>
    </xf>
    <xf applyNumberFormat="1" borderId="0" fillId="0" fontId="0" numFmtId="4606" xfId="0"/>
    <xf applyFill="1" applyNumberFormat="1" borderId="0" fillId="6" fontId="0" numFmtId="4606" xfId="0"/>
    <xf applyFill="1" applyFont="1" applyNumberFormat="1" borderId="0" fillId="6" fontId="23" numFmtId="4606" xfId="0"/>
    <xf applyFill="1" applyFont="1" applyNumberFormat="1" borderId="0" fillId="6" fontId="23" numFmtId="4606" xfId="0">
      <alignment horizontal="right" vertical="center"/>
    </xf>
    <xf applyNumberFormat="1" borderId="0" fillId="0" fontId="0" numFmtId="4607" xfId="0"/>
    <xf applyFill="1" applyNumberFormat="1" borderId="0" fillId="5" fontId="0" numFmtId="4608" xfId="0"/>
    <xf applyFill="1" applyFont="1" applyNumberFormat="1" borderId="0" fillId="5" fontId="17" numFmtId="4608" xfId="0"/>
    <xf applyFill="1" applyFont="1" applyNumberFormat="1" borderId="0" fillId="5" fontId="17" numFmtId="4608" xfId="0">
      <alignment horizontal="right" vertical="center"/>
    </xf>
    <xf applyFill="1" applyNumberFormat="1" borderId="0" fillId="5" fontId="0" numFmtId="4609" xfId="0"/>
    <xf applyFill="1" applyFont="1" applyNumberFormat="1" borderId="0" fillId="5" fontId="17" numFmtId="4609" xfId="0"/>
    <xf applyFill="1" applyFont="1" applyNumberFormat="1" borderId="0" fillId="5" fontId="17" numFmtId="4609" xfId="0">
      <alignment horizontal="right" vertical="center"/>
    </xf>
    <xf applyFill="1" applyNumberFormat="1" borderId="0" fillId="5" fontId="0" numFmtId="4610" xfId="0"/>
    <xf applyFill="1" applyFont="1" applyNumberFormat="1" borderId="0" fillId="5" fontId="17" numFmtId="4610" xfId="0"/>
    <xf applyFill="1" applyFont="1" applyNumberFormat="1" borderId="0" fillId="5" fontId="17" numFmtId="4610" xfId="0">
      <alignment horizontal="right" vertical="center"/>
    </xf>
    <xf applyFill="1" applyNumberFormat="1" borderId="0" fillId="7" fontId="0" numFmtId="4611" xfId="0"/>
    <xf applyFill="1" applyFont="1" applyNumberFormat="1" borderId="0" fillId="7" fontId="17" numFmtId="4611" xfId="0"/>
    <xf applyFill="1" applyFont="1" applyNumberFormat="1" borderId="0" fillId="7" fontId="17" numFmtId="4611" xfId="0">
      <alignment horizontal="right" vertical="center"/>
    </xf>
    <xf applyFill="1" applyNumberFormat="1" borderId="0" fillId="7" fontId="0" numFmtId="4612" xfId="0"/>
    <xf applyFill="1" applyFont="1" applyNumberFormat="1" borderId="0" fillId="7" fontId="17" numFmtId="4612" xfId="0"/>
    <xf applyFill="1" applyFont="1" applyNumberFormat="1" borderId="0" fillId="7" fontId="17" numFmtId="4612" xfId="0">
      <alignment horizontal="right" vertical="center"/>
    </xf>
    <xf applyFill="1" applyNumberFormat="1" borderId="0" fillId="7" fontId="0" numFmtId="4613" xfId="0"/>
    <xf applyFill="1" applyFont="1" applyNumberFormat="1" borderId="0" fillId="7" fontId="17" numFmtId="4613" xfId="0"/>
    <xf applyFill="1" applyFont="1" applyNumberFormat="1" borderId="0" fillId="7" fontId="17" numFmtId="4613" xfId="0">
      <alignment horizontal="right" vertical="center"/>
    </xf>
    <xf applyFill="1" applyNumberFormat="1" borderId="0" fillId="5" fontId="0" numFmtId="4614" xfId="0"/>
    <xf applyFill="1" applyFont="1" applyNumberFormat="1" borderId="0" fillId="5" fontId="17" numFmtId="4614" xfId="0"/>
    <xf applyFill="1" applyFont="1" applyNumberFormat="1" borderId="0" fillId="5" fontId="17" numFmtId="4614" xfId="0">
      <alignment horizontal="right" vertical="center"/>
    </xf>
    <xf applyFill="1" applyNumberFormat="1" borderId="0" fillId="5" fontId="0" numFmtId="4615" xfId="0"/>
    <xf applyFill="1" applyFont="1" applyNumberFormat="1" borderId="0" fillId="5" fontId="17" numFmtId="4615" xfId="0"/>
    <xf applyFill="1" applyFont="1" applyNumberFormat="1" borderId="0" fillId="5" fontId="17" numFmtId="4615" xfId="0">
      <alignment horizontal="right" vertical="center"/>
    </xf>
    <xf applyFill="1" applyNumberFormat="1" borderId="0" fillId="5" fontId="0" numFmtId="4616" xfId="0"/>
    <xf applyFill="1" applyFont="1" applyNumberFormat="1" borderId="0" fillId="5" fontId="17" numFmtId="4616" xfId="0"/>
    <xf applyFill="1" applyFont="1" applyNumberFormat="1" borderId="0" fillId="5" fontId="17" numFmtId="4616" xfId="0">
      <alignment horizontal="right" vertical="center"/>
    </xf>
    <xf applyFill="1" applyNumberFormat="1" borderId="0" fillId="7" fontId="0" numFmtId="4617" xfId="0"/>
    <xf applyFill="1" applyFont="1" applyNumberFormat="1" borderId="0" fillId="7" fontId="17" numFmtId="4617" xfId="0"/>
    <xf applyFill="1" applyFont="1" applyNumberFormat="1" borderId="0" fillId="7" fontId="17" numFmtId="4617" xfId="0">
      <alignment horizontal="right" vertical="center"/>
    </xf>
    <xf applyFill="1" applyNumberFormat="1" borderId="0" fillId="7" fontId="0" numFmtId="4618" xfId="0"/>
    <xf applyFill="1" applyFont="1" applyNumberFormat="1" borderId="0" fillId="7" fontId="17" numFmtId="4618" xfId="0"/>
    <xf applyFill="1" applyFont="1" applyNumberFormat="1" borderId="0" fillId="7" fontId="17" numFmtId="4618" xfId="0">
      <alignment horizontal="right" vertical="center"/>
    </xf>
    <xf applyFill="1" applyNumberFormat="1" borderId="0" fillId="7" fontId="0" numFmtId="4619" xfId="0"/>
    <xf applyFill="1" applyFont="1" applyNumberFormat="1" borderId="0" fillId="7" fontId="17" numFmtId="4619" xfId="0"/>
    <xf applyFill="1" applyFont="1" applyNumberFormat="1" borderId="0" fillId="7" fontId="17" numFmtId="4619" xfId="0">
      <alignment horizontal="right" vertical="center"/>
    </xf>
    <xf applyFill="1" applyNumberFormat="1" borderId="0" fillId="5" fontId="0" numFmtId="4620" xfId="0"/>
    <xf applyFill="1" applyFont="1" applyNumberFormat="1" borderId="0" fillId="5" fontId="17" numFmtId="4620" xfId="0"/>
    <xf applyFill="1" applyFont="1" applyNumberFormat="1" borderId="0" fillId="5" fontId="17" numFmtId="4620" xfId="0">
      <alignment horizontal="right" vertical="center"/>
    </xf>
    <xf applyFill="1" applyNumberFormat="1" borderId="0" fillId="5" fontId="0" numFmtId="4621" xfId="0"/>
    <xf applyFill="1" applyFont="1" applyNumberFormat="1" borderId="0" fillId="5" fontId="17" numFmtId="4621" xfId="0"/>
    <xf applyFill="1" applyFont="1" applyNumberFormat="1" borderId="0" fillId="5" fontId="17" numFmtId="4621" xfId="0">
      <alignment horizontal="right" vertical="center"/>
    </xf>
    <xf applyFill="1" applyNumberFormat="1" borderId="0" fillId="5" fontId="0" numFmtId="4622" xfId="0"/>
    <xf applyFill="1" applyFont="1" applyNumberFormat="1" borderId="0" fillId="5" fontId="17" numFmtId="4622" xfId="0"/>
    <xf applyFill="1" applyFont="1" applyNumberFormat="1" borderId="0" fillId="5" fontId="17" numFmtId="4622" xfId="0">
      <alignment horizontal="right" vertical="center"/>
    </xf>
    <xf applyFill="1" applyNumberFormat="1" borderId="0" fillId="7" fontId="0" numFmtId="4623" xfId="0"/>
    <xf applyFill="1" applyFont="1" applyNumberFormat="1" borderId="0" fillId="7" fontId="17" numFmtId="4623" xfId="0"/>
    <xf applyFill="1" applyFont="1" applyNumberFormat="1" borderId="0" fillId="7" fontId="17" numFmtId="4623" xfId="0">
      <alignment horizontal="right" vertical="center"/>
    </xf>
    <xf applyFill="1" applyNumberFormat="1" borderId="0" fillId="7" fontId="0" numFmtId="4624" xfId="0"/>
    <xf applyFill="1" applyFont="1" applyNumberFormat="1" borderId="0" fillId="7" fontId="17" numFmtId="4624" xfId="0"/>
    <xf applyFill="1" applyFont="1" applyNumberFormat="1" borderId="0" fillId="7" fontId="17" numFmtId="4624" xfId="0">
      <alignment horizontal="right" vertical="center"/>
    </xf>
    <xf applyFill="1" applyNumberFormat="1" borderId="0" fillId="7" fontId="0" numFmtId="4625" xfId="0"/>
    <xf applyFill="1" applyFont="1" applyNumberFormat="1" borderId="0" fillId="7" fontId="17" numFmtId="4625" xfId="0"/>
    <xf applyFill="1" applyFont="1" applyNumberFormat="1" borderId="0" fillId="7" fontId="17" numFmtId="4625" xfId="0">
      <alignment horizontal="right" vertical="center"/>
    </xf>
    <xf applyFill="1" applyNumberFormat="1" borderId="0" fillId="5" fontId="0" numFmtId="4626" xfId="0"/>
    <xf applyFill="1" applyFont="1" applyNumberFormat="1" borderId="0" fillId="5" fontId="17" numFmtId="4626" xfId="0"/>
    <xf applyFill="1" applyFont="1" applyNumberFormat="1" borderId="0" fillId="5" fontId="17" numFmtId="4626" xfId="0">
      <alignment horizontal="right" vertical="center"/>
    </xf>
    <xf applyFill="1" applyNumberFormat="1" borderId="0" fillId="5" fontId="0" numFmtId="4627" xfId="0"/>
    <xf applyFill="1" applyFont="1" applyNumberFormat="1" borderId="0" fillId="5" fontId="17" numFmtId="4627" xfId="0"/>
    <xf applyFill="1" applyFont="1" applyNumberFormat="1" borderId="0" fillId="5" fontId="17" numFmtId="4627" xfId="0">
      <alignment horizontal="right" vertical="center"/>
    </xf>
    <xf applyFill="1" applyNumberFormat="1" borderId="0" fillId="7" fontId="0" numFmtId="4628" xfId="0"/>
    <xf applyFill="1" applyFont="1" applyNumberFormat="1" borderId="0" fillId="7" fontId="17" numFmtId="4628" xfId="0"/>
    <xf applyFill="1" applyFont="1" applyNumberFormat="1" borderId="0" fillId="7" fontId="17" numFmtId="4628" xfId="0">
      <alignment horizontal="right" vertical="center"/>
    </xf>
    <xf applyFill="1" applyNumberFormat="1" borderId="0" fillId="5" fontId="0" numFmtId="4629" xfId="0"/>
    <xf applyFill="1" applyFont="1" applyNumberFormat="1" borderId="0" fillId="5" fontId="17" numFmtId="4629" xfId="0"/>
    <xf applyFill="1" applyFont="1" applyNumberFormat="1" borderId="0" fillId="5" fontId="17" numFmtId="4629" xfId="0">
      <alignment horizontal="right" vertical="center"/>
    </xf>
    <xf applyFill="1" applyNumberFormat="1" borderId="0" fillId="5" fontId="0" numFmtId="4630" xfId="0"/>
    <xf applyFill="1" applyFont="1" applyNumberFormat="1" borderId="0" fillId="5" fontId="17" numFmtId="4630" xfId="0"/>
    <xf applyFill="1" applyFont="1" applyNumberFormat="1" borderId="0" fillId="5" fontId="17" numFmtId="4630" xfId="0">
      <alignment horizontal="right" vertical="center"/>
    </xf>
    <xf applyFill="1" applyNumberFormat="1" borderId="0" fillId="5" fontId="0" numFmtId="4631" xfId="0"/>
    <xf applyFill="1" applyFont="1" applyNumberFormat="1" borderId="0" fillId="5" fontId="17" numFmtId="4631" xfId="0"/>
    <xf applyFill="1" applyFont="1" applyNumberFormat="1" borderId="0" fillId="5" fontId="17" numFmtId="4631" xfId="0">
      <alignment horizontal="right" vertical="center"/>
    </xf>
    <xf applyFill="1" applyNumberFormat="1" borderId="0" fillId="7" fontId="0" numFmtId="4632" xfId="0"/>
    <xf applyFill="1" applyFont="1" applyNumberFormat="1" borderId="0" fillId="7" fontId="17" numFmtId="4632" xfId="0"/>
    <xf applyFill="1" applyFont="1" applyNumberFormat="1" borderId="0" fillId="7" fontId="17" numFmtId="4632" xfId="0">
      <alignment horizontal="right" vertical="center"/>
    </xf>
    <xf applyFill="1" applyNumberFormat="1" borderId="0" fillId="7" fontId="0" numFmtId="4633" xfId="0"/>
    <xf applyFill="1" applyFont="1" applyNumberFormat="1" borderId="0" fillId="7" fontId="17" numFmtId="4633" xfId="0"/>
    <xf applyFill="1" applyFont="1" applyNumberFormat="1" borderId="0" fillId="7" fontId="17" numFmtId="4633" xfId="0">
      <alignment horizontal="right" vertical="center"/>
    </xf>
    <xf applyFill="1" applyNumberFormat="1" borderId="0" fillId="7" fontId="0" numFmtId="4634" xfId="0"/>
    <xf applyFill="1" applyFont="1" applyNumberFormat="1" borderId="0" fillId="7" fontId="17" numFmtId="4634" xfId="0"/>
    <xf applyFill="1" applyFont="1" applyNumberFormat="1" borderId="0" fillId="7" fontId="17" numFmtId="4634" xfId="0">
      <alignment horizontal="right" vertical="center"/>
    </xf>
    <xf applyFill="1" applyNumberFormat="1" borderId="0" fillId="5" fontId="0" numFmtId="4635" xfId="0"/>
    <xf applyFill="1" applyFont="1" applyNumberFormat="1" borderId="0" fillId="5" fontId="17" numFmtId="4635" xfId="0"/>
    <xf applyFill="1" applyFont="1" applyNumberFormat="1" borderId="0" fillId="5" fontId="17" numFmtId="4635" xfId="0">
      <alignment horizontal="right" vertical="center"/>
    </xf>
    <xf applyFill="1" applyNumberFormat="1" borderId="0" fillId="5" fontId="0" numFmtId="4636" xfId="0"/>
    <xf applyFill="1" applyFont="1" applyNumberFormat="1" borderId="0" fillId="5" fontId="17" numFmtId="4636" xfId="0"/>
    <xf applyFill="1" applyFont="1" applyNumberFormat="1" borderId="0" fillId="5" fontId="17" numFmtId="4636" xfId="0">
      <alignment horizontal="right" vertical="center"/>
    </xf>
    <xf applyFill="1" applyNumberFormat="1" borderId="0" fillId="5" fontId="0" numFmtId="4637" xfId="0"/>
    <xf applyFill="1" applyFont="1" applyNumberFormat="1" borderId="0" fillId="5" fontId="17" numFmtId="4637" xfId="0"/>
    <xf applyFill="1" applyFont="1" applyNumberFormat="1" borderId="0" fillId="5" fontId="17" numFmtId="4637" xfId="0">
      <alignment horizontal="right" vertical="center"/>
    </xf>
    <xf applyFill="1" applyNumberFormat="1" borderId="0" fillId="7" fontId="0" numFmtId="4638" xfId="0"/>
    <xf applyFill="1" applyFont="1" applyNumberFormat="1" borderId="0" fillId="7" fontId="17" numFmtId="4638" xfId="0"/>
    <xf applyFill="1" applyFont="1" applyNumberFormat="1" borderId="0" fillId="7" fontId="17" numFmtId="4638" xfId="0">
      <alignment horizontal="right" vertical="center"/>
    </xf>
    <xf applyFill="1" applyNumberFormat="1" borderId="0" fillId="7" fontId="0" numFmtId="4639" xfId="0"/>
    <xf applyFill="1" applyFont="1" applyNumberFormat="1" borderId="0" fillId="7" fontId="17" numFmtId="4639" xfId="0"/>
    <xf applyFill="1" applyFont="1" applyNumberFormat="1" borderId="0" fillId="7" fontId="17" numFmtId="4639" xfId="0">
      <alignment horizontal="right" vertical="center"/>
    </xf>
    <xf applyFill="1" applyNumberFormat="1" borderId="0" fillId="7" fontId="0" numFmtId="4640" xfId="0"/>
    <xf applyFill="1" applyFont="1" applyNumberFormat="1" borderId="0" fillId="7" fontId="17" numFmtId="4640" xfId="0"/>
    <xf applyFill="1" applyFont="1" applyNumberFormat="1" borderId="0" fillId="7" fontId="17" numFmtId="4640" xfId="0">
      <alignment horizontal="right" vertical="center"/>
    </xf>
    <xf applyFill="1" applyNumberFormat="1" borderId="0" fillId="5" fontId="0" numFmtId="4641" xfId="0"/>
    <xf applyFill="1" applyFont="1" applyNumberFormat="1" borderId="0" fillId="5" fontId="17" numFmtId="4641" xfId="0"/>
    <xf applyFill="1" applyFont="1" applyNumberFormat="1" borderId="0" fillId="5" fontId="17" numFmtId="4641" xfId="0">
      <alignment horizontal="right" vertical="center"/>
    </xf>
    <xf applyFill="1" applyNumberFormat="1" borderId="0" fillId="5" fontId="0" numFmtId="4642" xfId="0"/>
    <xf applyFill="1" applyFont="1" applyNumberFormat="1" borderId="0" fillId="5" fontId="17" numFmtId="4642" xfId="0"/>
    <xf applyFill="1" applyFont="1" applyNumberFormat="1" borderId="0" fillId="5" fontId="17" numFmtId="4642" xfId="0">
      <alignment horizontal="right" vertical="center"/>
    </xf>
    <xf applyFill="1" applyNumberFormat="1" borderId="0" fillId="7" fontId="0" numFmtId="4643" xfId="0"/>
    <xf applyFill="1" applyFont="1" applyNumberFormat="1" borderId="0" fillId="7" fontId="17" numFmtId="4643" xfId="0"/>
    <xf applyFill="1" applyFont="1" applyNumberFormat="1" borderId="0" fillId="7" fontId="17" numFmtId="4643" xfId="0">
      <alignment horizontal="right" vertical="center"/>
    </xf>
    <xf applyNumberFormat="1" borderId="0" fillId="0" fontId="0" numFmtId="4644" xfId="0"/>
    <xf applyFill="1" applyNumberFormat="1" borderId="0" fillId="5" fontId="0" numFmtId="4644" xfId="0"/>
    <xf applyFill="1" applyFont="1" applyNumberFormat="1" borderId="0" fillId="5" fontId="20" numFmtId="4644" xfId="0"/>
    <xf applyFill="1" applyFont="1" applyNumberFormat="1" borderId="0" fillId="5" fontId="20" numFmtId="4644" xfId="0">
      <alignment horizontal="right" vertical="center"/>
    </xf>
    <xf applyNumberFormat="1" borderId="0" fillId="0" fontId="0" numFmtId="4645" xfId="0"/>
    <xf applyFill="1" applyNumberFormat="1" borderId="0" fillId="5" fontId="0" numFmtId="4645" xfId="0"/>
    <xf applyFill="1" applyFont="1" applyNumberFormat="1" borderId="0" fillId="5" fontId="20" numFmtId="4645" xfId="0"/>
    <xf applyFill="1" applyFont="1" applyNumberFormat="1" borderId="0" fillId="5" fontId="20" numFmtId="4645" xfId="0">
      <alignment horizontal="right" vertical="center"/>
    </xf>
    <xf applyNumberFormat="1" borderId="0" fillId="0" fontId="0" numFmtId="4646" xfId="0"/>
    <xf applyFill="1" applyNumberFormat="1" borderId="0" fillId="5" fontId="0" numFmtId="4646" xfId="0"/>
    <xf applyFill="1" applyFont="1" applyNumberFormat="1" borderId="0" fillId="5" fontId="20" numFmtId="4646" xfId="0"/>
    <xf applyFill="1" applyFont="1" applyNumberFormat="1" borderId="0" fillId="5" fontId="20" numFmtId="4646" xfId="0">
      <alignment horizontal="right" vertical="center"/>
    </xf>
    <xf applyNumberFormat="1" borderId="0" fillId="0" fontId="0" numFmtId="4647" xfId="0"/>
    <xf applyFill="1" applyNumberFormat="1" borderId="0" fillId="6" fontId="0" numFmtId="4647" xfId="0"/>
    <xf applyFill="1" applyFont="1" applyNumberFormat="1" borderId="0" fillId="6" fontId="23" numFmtId="4647" xfId="0"/>
    <xf applyFill="1" applyFont="1" applyNumberFormat="1" borderId="0" fillId="6" fontId="23" numFmtId="4647" xfId="0">
      <alignment horizontal="right" vertical="center"/>
    </xf>
    <xf applyNumberFormat="1" borderId="0" fillId="0" fontId="0" numFmtId="4648" xfId="0"/>
    <xf applyFill="1" applyNumberFormat="1" borderId="0" fillId="5" fontId="0" numFmtId="4649" xfId="0"/>
    <xf applyFill="1" applyFont="1" applyNumberFormat="1" borderId="0" fillId="5" fontId="17" numFmtId="4649" xfId="0"/>
    <xf applyFill="1" applyFont="1" applyNumberFormat="1" borderId="0" fillId="5" fontId="17" numFmtId="4649" xfId="0">
      <alignment horizontal="right" vertical="center"/>
    </xf>
    <xf applyFill="1" applyNumberFormat="1" borderId="0" fillId="5" fontId="0" numFmtId="4650" xfId="0"/>
    <xf applyFill="1" applyFont="1" applyNumberFormat="1" borderId="0" fillId="5" fontId="17" numFmtId="4650" xfId="0"/>
    <xf applyFill="1" applyFont="1" applyNumberFormat="1" borderId="0" fillId="5" fontId="17" numFmtId="4650" xfId="0">
      <alignment horizontal="right" vertical="center"/>
    </xf>
    <xf applyFill="1" applyNumberFormat="1" borderId="0" fillId="5" fontId="0" numFmtId="4651" xfId="0"/>
    <xf applyFill="1" applyFont="1" applyNumberFormat="1" borderId="0" fillId="5" fontId="17" numFmtId="4651" xfId="0"/>
    <xf applyFill="1" applyFont="1" applyNumberFormat="1" borderId="0" fillId="5" fontId="17" numFmtId="4651" xfId="0">
      <alignment horizontal="right" vertical="center"/>
    </xf>
    <xf applyFill="1" applyNumberFormat="1" borderId="0" fillId="7" fontId="0" numFmtId="4652" xfId="0"/>
    <xf applyFill="1" applyFont="1" applyNumberFormat="1" borderId="0" fillId="7" fontId="17" numFmtId="4652" xfId="0"/>
    <xf applyFill="1" applyFont="1" applyNumberFormat="1" borderId="0" fillId="7" fontId="17" numFmtId="4652" xfId="0">
      <alignment horizontal="right" vertical="center"/>
    </xf>
    <xf applyFill="1" applyNumberFormat="1" borderId="0" fillId="7" fontId="0" numFmtId="4653" xfId="0"/>
    <xf applyFill="1" applyFont="1" applyNumberFormat="1" borderId="0" fillId="7" fontId="17" numFmtId="4653" xfId="0"/>
    <xf applyFill="1" applyFont="1" applyNumberFormat="1" borderId="0" fillId="7" fontId="17" numFmtId="4653" xfId="0">
      <alignment horizontal="right" vertical="center"/>
    </xf>
    <xf applyFill="1" applyNumberFormat="1" borderId="0" fillId="7" fontId="0" numFmtId="4654" xfId="0"/>
    <xf applyFill="1" applyFont="1" applyNumberFormat="1" borderId="0" fillId="7" fontId="17" numFmtId="4654" xfId="0"/>
    <xf applyFill="1" applyFont="1" applyNumberFormat="1" borderId="0" fillId="7" fontId="17" numFmtId="4654" xfId="0">
      <alignment horizontal="right" vertical="center"/>
    </xf>
    <xf applyFill="1" applyNumberFormat="1" borderId="0" fillId="5" fontId="0" numFmtId="4655" xfId="0"/>
    <xf applyFill="1" applyFont="1" applyNumberFormat="1" borderId="0" fillId="5" fontId="17" numFmtId="4655" xfId="0"/>
    <xf applyFill="1" applyFont="1" applyNumberFormat="1" borderId="0" fillId="5" fontId="17" numFmtId="4655" xfId="0">
      <alignment horizontal="right" vertical="center"/>
    </xf>
    <xf applyFill="1" applyNumberFormat="1" borderId="0" fillId="5" fontId="0" numFmtId="4656" xfId="0"/>
    <xf applyFill="1" applyFont="1" applyNumberFormat="1" borderId="0" fillId="5" fontId="17" numFmtId="4656" xfId="0"/>
    <xf applyFill="1" applyFont="1" applyNumberFormat="1" borderId="0" fillId="5" fontId="17" numFmtId="4656" xfId="0">
      <alignment horizontal="right" vertical="center"/>
    </xf>
    <xf applyFill="1" applyNumberFormat="1" borderId="0" fillId="5" fontId="0" numFmtId="4657" xfId="0"/>
    <xf applyFill="1" applyFont="1" applyNumberFormat="1" borderId="0" fillId="5" fontId="17" numFmtId="4657" xfId="0"/>
    <xf applyFill="1" applyFont="1" applyNumberFormat="1" borderId="0" fillId="5" fontId="17" numFmtId="4657" xfId="0">
      <alignment horizontal="right" vertical="center"/>
    </xf>
    <xf applyFill="1" applyNumberFormat="1" borderId="0" fillId="7" fontId="0" numFmtId="4658" xfId="0"/>
    <xf applyFill="1" applyFont="1" applyNumberFormat="1" borderId="0" fillId="7" fontId="17" numFmtId="4658" xfId="0"/>
    <xf applyFill="1" applyFont="1" applyNumberFormat="1" borderId="0" fillId="7" fontId="17" numFmtId="4658" xfId="0">
      <alignment horizontal="right" vertical="center"/>
    </xf>
    <xf applyFill="1" applyNumberFormat="1" borderId="0" fillId="7" fontId="0" numFmtId="4659" xfId="0"/>
    <xf applyFill="1" applyFont="1" applyNumberFormat="1" borderId="0" fillId="7" fontId="17" numFmtId="4659" xfId="0"/>
    <xf applyFill="1" applyFont="1" applyNumberFormat="1" borderId="0" fillId="7" fontId="17" numFmtId="4659" xfId="0">
      <alignment horizontal="right" vertical="center"/>
    </xf>
    <xf applyFill="1" applyNumberFormat="1" borderId="0" fillId="7" fontId="0" numFmtId="4660" xfId="0"/>
    <xf applyFill="1" applyFont="1" applyNumberFormat="1" borderId="0" fillId="7" fontId="17" numFmtId="4660" xfId="0"/>
    <xf applyFill="1" applyFont="1" applyNumberFormat="1" borderId="0" fillId="7" fontId="17" numFmtId="4660" xfId="0">
      <alignment horizontal="right" vertical="center"/>
    </xf>
    <xf applyFill="1" applyNumberFormat="1" borderId="0" fillId="5" fontId="0" numFmtId="4661" xfId="0"/>
    <xf applyFill="1" applyFont="1" applyNumberFormat="1" borderId="0" fillId="5" fontId="17" numFmtId="4661" xfId="0"/>
    <xf applyFill="1" applyFont="1" applyNumberFormat="1" borderId="0" fillId="5" fontId="17" numFmtId="4661" xfId="0">
      <alignment horizontal="right" vertical="center"/>
    </xf>
    <xf applyFill="1" applyNumberFormat="1" borderId="0" fillId="5" fontId="0" numFmtId="4662" xfId="0"/>
    <xf applyFill="1" applyFont="1" applyNumberFormat="1" borderId="0" fillId="5" fontId="17" numFmtId="4662" xfId="0"/>
    <xf applyFill="1" applyFont="1" applyNumberFormat="1" borderId="0" fillId="5" fontId="17" numFmtId="4662" xfId="0">
      <alignment horizontal="right" vertical="center"/>
    </xf>
    <xf applyFill="1" applyNumberFormat="1" borderId="0" fillId="5" fontId="0" numFmtId="4663" xfId="0"/>
    <xf applyFill="1" applyFont="1" applyNumberFormat="1" borderId="0" fillId="5" fontId="17" numFmtId="4663" xfId="0"/>
    <xf applyFill="1" applyFont="1" applyNumberFormat="1" borderId="0" fillId="5" fontId="17" numFmtId="4663" xfId="0">
      <alignment horizontal="right" vertical="center"/>
    </xf>
    <xf applyFill="1" applyNumberFormat="1" borderId="0" fillId="7" fontId="0" numFmtId="4664" xfId="0"/>
    <xf applyFill="1" applyFont="1" applyNumberFormat="1" borderId="0" fillId="7" fontId="17" numFmtId="4664" xfId="0"/>
    <xf applyFill="1" applyFont="1" applyNumberFormat="1" borderId="0" fillId="7" fontId="17" numFmtId="4664" xfId="0">
      <alignment horizontal="right" vertical="center"/>
    </xf>
    <xf applyFill="1" applyNumberFormat="1" borderId="0" fillId="7" fontId="0" numFmtId="4665" xfId="0"/>
    <xf applyFill="1" applyFont="1" applyNumberFormat="1" borderId="0" fillId="7" fontId="17" numFmtId="4665" xfId="0"/>
    <xf applyFill="1" applyFont="1" applyNumberFormat="1" borderId="0" fillId="7" fontId="17" numFmtId="4665" xfId="0">
      <alignment horizontal="right" vertical="center"/>
    </xf>
    <xf applyFill="1" applyNumberFormat="1" borderId="0" fillId="7" fontId="0" numFmtId="4666" xfId="0"/>
    <xf applyFill="1" applyFont="1" applyNumberFormat="1" borderId="0" fillId="7" fontId="17" numFmtId="4666" xfId="0"/>
    <xf applyFill="1" applyFont="1" applyNumberFormat="1" borderId="0" fillId="7" fontId="17" numFmtId="4666" xfId="0">
      <alignment horizontal="right" vertical="center"/>
    </xf>
    <xf applyFill="1" applyNumberFormat="1" borderId="0" fillId="5" fontId="0" numFmtId="4667" xfId="0"/>
    <xf applyFill="1" applyFont="1" applyNumberFormat="1" borderId="0" fillId="5" fontId="17" numFmtId="4667" xfId="0"/>
    <xf applyFill="1" applyFont="1" applyNumberFormat="1" borderId="0" fillId="5" fontId="17" numFmtId="4667" xfId="0">
      <alignment horizontal="right" vertical="center"/>
    </xf>
    <xf applyFill="1" applyNumberFormat="1" borderId="0" fillId="5" fontId="0" numFmtId="4668" xfId="0"/>
    <xf applyFill="1" applyFont="1" applyNumberFormat="1" borderId="0" fillId="5" fontId="17" numFmtId="4668" xfId="0"/>
    <xf applyFill="1" applyFont="1" applyNumberFormat="1" borderId="0" fillId="5" fontId="17" numFmtId="4668" xfId="0">
      <alignment horizontal="right" vertical="center"/>
    </xf>
    <xf applyFill="1" applyNumberFormat="1" borderId="0" fillId="7" fontId="0" numFmtId="4669" xfId="0"/>
    <xf applyFill="1" applyFont="1" applyNumberFormat="1" borderId="0" fillId="7" fontId="17" numFmtId="4669" xfId="0"/>
    <xf applyFill="1" applyFont="1" applyNumberFormat="1" borderId="0" fillId="7" fontId="17" numFmtId="4669" xfId="0">
      <alignment horizontal="right" vertical="center"/>
    </xf>
    <xf applyFill="1" applyNumberFormat="1" borderId="0" fillId="5" fontId="0" numFmtId="4670" xfId="0"/>
    <xf applyFill="1" applyFont="1" applyNumberFormat="1" borderId="0" fillId="5" fontId="17" numFmtId="4670" xfId="0"/>
    <xf applyFill="1" applyFont="1" applyNumberFormat="1" borderId="0" fillId="5" fontId="17" numFmtId="4670" xfId="0">
      <alignment horizontal="right" vertical="center"/>
    </xf>
    <xf applyFill="1" applyNumberFormat="1" borderId="0" fillId="5" fontId="0" numFmtId="4671" xfId="0"/>
    <xf applyFill="1" applyFont="1" applyNumberFormat="1" borderId="0" fillId="5" fontId="17" numFmtId="4671" xfId="0"/>
    <xf applyFill="1" applyFont="1" applyNumberFormat="1" borderId="0" fillId="5" fontId="17" numFmtId="4671" xfId="0">
      <alignment horizontal="right" vertical="center"/>
    </xf>
    <xf applyFill="1" applyNumberFormat="1" borderId="0" fillId="5" fontId="0" numFmtId="4672" xfId="0"/>
    <xf applyFill="1" applyFont="1" applyNumberFormat="1" borderId="0" fillId="5" fontId="17" numFmtId="4672" xfId="0"/>
    <xf applyFill="1" applyFont="1" applyNumberFormat="1" borderId="0" fillId="5" fontId="17" numFmtId="4672" xfId="0">
      <alignment horizontal="right" vertical="center"/>
    </xf>
    <xf applyFill="1" applyNumberFormat="1" borderId="0" fillId="7" fontId="0" numFmtId="4673" xfId="0"/>
    <xf applyFill="1" applyFont="1" applyNumberFormat="1" borderId="0" fillId="7" fontId="17" numFmtId="4673" xfId="0"/>
    <xf applyFill="1" applyFont="1" applyNumberFormat="1" borderId="0" fillId="7" fontId="17" numFmtId="4673" xfId="0">
      <alignment horizontal="right" vertical="center"/>
    </xf>
    <xf applyFill="1" applyNumberFormat="1" borderId="0" fillId="7" fontId="0" numFmtId="4674" xfId="0"/>
    <xf applyFill="1" applyFont="1" applyNumberFormat="1" borderId="0" fillId="7" fontId="17" numFmtId="4674" xfId="0"/>
    <xf applyFill="1" applyFont="1" applyNumberFormat="1" borderId="0" fillId="7" fontId="17" numFmtId="4674" xfId="0">
      <alignment horizontal="right" vertical="center"/>
    </xf>
    <xf applyFill="1" applyNumberFormat="1" borderId="0" fillId="7" fontId="0" numFmtId="4675" xfId="0"/>
    <xf applyFill="1" applyFont="1" applyNumberFormat="1" borderId="0" fillId="7" fontId="17" numFmtId="4675" xfId="0"/>
    <xf applyFill="1" applyFont="1" applyNumberFormat="1" borderId="0" fillId="7" fontId="17" numFmtId="4675" xfId="0">
      <alignment horizontal="right" vertical="center"/>
    </xf>
    <xf applyFill="1" applyNumberFormat="1" borderId="0" fillId="5" fontId="0" numFmtId="4676" xfId="0"/>
    <xf applyFill="1" applyFont="1" applyNumberFormat="1" borderId="0" fillId="5" fontId="17" numFmtId="4676" xfId="0"/>
    <xf applyFill="1" applyFont="1" applyNumberFormat="1" borderId="0" fillId="5" fontId="17" numFmtId="4676" xfId="0">
      <alignment horizontal="right" vertical="center"/>
    </xf>
    <xf applyFill="1" applyNumberFormat="1" borderId="0" fillId="5" fontId="0" numFmtId="4677" xfId="0"/>
    <xf applyFill="1" applyFont="1" applyNumberFormat="1" borderId="0" fillId="5" fontId="17" numFmtId="4677" xfId="0"/>
    <xf applyFill="1" applyFont="1" applyNumberFormat="1" borderId="0" fillId="5" fontId="17" numFmtId="4677" xfId="0">
      <alignment horizontal="right" vertical="center"/>
    </xf>
    <xf applyFill="1" applyNumberFormat="1" borderId="0" fillId="5" fontId="0" numFmtId="4678" xfId="0"/>
    <xf applyFill="1" applyFont="1" applyNumberFormat="1" borderId="0" fillId="5" fontId="17" numFmtId="4678" xfId="0"/>
    <xf applyFill="1" applyFont="1" applyNumberFormat="1" borderId="0" fillId="5" fontId="17" numFmtId="4678" xfId="0">
      <alignment horizontal="right" vertical="center"/>
    </xf>
    <xf applyFill="1" applyNumberFormat="1" borderId="0" fillId="7" fontId="0" numFmtId="4679" xfId="0"/>
    <xf applyFill="1" applyFont="1" applyNumberFormat="1" borderId="0" fillId="7" fontId="17" numFmtId="4679" xfId="0"/>
    <xf applyFill="1" applyFont="1" applyNumberFormat="1" borderId="0" fillId="7" fontId="17" numFmtId="4679" xfId="0">
      <alignment horizontal="right" vertical="center"/>
    </xf>
    <xf applyFill="1" applyNumberFormat="1" borderId="0" fillId="7" fontId="0" numFmtId="4680" xfId="0"/>
    <xf applyFill="1" applyFont="1" applyNumberFormat="1" borderId="0" fillId="7" fontId="17" numFmtId="4680" xfId="0"/>
    <xf applyFill="1" applyFont="1" applyNumberFormat="1" borderId="0" fillId="7" fontId="17" numFmtId="4680" xfId="0">
      <alignment horizontal="right" vertical="center"/>
    </xf>
    <xf applyFill="1" applyNumberFormat="1" borderId="0" fillId="7" fontId="0" numFmtId="4681" xfId="0"/>
    <xf applyFill="1" applyFont="1" applyNumberFormat="1" borderId="0" fillId="7" fontId="17" numFmtId="4681" xfId="0"/>
    <xf applyFill="1" applyFont="1" applyNumberFormat="1" borderId="0" fillId="7" fontId="17" numFmtId="4681" xfId="0">
      <alignment horizontal="right" vertical="center"/>
    </xf>
    <xf applyFill="1" applyNumberFormat="1" borderId="0" fillId="5" fontId="0" numFmtId="4682" xfId="0"/>
    <xf applyFill="1" applyFont="1" applyNumberFormat="1" borderId="0" fillId="5" fontId="17" numFmtId="4682" xfId="0"/>
    <xf applyFill="1" applyFont="1" applyNumberFormat="1" borderId="0" fillId="5" fontId="17" numFmtId="4682" xfId="0">
      <alignment horizontal="right" vertical="center"/>
    </xf>
    <xf applyFill="1" applyNumberFormat="1" borderId="0" fillId="5" fontId="0" numFmtId="4683" xfId="0"/>
    <xf applyFill="1" applyFont="1" applyNumberFormat="1" borderId="0" fillId="5" fontId="17" numFmtId="4683" xfId="0"/>
    <xf applyFill="1" applyFont="1" applyNumberFormat="1" borderId="0" fillId="5" fontId="17" numFmtId="4683" xfId="0">
      <alignment horizontal="right" vertical="center"/>
    </xf>
    <xf applyFill="1" applyNumberFormat="1" borderId="0" fillId="7" fontId="0" numFmtId="4684" xfId="0"/>
    <xf applyFill="1" applyFont="1" applyNumberFormat="1" borderId="0" fillId="7" fontId="17" numFmtId="4684" xfId="0"/>
    <xf applyFill="1" applyFont="1" applyNumberFormat="1" borderId="0" fillId="7" fontId="17" numFmtId="4684" xfId="0">
      <alignment horizontal="right" vertical="center"/>
    </xf>
    <xf applyNumberFormat="1" borderId="0" fillId="0" fontId="0" numFmtId="4685" xfId="0"/>
    <xf applyFill="1" applyNumberFormat="1" borderId="0" fillId="5" fontId="0" numFmtId="4685" xfId="0"/>
    <xf applyFill="1" applyFont="1" applyNumberFormat="1" borderId="0" fillId="5" fontId="20" numFmtId="4685" xfId="0"/>
    <xf applyFill="1" applyFont="1" applyNumberFormat="1" borderId="0" fillId="5" fontId="20" numFmtId="4685" xfId="0">
      <alignment horizontal="right" vertical="center"/>
    </xf>
    <xf applyNumberFormat="1" borderId="0" fillId="0" fontId="0" numFmtId="4686" xfId="0"/>
    <xf applyFill="1" applyNumberFormat="1" borderId="0" fillId="5" fontId="0" numFmtId="4686" xfId="0"/>
    <xf applyFill="1" applyFont="1" applyNumberFormat="1" borderId="0" fillId="5" fontId="20" numFmtId="4686" xfId="0"/>
    <xf applyFill="1" applyFont="1" applyNumberFormat="1" borderId="0" fillId="5" fontId="20" numFmtId="4686" xfId="0">
      <alignment horizontal="right" vertical="center"/>
    </xf>
    <xf applyNumberFormat="1" borderId="0" fillId="0" fontId="0" numFmtId="4687" xfId="0"/>
    <xf applyFill="1" applyNumberFormat="1" borderId="0" fillId="5" fontId="0" numFmtId="4687" xfId="0"/>
    <xf applyFill="1" applyFont="1" applyNumberFormat="1" borderId="0" fillId="5" fontId="20" numFmtId="4687" xfId="0"/>
    <xf applyFill="1" applyFont="1" applyNumberFormat="1" borderId="0" fillId="5" fontId="20" numFmtId="4687" xfId="0">
      <alignment horizontal="right" vertical="center"/>
    </xf>
    <xf applyNumberFormat="1" borderId="0" fillId="0" fontId="0" numFmtId="4688" xfId="0"/>
    <xf applyFill="1" applyNumberFormat="1" borderId="0" fillId="6" fontId="0" numFmtId="4688" xfId="0"/>
    <xf applyFill="1" applyFont="1" applyNumberFormat="1" borderId="0" fillId="6" fontId="23" numFmtId="4688" xfId="0"/>
    <xf applyFill="1" applyFont="1" applyNumberFormat="1" borderId="0" fillId="6" fontId="23" numFmtId="4688" xfId="0">
      <alignment horizontal="right" vertical="center"/>
    </xf>
    <xf applyNumberFormat="1" borderId="0" fillId="0" fontId="0" numFmtId="4689" xfId="0"/>
    <xf applyFill="1" applyNumberFormat="1" borderId="0" fillId="5" fontId="0" numFmtId="4690" xfId="0"/>
    <xf applyFill="1" applyFont="1" applyNumberFormat="1" borderId="0" fillId="5" fontId="17" numFmtId="4690" xfId="0"/>
    <xf applyFill="1" applyFont="1" applyNumberFormat="1" borderId="0" fillId="5" fontId="17" numFmtId="4690" xfId="0">
      <alignment horizontal="right" vertical="center"/>
    </xf>
    <xf applyFill="1" applyNumberFormat="1" borderId="0" fillId="5" fontId="0" numFmtId="4691" xfId="0"/>
    <xf applyFill="1" applyFont="1" applyNumberFormat="1" borderId="0" fillId="5" fontId="17" numFmtId="4691" xfId="0"/>
    <xf applyFill="1" applyFont="1" applyNumberFormat="1" borderId="0" fillId="5" fontId="17" numFmtId="4691" xfId="0">
      <alignment horizontal="right" vertical="center"/>
    </xf>
    <xf applyFill="1" applyNumberFormat="1" borderId="0" fillId="5" fontId="0" numFmtId="4692" xfId="0"/>
    <xf applyFill="1" applyFont="1" applyNumberFormat="1" borderId="0" fillId="5" fontId="17" numFmtId="4692" xfId="0"/>
    <xf applyFill="1" applyFont="1" applyNumberFormat="1" borderId="0" fillId="5" fontId="17" numFmtId="4692" xfId="0">
      <alignment horizontal="right" vertical="center"/>
    </xf>
    <xf applyFill="1" applyNumberFormat="1" borderId="0" fillId="7" fontId="0" numFmtId="4693" xfId="0"/>
    <xf applyFill="1" applyFont="1" applyNumberFormat="1" borderId="0" fillId="7" fontId="17" numFmtId="4693" xfId="0"/>
    <xf applyFill="1" applyFont="1" applyNumberFormat="1" borderId="0" fillId="7" fontId="17" numFmtId="4693" xfId="0">
      <alignment horizontal="right" vertical="center"/>
    </xf>
    <xf applyFill="1" applyNumberFormat="1" borderId="0" fillId="7" fontId="0" numFmtId="4694" xfId="0"/>
    <xf applyFill="1" applyFont="1" applyNumberFormat="1" borderId="0" fillId="7" fontId="17" numFmtId="4694" xfId="0"/>
    <xf applyFill="1" applyFont="1" applyNumberFormat="1" borderId="0" fillId="7" fontId="17" numFmtId="4694" xfId="0">
      <alignment horizontal="right" vertical="center"/>
    </xf>
    <xf applyFill="1" applyNumberFormat="1" borderId="0" fillId="7" fontId="0" numFmtId="4695" xfId="0"/>
    <xf applyFill="1" applyFont="1" applyNumberFormat="1" borderId="0" fillId="7" fontId="17" numFmtId="4695" xfId="0"/>
    <xf applyFill="1" applyFont="1" applyNumberFormat="1" borderId="0" fillId="7" fontId="17" numFmtId="4695" xfId="0">
      <alignment horizontal="right" vertical="center"/>
    </xf>
    <xf applyFill="1" applyNumberFormat="1" borderId="0" fillId="5" fontId="0" numFmtId="4696" xfId="0"/>
    <xf applyFill="1" applyFont="1" applyNumberFormat="1" borderId="0" fillId="5" fontId="17" numFmtId="4696" xfId="0"/>
    <xf applyFill="1" applyFont="1" applyNumberFormat="1" borderId="0" fillId="5" fontId="17" numFmtId="4696" xfId="0">
      <alignment horizontal="right" vertical="center"/>
    </xf>
    <xf applyFill="1" applyNumberFormat="1" borderId="0" fillId="5" fontId="0" numFmtId="4697" xfId="0"/>
    <xf applyFill="1" applyFont="1" applyNumberFormat="1" borderId="0" fillId="5" fontId="17" numFmtId="4697" xfId="0"/>
    <xf applyFill="1" applyFont="1" applyNumberFormat="1" borderId="0" fillId="5" fontId="17" numFmtId="4697" xfId="0">
      <alignment horizontal="right" vertical="center"/>
    </xf>
    <xf applyFill="1" applyNumberFormat="1" borderId="0" fillId="5" fontId="0" numFmtId="4698" xfId="0"/>
    <xf applyFill="1" applyFont="1" applyNumberFormat="1" borderId="0" fillId="5" fontId="17" numFmtId="4698" xfId="0"/>
    <xf applyFill="1" applyFont="1" applyNumberFormat="1" borderId="0" fillId="5" fontId="17" numFmtId="4698" xfId="0">
      <alignment horizontal="right" vertical="center"/>
    </xf>
    <xf applyFill="1" applyNumberFormat="1" borderId="0" fillId="7" fontId="0" numFmtId="4699" xfId="0"/>
    <xf applyFill="1" applyFont="1" applyNumberFormat="1" borderId="0" fillId="7" fontId="17" numFmtId="4699" xfId="0"/>
    <xf applyFill="1" applyFont="1" applyNumberFormat="1" borderId="0" fillId="7" fontId="17" numFmtId="4699" xfId="0">
      <alignment horizontal="right" vertical="center"/>
    </xf>
    <xf applyFill="1" applyNumberFormat="1" borderId="0" fillId="7" fontId="0" numFmtId="4700" xfId="0"/>
    <xf applyFill="1" applyFont="1" applyNumberFormat="1" borderId="0" fillId="7" fontId="17" numFmtId="4700" xfId="0"/>
    <xf applyFill="1" applyFont="1" applyNumberFormat="1" borderId="0" fillId="7" fontId="17" numFmtId="4700" xfId="0">
      <alignment horizontal="right" vertical="center"/>
    </xf>
    <xf applyFill="1" applyNumberFormat="1" borderId="0" fillId="7" fontId="0" numFmtId="4701" xfId="0"/>
    <xf applyFill="1" applyFont="1" applyNumberFormat="1" borderId="0" fillId="7" fontId="17" numFmtId="4701" xfId="0"/>
    <xf applyFill="1" applyFont="1" applyNumberFormat="1" borderId="0" fillId="7" fontId="17" numFmtId="4701" xfId="0">
      <alignment horizontal="right" vertical="center"/>
    </xf>
    <xf applyFill="1" applyNumberFormat="1" borderId="0" fillId="5" fontId="0" numFmtId="4702" xfId="0"/>
    <xf applyFill="1" applyFont="1" applyNumberFormat="1" borderId="0" fillId="5" fontId="17" numFmtId="4702" xfId="0"/>
    <xf applyFill="1" applyFont="1" applyNumberFormat="1" borderId="0" fillId="5" fontId="17" numFmtId="4702" xfId="0">
      <alignment horizontal="right" vertical="center"/>
    </xf>
    <xf applyFill="1" applyNumberFormat="1" borderId="0" fillId="5" fontId="0" numFmtId="4703" xfId="0"/>
    <xf applyFill="1" applyFont="1" applyNumberFormat="1" borderId="0" fillId="5" fontId="17" numFmtId="4703" xfId="0"/>
    <xf applyFill="1" applyFont="1" applyNumberFormat="1" borderId="0" fillId="5" fontId="17" numFmtId="4703" xfId="0">
      <alignment horizontal="right" vertical="center"/>
    </xf>
    <xf applyFill="1" applyNumberFormat="1" borderId="0" fillId="5" fontId="0" numFmtId="4704" xfId="0"/>
    <xf applyFill="1" applyFont="1" applyNumberFormat="1" borderId="0" fillId="5" fontId="17" numFmtId="4704" xfId="0"/>
    <xf applyFill="1" applyFont="1" applyNumberFormat="1" borderId="0" fillId="5" fontId="17" numFmtId="4704" xfId="0">
      <alignment horizontal="right" vertical="center"/>
    </xf>
    <xf applyFill="1" applyNumberFormat="1" borderId="0" fillId="7" fontId="0" numFmtId="4705" xfId="0"/>
    <xf applyFill="1" applyFont="1" applyNumberFormat="1" borderId="0" fillId="7" fontId="17" numFmtId="4705" xfId="0"/>
    <xf applyFill="1" applyFont="1" applyNumberFormat="1" borderId="0" fillId="7" fontId="17" numFmtId="4705" xfId="0">
      <alignment horizontal="right" vertical="center"/>
    </xf>
    <xf applyFill="1" applyNumberFormat="1" borderId="0" fillId="7" fontId="0" numFmtId="4706" xfId="0"/>
    <xf applyFill="1" applyFont="1" applyNumberFormat="1" borderId="0" fillId="7" fontId="17" numFmtId="4706" xfId="0"/>
    <xf applyFill="1" applyFont="1" applyNumberFormat="1" borderId="0" fillId="7" fontId="17" numFmtId="4706" xfId="0">
      <alignment horizontal="right" vertical="center"/>
    </xf>
    <xf applyFill="1" applyNumberFormat="1" borderId="0" fillId="7" fontId="0" numFmtId="4707" xfId="0"/>
    <xf applyFill="1" applyFont="1" applyNumberFormat="1" borderId="0" fillId="7" fontId="17" numFmtId="4707" xfId="0"/>
    <xf applyFill="1" applyFont="1" applyNumberFormat="1" borderId="0" fillId="7" fontId="17" numFmtId="4707" xfId="0">
      <alignment horizontal="right" vertical="center"/>
    </xf>
    <xf applyFill="1" applyNumberFormat="1" borderId="0" fillId="5" fontId="0" numFmtId="4708" xfId="0"/>
    <xf applyFill="1" applyFont="1" applyNumberFormat="1" borderId="0" fillId="5" fontId="17" numFmtId="4708" xfId="0"/>
    <xf applyFill="1" applyFont="1" applyNumberFormat="1" borderId="0" fillId="5" fontId="17" numFmtId="4708" xfId="0">
      <alignment horizontal="right" vertical="center"/>
    </xf>
    <xf applyFill="1" applyNumberFormat="1" borderId="0" fillId="5" fontId="0" numFmtId="4709" xfId="0"/>
    <xf applyFill="1" applyFont="1" applyNumberFormat="1" borderId="0" fillId="5" fontId="17" numFmtId="4709" xfId="0"/>
    <xf applyFill="1" applyFont="1" applyNumberFormat="1" borderId="0" fillId="5" fontId="17" numFmtId="4709" xfId="0">
      <alignment horizontal="right" vertical="center"/>
    </xf>
    <xf applyFill="1" applyNumberFormat="1" borderId="0" fillId="7" fontId="0" numFmtId="4710" xfId="0"/>
    <xf applyFill="1" applyFont="1" applyNumberFormat="1" borderId="0" fillId="7" fontId="17" numFmtId="4710" xfId="0"/>
    <xf applyFill="1" applyFont="1" applyNumberFormat="1" borderId="0" fillId="7" fontId="17" numFmtId="4710" xfId="0">
      <alignment horizontal="right" vertical="center"/>
    </xf>
    <xf applyFill="1" applyNumberFormat="1" borderId="0" fillId="5" fontId="0" numFmtId="4711" xfId="0"/>
    <xf applyFill="1" applyFont="1" applyNumberFormat="1" borderId="0" fillId="5" fontId="17" numFmtId="4711" xfId="0"/>
    <xf applyFill="1" applyFont="1" applyNumberFormat="1" borderId="0" fillId="5" fontId="17" numFmtId="4711" xfId="0">
      <alignment horizontal="right" vertical="center"/>
    </xf>
    <xf applyFill="1" applyNumberFormat="1" borderId="0" fillId="5" fontId="0" numFmtId="4712" xfId="0"/>
    <xf applyFill="1" applyFont="1" applyNumberFormat="1" borderId="0" fillId="5" fontId="17" numFmtId="4712" xfId="0"/>
    <xf applyFill="1" applyFont="1" applyNumberFormat="1" borderId="0" fillId="5" fontId="17" numFmtId="4712" xfId="0">
      <alignment horizontal="right" vertical="center"/>
    </xf>
    <xf applyFill="1" applyNumberFormat="1" borderId="0" fillId="5" fontId="0" numFmtId="4713" xfId="0"/>
    <xf applyFill="1" applyFont="1" applyNumberFormat="1" borderId="0" fillId="5" fontId="17" numFmtId="4713" xfId="0"/>
    <xf applyFill="1" applyFont="1" applyNumberFormat="1" borderId="0" fillId="5" fontId="17" numFmtId="4713" xfId="0">
      <alignment horizontal="right" vertical="center"/>
    </xf>
    <xf applyFill="1" applyNumberFormat="1" borderId="0" fillId="7" fontId="0" numFmtId="4714" xfId="0"/>
    <xf applyFill="1" applyFont="1" applyNumberFormat="1" borderId="0" fillId="7" fontId="17" numFmtId="4714" xfId="0"/>
    <xf applyFill="1" applyFont="1" applyNumberFormat="1" borderId="0" fillId="7" fontId="17" numFmtId="4714" xfId="0">
      <alignment horizontal="right" vertical="center"/>
    </xf>
    <xf applyFill="1" applyNumberFormat="1" borderId="0" fillId="7" fontId="0" numFmtId="4715" xfId="0"/>
    <xf applyFill="1" applyFont="1" applyNumberFormat="1" borderId="0" fillId="7" fontId="17" numFmtId="4715" xfId="0"/>
    <xf applyFill="1" applyFont="1" applyNumberFormat="1" borderId="0" fillId="7" fontId="17" numFmtId="4715" xfId="0">
      <alignment horizontal="right" vertical="center"/>
    </xf>
    <xf applyFill="1" applyNumberFormat="1" borderId="0" fillId="7" fontId="0" numFmtId="4716" xfId="0"/>
    <xf applyFill="1" applyFont="1" applyNumberFormat="1" borderId="0" fillId="7" fontId="17" numFmtId="4716" xfId="0"/>
    <xf applyFill="1" applyFont="1" applyNumberFormat="1" borderId="0" fillId="7" fontId="17" numFmtId="4716" xfId="0">
      <alignment horizontal="right" vertical="center"/>
    </xf>
    <xf applyFill="1" applyNumberFormat="1" borderId="0" fillId="5" fontId="0" numFmtId="4717" xfId="0"/>
    <xf applyFill="1" applyFont="1" applyNumberFormat="1" borderId="0" fillId="5" fontId="17" numFmtId="4717" xfId="0"/>
    <xf applyFill="1" applyFont="1" applyNumberFormat="1" borderId="0" fillId="5" fontId="17" numFmtId="4717" xfId="0">
      <alignment horizontal="right" vertical="center"/>
    </xf>
    <xf applyFill="1" applyNumberFormat="1" borderId="0" fillId="5" fontId="0" numFmtId="4718" xfId="0"/>
    <xf applyFill="1" applyFont="1" applyNumberFormat="1" borderId="0" fillId="5" fontId="17" numFmtId="4718" xfId="0"/>
    <xf applyFill="1" applyFont="1" applyNumberFormat="1" borderId="0" fillId="5" fontId="17" numFmtId="4718" xfId="0">
      <alignment horizontal="right" vertical="center"/>
    </xf>
    <xf applyFill="1" applyNumberFormat="1" borderId="0" fillId="5" fontId="0" numFmtId="4719" xfId="0"/>
    <xf applyFill="1" applyFont="1" applyNumberFormat="1" borderId="0" fillId="5" fontId="17" numFmtId="4719" xfId="0"/>
    <xf applyFill="1" applyFont="1" applyNumberFormat="1" borderId="0" fillId="5" fontId="17" numFmtId="4719" xfId="0">
      <alignment horizontal="right" vertical="center"/>
    </xf>
    <xf applyFill="1" applyNumberFormat="1" borderId="0" fillId="7" fontId="0" numFmtId="4720" xfId="0"/>
    <xf applyFill="1" applyFont="1" applyNumberFormat="1" borderId="0" fillId="7" fontId="17" numFmtId="4720" xfId="0"/>
    <xf applyFill="1" applyFont="1" applyNumberFormat="1" borderId="0" fillId="7" fontId="17" numFmtId="4720" xfId="0">
      <alignment horizontal="right" vertical="center"/>
    </xf>
    <xf applyFill="1" applyNumberFormat="1" borderId="0" fillId="7" fontId="0" numFmtId="4721" xfId="0"/>
    <xf applyFill="1" applyFont="1" applyNumberFormat="1" borderId="0" fillId="7" fontId="17" numFmtId="4721" xfId="0"/>
    <xf applyFill="1" applyFont="1" applyNumberFormat="1" borderId="0" fillId="7" fontId="17" numFmtId="4721" xfId="0">
      <alignment horizontal="right" vertical="center"/>
    </xf>
    <xf applyFill="1" applyNumberFormat="1" borderId="0" fillId="7" fontId="0" numFmtId="4722" xfId="0"/>
    <xf applyFill="1" applyFont="1" applyNumberFormat="1" borderId="0" fillId="7" fontId="17" numFmtId="4722" xfId="0"/>
    <xf applyFill="1" applyFont="1" applyNumberFormat="1" borderId="0" fillId="7" fontId="17" numFmtId="4722" xfId="0">
      <alignment horizontal="right" vertical="center"/>
    </xf>
    <xf applyFill="1" applyNumberFormat="1" borderId="0" fillId="5" fontId="0" numFmtId="4723" xfId="0"/>
    <xf applyFill="1" applyFont="1" applyNumberFormat="1" borderId="0" fillId="5" fontId="17" numFmtId="4723" xfId="0"/>
    <xf applyFill="1" applyFont="1" applyNumberFormat="1" borderId="0" fillId="5" fontId="17" numFmtId="4723" xfId="0">
      <alignment horizontal="right" vertical="center"/>
    </xf>
    <xf applyFill="1" applyNumberFormat="1" borderId="0" fillId="5" fontId="0" numFmtId="4724" xfId="0"/>
    <xf applyFill="1" applyFont="1" applyNumberFormat="1" borderId="0" fillId="5" fontId="17" numFmtId="4724" xfId="0"/>
    <xf applyFill="1" applyFont="1" applyNumberFormat="1" borderId="0" fillId="5" fontId="17" numFmtId="4724" xfId="0">
      <alignment horizontal="right" vertical="center"/>
    </xf>
    <xf applyFill="1" applyNumberFormat="1" borderId="0" fillId="7" fontId="0" numFmtId="4725" xfId="0"/>
    <xf applyFill="1" applyFont="1" applyNumberFormat="1" borderId="0" fillId="7" fontId="17" numFmtId="4725" xfId="0"/>
    <xf applyFill="1" applyFont="1" applyNumberFormat="1" borderId="0" fillId="7" fontId="17" numFmtId="4725" xfId="0">
      <alignment horizontal="right" vertical="center"/>
    </xf>
    <xf applyNumberFormat="1" borderId="0" fillId="0" fontId="0" numFmtId="4726" xfId="0"/>
    <xf applyFill="1" applyNumberFormat="1" borderId="0" fillId="5" fontId="0" numFmtId="4726" xfId="0"/>
    <xf applyFill="1" applyFont="1" applyNumberFormat="1" borderId="0" fillId="5" fontId="20" numFmtId="4726" xfId="0"/>
    <xf applyFill="1" applyFont="1" applyNumberFormat="1" borderId="0" fillId="5" fontId="20" numFmtId="4726" xfId="0">
      <alignment horizontal="right" vertical="center"/>
    </xf>
    <xf applyNumberFormat="1" borderId="0" fillId="0" fontId="0" numFmtId="4727" xfId="0"/>
    <xf applyFill="1" applyNumberFormat="1" borderId="0" fillId="5" fontId="0" numFmtId="4727" xfId="0"/>
    <xf applyFill="1" applyFont="1" applyNumberFormat="1" borderId="0" fillId="5" fontId="20" numFmtId="4727" xfId="0"/>
    <xf applyFill="1" applyFont="1" applyNumberFormat="1" borderId="0" fillId="5" fontId="20" numFmtId="4727" xfId="0">
      <alignment horizontal="right" vertical="center"/>
    </xf>
    <xf applyNumberFormat="1" borderId="0" fillId="0" fontId="0" numFmtId="4728" xfId="0"/>
    <xf applyFill="1" applyNumberFormat="1" borderId="0" fillId="5" fontId="0" numFmtId="4728" xfId="0"/>
    <xf applyFill="1" applyFont="1" applyNumberFormat="1" borderId="0" fillId="5" fontId="20" numFmtId="4728" xfId="0"/>
    <xf applyFill="1" applyFont="1" applyNumberFormat="1" borderId="0" fillId="5" fontId="20" numFmtId="4728" xfId="0">
      <alignment horizontal="right" vertical="center"/>
    </xf>
    <xf applyNumberFormat="1" borderId="0" fillId="0" fontId="0" numFmtId="4729" xfId="0"/>
    <xf applyFill="1" applyNumberFormat="1" borderId="0" fillId="6" fontId="0" numFmtId="4729" xfId="0"/>
    <xf applyFill="1" applyFont="1" applyNumberFormat="1" borderId="0" fillId="6" fontId="23" numFmtId="4729" xfId="0"/>
    <xf applyFill="1" applyFont="1" applyNumberFormat="1" borderId="0" fillId="6" fontId="23" numFmtId="4729" xfId="0">
      <alignment horizontal="right" vertical="center"/>
    </xf>
    <xf applyNumberFormat="1" borderId="0" fillId="0" fontId="0" numFmtId="4730" xfId="0"/>
    <xf applyFill="1" applyNumberFormat="1" borderId="0" fillId="5" fontId="0" numFmtId="4731" xfId="0"/>
    <xf applyFill="1" applyFont="1" applyNumberFormat="1" borderId="0" fillId="5" fontId="17" numFmtId="4731" xfId="0"/>
    <xf applyFill="1" applyFont="1" applyNumberFormat="1" borderId="0" fillId="5" fontId="17" numFmtId="4731" xfId="0">
      <alignment horizontal="right" vertical="center"/>
    </xf>
    <xf applyFill="1" applyNumberFormat="1" borderId="0" fillId="5" fontId="0" numFmtId="4732" xfId="0"/>
    <xf applyFill="1" applyFont="1" applyNumberFormat="1" borderId="0" fillId="5" fontId="17" numFmtId="4732" xfId="0"/>
    <xf applyFill="1" applyFont="1" applyNumberFormat="1" borderId="0" fillId="5" fontId="17" numFmtId="4732" xfId="0">
      <alignment horizontal="right" vertical="center"/>
    </xf>
    <xf applyFill="1" applyNumberFormat="1" borderId="0" fillId="5" fontId="0" numFmtId="4733" xfId="0"/>
    <xf applyFill="1" applyFont="1" applyNumberFormat="1" borderId="0" fillId="5" fontId="17" numFmtId="4733" xfId="0"/>
    <xf applyFill="1" applyFont="1" applyNumberFormat="1" borderId="0" fillId="5" fontId="17" numFmtId="4733" xfId="0">
      <alignment horizontal="right" vertical="center"/>
    </xf>
    <xf applyFill="1" applyNumberFormat="1" borderId="0" fillId="7" fontId="0" numFmtId="4734" xfId="0"/>
    <xf applyFill="1" applyFont="1" applyNumberFormat="1" borderId="0" fillId="7" fontId="17" numFmtId="4734" xfId="0"/>
    <xf applyFill="1" applyFont="1" applyNumberFormat="1" borderId="0" fillId="7" fontId="17" numFmtId="4734" xfId="0">
      <alignment horizontal="right" vertical="center"/>
    </xf>
    <xf applyFill="1" applyNumberFormat="1" borderId="0" fillId="7" fontId="0" numFmtId="4735" xfId="0"/>
    <xf applyFill="1" applyFont="1" applyNumberFormat="1" borderId="0" fillId="7" fontId="17" numFmtId="4735" xfId="0"/>
    <xf applyFill="1" applyFont="1" applyNumberFormat="1" borderId="0" fillId="7" fontId="17" numFmtId="4735" xfId="0">
      <alignment horizontal="right" vertical="center"/>
    </xf>
    <xf applyFill="1" applyNumberFormat="1" borderId="0" fillId="7" fontId="0" numFmtId="4736" xfId="0"/>
    <xf applyFill="1" applyFont="1" applyNumberFormat="1" borderId="0" fillId="7" fontId="17" numFmtId="4736" xfId="0"/>
    <xf applyFill="1" applyFont="1" applyNumberFormat="1" borderId="0" fillId="7" fontId="17" numFmtId="4736" xfId="0">
      <alignment horizontal="right" vertical="center"/>
    </xf>
    <xf applyFill="1" applyNumberFormat="1" borderId="0" fillId="5" fontId="0" numFmtId="4737" xfId="0"/>
    <xf applyFill="1" applyFont="1" applyNumberFormat="1" borderId="0" fillId="5" fontId="17" numFmtId="4737" xfId="0"/>
    <xf applyFill="1" applyFont="1" applyNumberFormat="1" borderId="0" fillId="5" fontId="17" numFmtId="4737" xfId="0">
      <alignment horizontal="right" vertical="center"/>
    </xf>
    <xf applyFill="1" applyNumberFormat="1" borderId="0" fillId="5" fontId="0" numFmtId="4738" xfId="0"/>
    <xf applyFill="1" applyFont="1" applyNumberFormat="1" borderId="0" fillId="5" fontId="17" numFmtId="4738" xfId="0"/>
    <xf applyFill="1" applyFont="1" applyNumberFormat="1" borderId="0" fillId="5" fontId="17" numFmtId="4738" xfId="0">
      <alignment horizontal="right" vertical="center"/>
    </xf>
    <xf applyFill="1" applyNumberFormat="1" borderId="0" fillId="5" fontId="0" numFmtId="4739" xfId="0"/>
    <xf applyFill="1" applyFont="1" applyNumberFormat="1" borderId="0" fillId="5" fontId="17" numFmtId="4739" xfId="0"/>
    <xf applyFill="1" applyFont="1" applyNumberFormat="1" borderId="0" fillId="5" fontId="17" numFmtId="4739" xfId="0">
      <alignment horizontal="right" vertical="center"/>
    </xf>
    <xf applyFill="1" applyNumberFormat="1" borderId="0" fillId="7" fontId="0" numFmtId="4740" xfId="0"/>
    <xf applyFill="1" applyFont="1" applyNumberFormat="1" borderId="0" fillId="7" fontId="17" numFmtId="4740" xfId="0"/>
    <xf applyFill="1" applyFont="1" applyNumberFormat="1" borderId="0" fillId="7" fontId="17" numFmtId="4740" xfId="0">
      <alignment horizontal="right" vertical="center"/>
    </xf>
    <xf applyFill="1" applyNumberFormat="1" borderId="0" fillId="7" fontId="0" numFmtId="4741" xfId="0"/>
    <xf applyFill="1" applyFont="1" applyNumberFormat="1" borderId="0" fillId="7" fontId="17" numFmtId="4741" xfId="0"/>
    <xf applyFill="1" applyFont="1" applyNumberFormat="1" borderId="0" fillId="7" fontId="17" numFmtId="4741" xfId="0">
      <alignment horizontal="right" vertical="center"/>
    </xf>
    <xf applyFill="1" applyNumberFormat="1" borderId="0" fillId="7" fontId="0" numFmtId="4742" xfId="0"/>
    <xf applyFill="1" applyFont="1" applyNumberFormat="1" borderId="0" fillId="7" fontId="17" numFmtId="4742" xfId="0"/>
    <xf applyFill="1" applyFont="1" applyNumberFormat="1" borderId="0" fillId="7" fontId="17" numFmtId="4742" xfId="0">
      <alignment horizontal="right" vertical="center"/>
    </xf>
    <xf applyFill="1" applyNumberFormat="1" borderId="0" fillId="5" fontId="0" numFmtId="4743" xfId="0"/>
    <xf applyFill="1" applyFont="1" applyNumberFormat="1" borderId="0" fillId="5" fontId="17" numFmtId="4743" xfId="0"/>
    <xf applyFill="1" applyFont="1" applyNumberFormat="1" borderId="0" fillId="5" fontId="17" numFmtId="4743" xfId="0">
      <alignment horizontal="right" vertical="center"/>
    </xf>
    <xf applyFill="1" applyNumberFormat="1" borderId="0" fillId="5" fontId="0" numFmtId="4744" xfId="0"/>
    <xf applyFill="1" applyFont="1" applyNumberFormat="1" borderId="0" fillId="5" fontId="17" numFmtId="4744" xfId="0"/>
    <xf applyFill="1" applyFont="1" applyNumberFormat="1" borderId="0" fillId="5" fontId="17" numFmtId="4744" xfId="0">
      <alignment horizontal="right" vertical="center"/>
    </xf>
    <xf applyFill="1" applyNumberFormat="1" borderId="0" fillId="5" fontId="0" numFmtId="4745" xfId="0"/>
    <xf applyFill="1" applyFont="1" applyNumberFormat="1" borderId="0" fillId="5" fontId="17" numFmtId="4745" xfId="0"/>
    <xf applyFill="1" applyFont="1" applyNumberFormat="1" borderId="0" fillId="5" fontId="17" numFmtId="4745" xfId="0">
      <alignment horizontal="right" vertical="center"/>
    </xf>
    <xf applyFill="1" applyNumberFormat="1" borderId="0" fillId="7" fontId="0" numFmtId="4746" xfId="0"/>
    <xf applyFill="1" applyFont="1" applyNumberFormat="1" borderId="0" fillId="7" fontId="17" numFmtId="4746" xfId="0"/>
    <xf applyFill="1" applyFont="1" applyNumberFormat="1" borderId="0" fillId="7" fontId="17" numFmtId="4746" xfId="0">
      <alignment horizontal="right" vertical="center"/>
    </xf>
    <xf applyFill="1" applyNumberFormat="1" borderId="0" fillId="7" fontId="0" numFmtId="4747" xfId="0"/>
    <xf applyFill="1" applyFont="1" applyNumberFormat="1" borderId="0" fillId="7" fontId="17" numFmtId="4747" xfId="0"/>
    <xf applyFill="1" applyFont="1" applyNumberFormat="1" borderId="0" fillId="7" fontId="17" numFmtId="4747" xfId="0">
      <alignment horizontal="right" vertical="center"/>
    </xf>
    <xf applyFill="1" applyNumberFormat="1" borderId="0" fillId="7" fontId="0" numFmtId="4748" xfId="0"/>
    <xf applyFill="1" applyFont="1" applyNumberFormat="1" borderId="0" fillId="7" fontId="17" numFmtId="4748" xfId="0"/>
    <xf applyFill="1" applyFont="1" applyNumberFormat="1" borderId="0" fillId="7" fontId="17" numFmtId="4748" xfId="0">
      <alignment horizontal="right" vertical="center"/>
    </xf>
    <xf applyFill="1" applyNumberFormat="1" borderId="0" fillId="5" fontId="0" numFmtId="4749" xfId="0"/>
    <xf applyFill="1" applyFont="1" applyNumberFormat="1" borderId="0" fillId="5" fontId="17" numFmtId="4749" xfId="0"/>
    <xf applyFill="1" applyFont="1" applyNumberFormat="1" borderId="0" fillId="5" fontId="17" numFmtId="4749" xfId="0">
      <alignment horizontal="right" vertical="center"/>
    </xf>
    <xf applyFill="1" applyNumberFormat="1" borderId="0" fillId="5" fontId="0" numFmtId="4750" xfId="0"/>
    <xf applyFill="1" applyFont="1" applyNumberFormat="1" borderId="0" fillId="5" fontId="17" numFmtId="4750" xfId="0"/>
    <xf applyFill="1" applyFont="1" applyNumberFormat="1" borderId="0" fillId="5" fontId="17" numFmtId="4750" xfId="0">
      <alignment horizontal="right" vertical="center"/>
    </xf>
    <xf applyFill="1" applyNumberFormat="1" borderId="0" fillId="7" fontId="0" numFmtId="4751" xfId="0"/>
    <xf applyFill="1" applyFont="1" applyNumberFormat="1" borderId="0" fillId="7" fontId="17" numFmtId="4751" xfId="0"/>
    <xf applyFill="1" applyFont="1" applyNumberFormat="1" borderId="0" fillId="7" fontId="17" numFmtId="4751" xfId="0">
      <alignment horizontal="right" vertical="center"/>
    </xf>
    <xf applyFill="1" applyNumberFormat="1" borderId="0" fillId="5" fontId="0" numFmtId="4752" xfId="0"/>
    <xf applyFill="1" applyFont="1" applyNumberFormat="1" borderId="0" fillId="5" fontId="17" numFmtId="4752" xfId="0"/>
    <xf applyFill="1" applyFont="1" applyNumberFormat="1" borderId="0" fillId="5" fontId="17" numFmtId="4752" xfId="0">
      <alignment horizontal="right" vertical="center"/>
    </xf>
    <xf applyFill="1" applyNumberFormat="1" borderId="0" fillId="5" fontId="0" numFmtId="4753" xfId="0"/>
    <xf applyFill="1" applyFont="1" applyNumberFormat="1" borderId="0" fillId="5" fontId="17" numFmtId="4753" xfId="0"/>
    <xf applyFill="1" applyFont="1" applyNumberFormat="1" borderId="0" fillId="5" fontId="17" numFmtId="4753" xfId="0">
      <alignment horizontal="right" vertical="center"/>
    </xf>
    <xf applyFill="1" applyNumberFormat="1" borderId="0" fillId="5" fontId="0" numFmtId="4754" xfId="0"/>
    <xf applyFill="1" applyFont="1" applyNumberFormat="1" borderId="0" fillId="5" fontId="17" numFmtId="4754" xfId="0"/>
    <xf applyFill="1" applyFont="1" applyNumberFormat="1" borderId="0" fillId="5" fontId="17" numFmtId="4754" xfId="0">
      <alignment horizontal="right" vertical="center"/>
    </xf>
    <xf applyFill="1" applyNumberFormat="1" borderId="0" fillId="7" fontId="0" numFmtId="4755" xfId="0"/>
    <xf applyFill="1" applyFont="1" applyNumberFormat="1" borderId="0" fillId="7" fontId="17" numFmtId="4755" xfId="0"/>
    <xf applyFill="1" applyFont="1" applyNumberFormat="1" borderId="0" fillId="7" fontId="17" numFmtId="4755" xfId="0">
      <alignment horizontal="right" vertical="center"/>
    </xf>
    <xf applyFill="1" applyNumberFormat="1" borderId="0" fillId="7" fontId="0" numFmtId="4756" xfId="0"/>
    <xf applyFill="1" applyFont="1" applyNumberFormat="1" borderId="0" fillId="7" fontId="17" numFmtId="4756" xfId="0"/>
    <xf applyFill="1" applyFont="1" applyNumberFormat="1" borderId="0" fillId="7" fontId="17" numFmtId="4756" xfId="0">
      <alignment horizontal="right" vertical="center"/>
    </xf>
    <xf applyFill="1" applyNumberFormat="1" borderId="0" fillId="7" fontId="0" numFmtId="4757" xfId="0"/>
    <xf applyFill="1" applyFont="1" applyNumberFormat="1" borderId="0" fillId="7" fontId="17" numFmtId="4757" xfId="0"/>
    <xf applyFill="1" applyFont="1" applyNumberFormat="1" borderId="0" fillId="7" fontId="17" numFmtId="4757" xfId="0">
      <alignment horizontal="right" vertical="center"/>
    </xf>
    <xf applyFill="1" applyNumberFormat="1" borderId="0" fillId="5" fontId="0" numFmtId="4758" xfId="0"/>
    <xf applyFill="1" applyFont="1" applyNumberFormat="1" borderId="0" fillId="5" fontId="17" numFmtId="4758" xfId="0"/>
    <xf applyFill="1" applyFont="1" applyNumberFormat="1" borderId="0" fillId="5" fontId="17" numFmtId="4758" xfId="0">
      <alignment horizontal="right" vertical="center"/>
    </xf>
    <xf applyFill="1" applyNumberFormat="1" borderId="0" fillId="5" fontId="0" numFmtId="4759" xfId="0"/>
    <xf applyFill="1" applyFont="1" applyNumberFormat="1" borderId="0" fillId="5" fontId="17" numFmtId="4759" xfId="0"/>
    <xf applyFill="1" applyFont="1" applyNumberFormat="1" borderId="0" fillId="5" fontId="17" numFmtId="4759" xfId="0">
      <alignment horizontal="right" vertical="center"/>
    </xf>
    <xf applyFill="1" applyNumberFormat="1" borderId="0" fillId="5" fontId="0" numFmtId="4760" xfId="0"/>
    <xf applyFill="1" applyFont="1" applyNumberFormat="1" borderId="0" fillId="5" fontId="17" numFmtId="4760" xfId="0"/>
    <xf applyFill="1" applyFont="1" applyNumberFormat="1" borderId="0" fillId="5" fontId="17" numFmtId="4760" xfId="0">
      <alignment horizontal="right" vertical="center"/>
    </xf>
    <xf applyFill="1" applyNumberFormat="1" borderId="0" fillId="7" fontId="0" numFmtId="4761" xfId="0"/>
    <xf applyFill="1" applyFont="1" applyNumberFormat="1" borderId="0" fillId="7" fontId="17" numFmtId="4761" xfId="0"/>
    <xf applyFill="1" applyFont="1" applyNumberFormat="1" borderId="0" fillId="7" fontId="17" numFmtId="4761" xfId="0">
      <alignment horizontal="right" vertical="center"/>
    </xf>
    <xf applyFill="1" applyNumberFormat="1" borderId="0" fillId="7" fontId="0" numFmtId="4762" xfId="0"/>
    <xf applyFill="1" applyFont="1" applyNumberFormat="1" borderId="0" fillId="7" fontId="17" numFmtId="4762" xfId="0"/>
    <xf applyFill="1" applyFont="1" applyNumberFormat="1" borderId="0" fillId="7" fontId="17" numFmtId="4762" xfId="0">
      <alignment horizontal="right" vertical="center"/>
    </xf>
    <xf applyFill="1" applyNumberFormat="1" borderId="0" fillId="7" fontId="0" numFmtId="4763" xfId="0"/>
    <xf applyFill="1" applyFont="1" applyNumberFormat="1" borderId="0" fillId="7" fontId="17" numFmtId="4763" xfId="0"/>
    <xf applyFill="1" applyFont="1" applyNumberFormat="1" borderId="0" fillId="7" fontId="17" numFmtId="4763" xfId="0">
      <alignment horizontal="right" vertical="center"/>
    </xf>
    <xf applyFill="1" applyNumberFormat="1" borderId="0" fillId="5" fontId="0" numFmtId="4764" xfId="0"/>
    <xf applyFill="1" applyFont="1" applyNumberFormat="1" borderId="0" fillId="5" fontId="17" numFmtId="4764" xfId="0"/>
    <xf applyFill="1" applyFont="1" applyNumberFormat="1" borderId="0" fillId="5" fontId="17" numFmtId="4764" xfId="0">
      <alignment horizontal="right" vertical="center"/>
    </xf>
    <xf applyFill="1" applyNumberFormat="1" borderId="0" fillId="5" fontId="0" numFmtId="4765" xfId="0"/>
    <xf applyFill="1" applyFont="1" applyNumberFormat="1" borderId="0" fillId="5" fontId="17" numFmtId="4765" xfId="0"/>
    <xf applyFill="1" applyFont="1" applyNumberFormat="1" borderId="0" fillId="5" fontId="17" numFmtId="4765" xfId="0">
      <alignment horizontal="right" vertical="center"/>
    </xf>
    <xf applyFill="1" applyNumberFormat="1" borderId="0" fillId="7" fontId="0" numFmtId="4766" xfId="0"/>
    <xf applyFill="1" applyFont="1" applyNumberFormat="1" borderId="0" fillId="7" fontId="17" numFmtId="4766" xfId="0"/>
    <xf applyFill="1" applyFont="1" applyNumberFormat="1" borderId="0" fillId="7" fontId="17" numFmtId="4766" xfId="0">
      <alignment horizontal="right" vertical="center"/>
    </xf>
    <xf applyNumberFormat="1" borderId="0" fillId="0" fontId="0" numFmtId="4767" xfId="0"/>
    <xf applyFill="1" applyNumberFormat="1" borderId="0" fillId="5" fontId="0" numFmtId="4767" xfId="0"/>
    <xf applyFill="1" applyFont="1" applyNumberFormat="1" borderId="0" fillId="5" fontId="20" numFmtId="4767" xfId="0"/>
    <xf applyFill="1" applyFont="1" applyNumberFormat="1" borderId="0" fillId="5" fontId="20" numFmtId="4767" xfId="0">
      <alignment horizontal="right" vertical="center"/>
    </xf>
    <xf applyNumberFormat="1" borderId="0" fillId="0" fontId="0" numFmtId="4768" xfId="0"/>
    <xf applyFill="1" applyNumberFormat="1" borderId="0" fillId="5" fontId="0" numFmtId="4768" xfId="0"/>
    <xf applyFill="1" applyFont="1" applyNumberFormat="1" borderId="0" fillId="5" fontId="20" numFmtId="4768" xfId="0"/>
    <xf applyFill="1" applyFont="1" applyNumberFormat="1" borderId="0" fillId="5" fontId="20" numFmtId="4768" xfId="0">
      <alignment horizontal="right" vertical="center"/>
    </xf>
    <xf applyNumberFormat="1" borderId="0" fillId="0" fontId="0" numFmtId="4769" xfId="0"/>
    <xf applyFill="1" applyNumberFormat="1" borderId="0" fillId="5" fontId="0" numFmtId="4769" xfId="0"/>
    <xf applyFill="1" applyFont="1" applyNumberFormat="1" borderId="0" fillId="5" fontId="20" numFmtId="4769" xfId="0"/>
    <xf applyFill="1" applyFont="1" applyNumberFormat="1" borderId="0" fillId="5" fontId="20" numFmtId="4769" xfId="0">
      <alignment horizontal="right" vertical="center"/>
    </xf>
    <xf applyNumberFormat="1" borderId="0" fillId="0" fontId="0" numFmtId="4770" xfId="0"/>
    <xf applyFill="1" applyNumberFormat="1" borderId="0" fillId="6" fontId="0" numFmtId="4770" xfId="0"/>
    <xf applyFill="1" applyFont="1" applyNumberFormat="1" borderId="0" fillId="6" fontId="23" numFmtId="4770" xfId="0"/>
    <xf applyFill="1" applyFont="1" applyNumberFormat="1" borderId="0" fillId="6" fontId="23" numFmtId="4770" xfId="0">
      <alignment horizontal="right" vertical="center"/>
    </xf>
    <xf applyNumberFormat="1" borderId="0" fillId="0" fontId="0" numFmtId="4771" xfId="0"/>
    <xf applyFill="1" applyNumberFormat="1" borderId="0" fillId="5" fontId="0" numFmtId="4772" xfId="0"/>
    <xf applyFill="1" applyFont="1" applyNumberFormat="1" borderId="0" fillId="5" fontId="17" numFmtId="4772" xfId="0"/>
    <xf applyFill="1" applyFont="1" applyNumberFormat="1" borderId="0" fillId="5" fontId="17" numFmtId="4772" xfId="0">
      <alignment horizontal="right" vertical="center"/>
    </xf>
    <xf applyFill="1" applyNumberFormat="1" borderId="0" fillId="5" fontId="0" numFmtId="4773" xfId="0"/>
    <xf applyFill="1" applyFont="1" applyNumberFormat="1" borderId="0" fillId="5" fontId="17" numFmtId="4773" xfId="0"/>
    <xf applyFill="1" applyFont="1" applyNumberFormat="1" borderId="0" fillId="5" fontId="17" numFmtId="4773" xfId="0">
      <alignment horizontal="right" vertical="center"/>
    </xf>
    <xf applyFill="1" applyNumberFormat="1" borderId="0" fillId="5" fontId="0" numFmtId="4774" xfId="0"/>
    <xf applyFill="1" applyFont="1" applyNumberFormat="1" borderId="0" fillId="5" fontId="17" numFmtId="4774" xfId="0"/>
    <xf applyFill="1" applyFont="1" applyNumberFormat="1" borderId="0" fillId="5" fontId="17" numFmtId="4774" xfId="0">
      <alignment horizontal="right" vertical="center"/>
    </xf>
    <xf applyFill="1" applyNumberFormat="1" borderId="0" fillId="7" fontId="0" numFmtId="4775" xfId="0"/>
    <xf applyFill="1" applyFont="1" applyNumberFormat="1" borderId="0" fillId="7" fontId="17" numFmtId="4775" xfId="0"/>
    <xf applyFill="1" applyFont="1" applyNumberFormat="1" borderId="0" fillId="7" fontId="17" numFmtId="4775" xfId="0">
      <alignment horizontal="right" vertical="center"/>
    </xf>
    <xf applyFill="1" applyNumberFormat="1" borderId="0" fillId="7" fontId="0" numFmtId="4776" xfId="0"/>
    <xf applyFill="1" applyFont="1" applyNumberFormat="1" borderId="0" fillId="7" fontId="17" numFmtId="4776" xfId="0"/>
    <xf applyFill="1" applyFont="1" applyNumberFormat="1" borderId="0" fillId="7" fontId="17" numFmtId="4776" xfId="0">
      <alignment horizontal="right" vertical="center"/>
    </xf>
    <xf applyFill="1" applyNumberFormat="1" borderId="0" fillId="7" fontId="0" numFmtId="4777" xfId="0"/>
    <xf applyFill="1" applyFont="1" applyNumberFormat="1" borderId="0" fillId="7" fontId="17" numFmtId="4777" xfId="0"/>
    <xf applyFill="1" applyFont="1" applyNumberFormat="1" borderId="0" fillId="7" fontId="17" numFmtId="4777" xfId="0">
      <alignment horizontal="right" vertical="center"/>
    </xf>
    <xf applyFill="1" applyNumberFormat="1" borderId="0" fillId="5" fontId="0" numFmtId="4778" xfId="0"/>
    <xf applyFill="1" applyFont="1" applyNumberFormat="1" borderId="0" fillId="5" fontId="17" numFmtId="4778" xfId="0"/>
    <xf applyFill="1" applyFont="1" applyNumberFormat="1" borderId="0" fillId="5" fontId="17" numFmtId="4778" xfId="0">
      <alignment horizontal="right" vertical="center"/>
    </xf>
    <xf applyFill="1" applyNumberFormat="1" borderId="0" fillId="5" fontId="0" numFmtId="4779" xfId="0"/>
    <xf applyFill="1" applyFont="1" applyNumberFormat="1" borderId="0" fillId="5" fontId="17" numFmtId="4779" xfId="0"/>
    <xf applyFill="1" applyFont="1" applyNumberFormat="1" borderId="0" fillId="5" fontId="17" numFmtId="4779" xfId="0">
      <alignment horizontal="right" vertical="center"/>
    </xf>
    <xf applyFill="1" applyNumberFormat="1" borderId="0" fillId="5" fontId="0" numFmtId="4780" xfId="0"/>
    <xf applyFill="1" applyFont="1" applyNumberFormat="1" borderId="0" fillId="5" fontId="17" numFmtId="4780" xfId="0"/>
    <xf applyFill="1" applyFont="1" applyNumberFormat="1" borderId="0" fillId="5" fontId="17" numFmtId="4780" xfId="0">
      <alignment horizontal="right" vertical="center"/>
    </xf>
    <xf applyFill="1" applyNumberFormat="1" borderId="0" fillId="7" fontId="0" numFmtId="4781" xfId="0"/>
    <xf applyFill="1" applyFont="1" applyNumberFormat="1" borderId="0" fillId="7" fontId="17" numFmtId="4781" xfId="0"/>
    <xf applyFill="1" applyFont="1" applyNumberFormat="1" borderId="0" fillId="7" fontId="17" numFmtId="4781" xfId="0">
      <alignment horizontal="right" vertical="center"/>
    </xf>
    <xf applyFill="1" applyNumberFormat="1" borderId="0" fillId="7" fontId="0" numFmtId="4782" xfId="0"/>
    <xf applyFill="1" applyFont="1" applyNumberFormat="1" borderId="0" fillId="7" fontId="17" numFmtId="4782" xfId="0"/>
    <xf applyFill="1" applyFont="1" applyNumberFormat="1" borderId="0" fillId="7" fontId="17" numFmtId="4782" xfId="0">
      <alignment horizontal="right" vertical="center"/>
    </xf>
    <xf applyFill="1" applyNumberFormat="1" borderId="0" fillId="7" fontId="0" numFmtId="4783" xfId="0"/>
    <xf applyFill="1" applyFont="1" applyNumberFormat="1" borderId="0" fillId="7" fontId="17" numFmtId="4783" xfId="0"/>
    <xf applyFill="1" applyFont="1" applyNumberFormat="1" borderId="0" fillId="7" fontId="17" numFmtId="4783" xfId="0">
      <alignment horizontal="right" vertical="center"/>
    </xf>
    <xf applyFill="1" applyNumberFormat="1" borderId="0" fillId="5" fontId="0" numFmtId="4784" xfId="0"/>
    <xf applyFill="1" applyFont="1" applyNumberFormat="1" borderId="0" fillId="5" fontId="17" numFmtId="4784" xfId="0"/>
    <xf applyFill="1" applyFont="1" applyNumberFormat="1" borderId="0" fillId="5" fontId="17" numFmtId="4784" xfId="0">
      <alignment horizontal="right" vertical="center"/>
    </xf>
    <xf applyFill="1" applyNumberFormat="1" borderId="0" fillId="5" fontId="0" numFmtId="4785" xfId="0"/>
    <xf applyFill="1" applyFont="1" applyNumberFormat="1" borderId="0" fillId="5" fontId="17" numFmtId="4785" xfId="0"/>
    <xf applyFill="1" applyFont="1" applyNumberFormat="1" borderId="0" fillId="5" fontId="17" numFmtId="4785" xfId="0">
      <alignment horizontal="right" vertical="center"/>
    </xf>
    <xf applyFill="1" applyNumberFormat="1" borderId="0" fillId="5" fontId="0" numFmtId="4786" xfId="0"/>
    <xf applyFill="1" applyFont="1" applyNumberFormat="1" borderId="0" fillId="5" fontId="17" numFmtId="4786" xfId="0"/>
    <xf applyFill="1" applyFont="1" applyNumberFormat="1" borderId="0" fillId="5" fontId="17" numFmtId="4786" xfId="0">
      <alignment horizontal="right" vertical="center"/>
    </xf>
    <xf applyFill="1" applyNumberFormat="1" borderId="0" fillId="7" fontId="0" numFmtId="4787" xfId="0"/>
    <xf applyFill="1" applyFont="1" applyNumberFormat="1" borderId="0" fillId="7" fontId="17" numFmtId="4787" xfId="0"/>
    <xf applyFill="1" applyFont="1" applyNumberFormat="1" borderId="0" fillId="7" fontId="17" numFmtId="4787" xfId="0">
      <alignment horizontal="right" vertical="center"/>
    </xf>
    <xf applyFill="1" applyNumberFormat="1" borderId="0" fillId="7" fontId="0" numFmtId="4788" xfId="0"/>
    <xf applyFill="1" applyFont="1" applyNumberFormat="1" borderId="0" fillId="7" fontId="17" numFmtId="4788" xfId="0"/>
    <xf applyFill="1" applyFont="1" applyNumberFormat="1" borderId="0" fillId="7" fontId="17" numFmtId="4788" xfId="0">
      <alignment horizontal="right" vertical="center"/>
    </xf>
    <xf applyFill="1" applyNumberFormat="1" borderId="0" fillId="7" fontId="0" numFmtId="4789" xfId="0"/>
    <xf applyFill="1" applyFont="1" applyNumberFormat="1" borderId="0" fillId="7" fontId="17" numFmtId="4789" xfId="0"/>
    <xf applyFill="1" applyFont="1" applyNumberFormat="1" borderId="0" fillId="7" fontId="17" numFmtId="4789" xfId="0">
      <alignment horizontal="right" vertical="center"/>
    </xf>
    <xf applyFill="1" applyNumberFormat="1" borderId="0" fillId="5" fontId="0" numFmtId="4790" xfId="0"/>
    <xf applyFill="1" applyFont="1" applyNumberFormat="1" borderId="0" fillId="5" fontId="17" numFmtId="4790" xfId="0"/>
    <xf applyFill="1" applyFont="1" applyNumberFormat="1" borderId="0" fillId="5" fontId="17" numFmtId="4790" xfId="0">
      <alignment horizontal="right" vertical="center"/>
    </xf>
    <xf applyFill="1" applyNumberFormat="1" borderId="0" fillId="5" fontId="0" numFmtId="4791" xfId="0"/>
    <xf applyFill="1" applyFont="1" applyNumberFormat="1" borderId="0" fillId="5" fontId="17" numFmtId="4791" xfId="0"/>
    <xf applyFill="1" applyFont="1" applyNumberFormat="1" borderId="0" fillId="5" fontId="17" numFmtId="4791" xfId="0">
      <alignment horizontal="right" vertical="center"/>
    </xf>
    <xf applyFill="1" applyNumberFormat="1" borderId="0" fillId="7" fontId="0" numFmtId="4792" xfId="0"/>
    <xf applyFill="1" applyFont="1" applyNumberFormat="1" borderId="0" fillId="7" fontId="17" numFmtId="4792" xfId="0"/>
    <xf applyFill="1" applyFont="1" applyNumberFormat="1" borderId="0" fillId="7" fontId="17" numFmtId="4792" xfId="0">
      <alignment horizontal="right" vertical="center"/>
    </xf>
    <xf applyFill="1" applyNumberFormat="1" borderId="0" fillId="5" fontId="0" numFmtId="4793" xfId="0"/>
    <xf applyFill="1" applyFont="1" applyNumberFormat="1" borderId="0" fillId="5" fontId="17" numFmtId="4793" xfId="0"/>
    <xf applyFill="1" applyFont="1" applyNumberFormat="1" borderId="0" fillId="5" fontId="17" numFmtId="4793" xfId="0">
      <alignment horizontal="right" vertical="center"/>
    </xf>
    <xf applyFill="1" applyNumberFormat="1" borderId="0" fillId="5" fontId="0" numFmtId="4794" xfId="0"/>
    <xf applyFill="1" applyFont="1" applyNumberFormat="1" borderId="0" fillId="5" fontId="17" numFmtId="4794" xfId="0"/>
    <xf applyFill="1" applyFont="1" applyNumberFormat="1" borderId="0" fillId="5" fontId="17" numFmtId="4794" xfId="0">
      <alignment horizontal="right" vertical="center"/>
    </xf>
    <xf applyFill="1" applyNumberFormat="1" borderId="0" fillId="5" fontId="0" numFmtId="4795" xfId="0"/>
    <xf applyFill="1" applyFont="1" applyNumberFormat="1" borderId="0" fillId="5" fontId="17" numFmtId="4795" xfId="0"/>
    <xf applyFill="1" applyFont="1" applyNumberFormat="1" borderId="0" fillId="5" fontId="17" numFmtId="4795" xfId="0">
      <alignment horizontal="right" vertical="center"/>
    </xf>
    <xf applyFill="1" applyNumberFormat="1" borderId="0" fillId="7" fontId="0" numFmtId="4796" xfId="0"/>
    <xf applyFill="1" applyFont="1" applyNumberFormat="1" borderId="0" fillId="7" fontId="17" numFmtId="4796" xfId="0"/>
    <xf applyFill="1" applyFont="1" applyNumberFormat="1" borderId="0" fillId="7" fontId="17" numFmtId="4796" xfId="0">
      <alignment horizontal="right" vertical="center"/>
    </xf>
    <xf applyFill="1" applyNumberFormat="1" borderId="0" fillId="7" fontId="0" numFmtId="4797" xfId="0"/>
    <xf applyFill="1" applyFont="1" applyNumberFormat="1" borderId="0" fillId="7" fontId="17" numFmtId="4797" xfId="0"/>
    <xf applyFill="1" applyFont="1" applyNumberFormat="1" borderId="0" fillId="7" fontId="17" numFmtId="4797" xfId="0">
      <alignment horizontal="right" vertical="center"/>
    </xf>
    <xf applyFill="1" applyNumberFormat="1" borderId="0" fillId="7" fontId="0" numFmtId="4798" xfId="0"/>
    <xf applyFill="1" applyFont="1" applyNumberFormat="1" borderId="0" fillId="7" fontId="17" numFmtId="4798" xfId="0"/>
    <xf applyFill="1" applyFont="1" applyNumberFormat="1" borderId="0" fillId="7" fontId="17" numFmtId="4798" xfId="0">
      <alignment horizontal="right" vertical="center"/>
    </xf>
    <xf applyFill="1" applyNumberFormat="1" borderId="0" fillId="5" fontId="0" numFmtId="4799" xfId="0"/>
    <xf applyFill="1" applyFont="1" applyNumberFormat="1" borderId="0" fillId="5" fontId="17" numFmtId="4799" xfId="0"/>
    <xf applyFill="1" applyFont="1" applyNumberFormat="1" borderId="0" fillId="5" fontId="17" numFmtId="4799" xfId="0">
      <alignment horizontal="right" vertical="center"/>
    </xf>
    <xf applyFill="1" applyNumberFormat="1" borderId="0" fillId="5" fontId="0" numFmtId="4800" xfId="0"/>
    <xf applyFill="1" applyFont="1" applyNumberFormat="1" borderId="0" fillId="5" fontId="17" numFmtId="4800" xfId="0"/>
    <xf applyFill="1" applyFont="1" applyNumberFormat="1" borderId="0" fillId="5" fontId="17" numFmtId="4800" xfId="0">
      <alignment horizontal="right" vertical="center"/>
    </xf>
    <xf applyFill="1" applyNumberFormat="1" borderId="0" fillId="5" fontId="0" numFmtId="4801" xfId="0"/>
    <xf applyFill="1" applyFont="1" applyNumberFormat="1" borderId="0" fillId="5" fontId="17" numFmtId="4801" xfId="0"/>
    <xf applyFill="1" applyFont="1" applyNumberFormat="1" borderId="0" fillId="5" fontId="17" numFmtId="4801" xfId="0">
      <alignment horizontal="right" vertical="center"/>
    </xf>
    <xf applyFill="1" applyNumberFormat="1" borderId="0" fillId="7" fontId="0" numFmtId="4802" xfId="0"/>
    <xf applyFill="1" applyFont="1" applyNumberFormat="1" borderId="0" fillId="7" fontId="17" numFmtId="4802" xfId="0"/>
    <xf applyFill="1" applyFont="1" applyNumberFormat="1" borderId="0" fillId="7" fontId="17" numFmtId="4802" xfId="0">
      <alignment horizontal="right" vertical="center"/>
    </xf>
    <xf applyFill="1" applyNumberFormat="1" borderId="0" fillId="7" fontId="0" numFmtId="4803" xfId="0"/>
    <xf applyFill="1" applyFont="1" applyNumberFormat="1" borderId="0" fillId="7" fontId="17" numFmtId="4803" xfId="0"/>
    <xf applyFill="1" applyFont="1" applyNumberFormat="1" borderId="0" fillId="7" fontId="17" numFmtId="4803" xfId="0">
      <alignment horizontal="right" vertical="center"/>
    </xf>
    <xf applyFill="1" applyNumberFormat="1" borderId="0" fillId="7" fontId="0" numFmtId="4804" xfId="0"/>
    <xf applyFill="1" applyFont="1" applyNumberFormat="1" borderId="0" fillId="7" fontId="17" numFmtId="4804" xfId="0"/>
    <xf applyFill="1" applyFont="1" applyNumberFormat="1" borderId="0" fillId="7" fontId="17" numFmtId="4804" xfId="0">
      <alignment horizontal="right" vertical="center"/>
    </xf>
    <xf applyFill="1" applyNumberFormat="1" borderId="0" fillId="5" fontId="0" numFmtId="4805" xfId="0"/>
    <xf applyFill="1" applyFont="1" applyNumberFormat="1" borderId="0" fillId="5" fontId="17" numFmtId="4805" xfId="0"/>
    <xf applyFill="1" applyFont="1" applyNumberFormat="1" borderId="0" fillId="5" fontId="17" numFmtId="4805" xfId="0">
      <alignment horizontal="right" vertical="center"/>
    </xf>
    <xf applyFill="1" applyNumberFormat="1" borderId="0" fillId="5" fontId="0" numFmtId="4806" xfId="0"/>
    <xf applyFill="1" applyFont="1" applyNumberFormat="1" borderId="0" fillId="5" fontId="17" numFmtId="4806" xfId="0"/>
    <xf applyFill="1" applyFont="1" applyNumberFormat="1" borderId="0" fillId="5" fontId="17" numFmtId="4806" xfId="0">
      <alignment horizontal="right" vertical="center"/>
    </xf>
    <xf applyFill="1" applyNumberFormat="1" borderId="0" fillId="7" fontId="0" numFmtId="4807" xfId="0"/>
    <xf applyFill="1" applyFont="1" applyNumberFormat="1" borderId="0" fillId="7" fontId="17" numFmtId="4807" xfId="0"/>
    <xf applyFill="1" applyFont="1" applyNumberFormat="1" borderId="0" fillId="7" fontId="17" numFmtId="4807" xfId="0">
      <alignment horizontal="right" vertical="center"/>
    </xf>
    <xf applyNumberFormat="1" borderId="0" fillId="0" fontId="0" numFmtId="4808" xfId="0"/>
    <xf applyFill="1" applyNumberFormat="1" borderId="0" fillId="5" fontId="0" numFmtId="4808" xfId="0"/>
    <xf applyFill="1" applyFont="1" applyNumberFormat="1" borderId="0" fillId="5" fontId="20" numFmtId="4808" xfId="0"/>
    <xf applyFill="1" applyFont="1" applyNumberFormat="1" borderId="0" fillId="5" fontId="20" numFmtId="4808" xfId="0">
      <alignment horizontal="right" vertical="center"/>
    </xf>
    <xf applyNumberFormat="1" borderId="0" fillId="0" fontId="0" numFmtId="4809" xfId="0"/>
    <xf applyFill="1" applyNumberFormat="1" borderId="0" fillId="5" fontId="0" numFmtId="4809" xfId="0"/>
    <xf applyFill="1" applyFont="1" applyNumberFormat="1" borderId="0" fillId="5" fontId="20" numFmtId="4809" xfId="0"/>
    <xf applyFill="1" applyFont="1" applyNumberFormat="1" borderId="0" fillId="5" fontId="20" numFmtId="4809" xfId="0">
      <alignment horizontal="right" vertical="center"/>
    </xf>
    <xf applyNumberFormat="1" borderId="0" fillId="0" fontId="0" numFmtId="4810" xfId="0"/>
    <xf applyFill="1" applyNumberFormat="1" borderId="0" fillId="5" fontId="0" numFmtId="4810" xfId="0"/>
    <xf applyFill="1" applyFont="1" applyNumberFormat="1" borderId="0" fillId="5" fontId="20" numFmtId="4810" xfId="0"/>
    <xf applyFill="1" applyFont="1" applyNumberFormat="1" borderId="0" fillId="5" fontId="20" numFmtId="4810" xfId="0">
      <alignment horizontal="right" vertical="center"/>
    </xf>
    <xf applyNumberFormat="1" borderId="0" fillId="0" fontId="0" numFmtId="4811" xfId="0"/>
    <xf applyFill="1" applyNumberFormat="1" borderId="0" fillId="6" fontId="0" numFmtId="4811" xfId="0"/>
    <xf applyFill="1" applyFont="1" applyNumberFormat="1" borderId="0" fillId="6" fontId="23" numFmtId="4811" xfId="0"/>
    <xf applyFill="1" applyFont="1" applyNumberFormat="1" borderId="0" fillId="6" fontId="23" numFmtId="4811" xfId="0">
      <alignment horizontal="right" vertical="center"/>
    </xf>
    <xf applyNumberFormat="1" borderId="0" fillId="0" fontId="0" numFmtId="4812" xfId="0"/>
    <xf applyFill="1" applyNumberFormat="1" borderId="0" fillId="5" fontId="0" numFmtId="4813" xfId="0"/>
    <xf applyFill="1" applyFont="1" applyNumberFormat="1" borderId="0" fillId="5" fontId="17" numFmtId="4813" xfId="0"/>
    <xf applyFill="1" applyFont="1" applyNumberFormat="1" borderId="0" fillId="5" fontId="17" numFmtId="4813" xfId="0">
      <alignment horizontal="right" vertical="center"/>
    </xf>
    <xf applyFill="1" applyNumberFormat="1" borderId="0" fillId="5" fontId="0" numFmtId="4814" xfId="0"/>
    <xf applyFill="1" applyFont="1" applyNumberFormat="1" borderId="0" fillId="5" fontId="17" numFmtId="4814" xfId="0"/>
    <xf applyFill="1" applyFont="1" applyNumberFormat="1" borderId="0" fillId="5" fontId="17" numFmtId="4814" xfId="0">
      <alignment horizontal="right" vertical="center"/>
    </xf>
    <xf applyFill="1" applyNumberFormat="1" borderId="0" fillId="5" fontId="0" numFmtId="4815" xfId="0"/>
    <xf applyFill="1" applyFont="1" applyNumberFormat="1" borderId="0" fillId="5" fontId="17" numFmtId="4815" xfId="0"/>
    <xf applyFill="1" applyFont="1" applyNumberFormat="1" borderId="0" fillId="5" fontId="17" numFmtId="4815" xfId="0">
      <alignment horizontal="right" vertical="center"/>
    </xf>
    <xf applyFill="1" applyNumberFormat="1" borderId="0" fillId="7" fontId="0" numFmtId="4816" xfId="0"/>
    <xf applyFill="1" applyFont="1" applyNumberFormat="1" borderId="0" fillId="7" fontId="17" numFmtId="4816" xfId="0"/>
    <xf applyFill="1" applyFont="1" applyNumberFormat="1" borderId="0" fillId="7" fontId="17" numFmtId="4816" xfId="0">
      <alignment horizontal="right" vertical="center"/>
    </xf>
    <xf applyFill="1" applyNumberFormat="1" borderId="0" fillId="7" fontId="0" numFmtId="4817" xfId="0"/>
    <xf applyFill="1" applyFont="1" applyNumberFormat="1" borderId="0" fillId="7" fontId="17" numFmtId="4817" xfId="0"/>
    <xf applyFill="1" applyFont="1" applyNumberFormat="1" borderId="0" fillId="7" fontId="17" numFmtId="4817" xfId="0">
      <alignment horizontal="right" vertical="center"/>
    </xf>
    <xf applyFill="1" applyNumberFormat="1" borderId="0" fillId="7" fontId="0" numFmtId="4818" xfId="0"/>
    <xf applyFill="1" applyFont="1" applyNumberFormat="1" borderId="0" fillId="7" fontId="17" numFmtId="4818" xfId="0"/>
    <xf applyFill="1" applyFont="1" applyNumberFormat="1" borderId="0" fillId="7" fontId="17" numFmtId="4818" xfId="0">
      <alignment horizontal="right" vertical="center"/>
    </xf>
    <xf applyFill="1" applyNumberFormat="1" borderId="0" fillId="5" fontId="0" numFmtId="4819" xfId="0"/>
    <xf applyFill="1" applyFont="1" applyNumberFormat="1" borderId="0" fillId="5" fontId="17" numFmtId="4819" xfId="0"/>
    <xf applyFill="1" applyFont="1" applyNumberFormat="1" borderId="0" fillId="5" fontId="17" numFmtId="4819" xfId="0">
      <alignment horizontal="right" vertical="center"/>
    </xf>
    <xf applyFill="1" applyNumberFormat="1" borderId="0" fillId="5" fontId="0" numFmtId="4820" xfId="0"/>
    <xf applyFill="1" applyFont="1" applyNumberFormat="1" borderId="0" fillId="5" fontId="17" numFmtId="4820" xfId="0"/>
    <xf applyFill="1" applyFont="1" applyNumberFormat="1" borderId="0" fillId="5" fontId="17" numFmtId="4820" xfId="0">
      <alignment horizontal="right" vertical="center"/>
    </xf>
    <xf applyFill="1" applyNumberFormat="1" borderId="0" fillId="5" fontId="0" numFmtId="4821" xfId="0"/>
    <xf applyFill="1" applyFont="1" applyNumberFormat="1" borderId="0" fillId="5" fontId="17" numFmtId="4821" xfId="0"/>
    <xf applyFill="1" applyFont="1" applyNumberFormat="1" borderId="0" fillId="5" fontId="17" numFmtId="4821" xfId="0">
      <alignment horizontal="right" vertical="center"/>
    </xf>
    <xf applyFill="1" applyNumberFormat="1" borderId="0" fillId="7" fontId="0" numFmtId="4822" xfId="0"/>
    <xf applyFill="1" applyFont="1" applyNumberFormat="1" borderId="0" fillId="7" fontId="17" numFmtId="4822" xfId="0"/>
    <xf applyFill="1" applyFont="1" applyNumberFormat="1" borderId="0" fillId="7" fontId="17" numFmtId="4822" xfId="0">
      <alignment horizontal="right" vertical="center"/>
    </xf>
    <xf applyFill="1" applyNumberFormat="1" borderId="0" fillId="7" fontId="0" numFmtId="4823" xfId="0"/>
    <xf applyFill="1" applyFont="1" applyNumberFormat="1" borderId="0" fillId="7" fontId="17" numFmtId="4823" xfId="0"/>
    <xf applyFill="1" applyFont="1" applyNumberFormat="1" borderId="0" fillId="7" fontId="17" numFmtId="4823" xfId="0">
      <alignment horizontal="right" vertical="center"/>
    </xf>
    <xf applyFill="1" applyNumberFormat="1" borderId="0" fillId="7" fontId="0" numFmtId="4824" xfId="0"/>
    <xf applyFill="1" applyFont="1" applyNumberFormat="1" borderId="0" fillId="7" fontId="17" numFmtId="4824" xfId="0"/>
    <xf applyFill="1" applyFont="1" applyNumberFormat="1" borderId="0" fillId="7" fontId="17" numFmtId="4824" xfId="0">
      <alignment horizontal="right" vertical="center"/>
    </xf>
    <xf applyFill="1" applyNumberFormat="1" borderId="0" fillId="5" fontId="0" numFmtId="4825" xfId="0"/>
    <xf applyFill="1" applyFont="1" applyNumberFormat="1" borderId="0" fillId="5" fontId="17" numFmtId="4825" xfId="0"/>
    <xf applyFill="1" applyFont="1" applyNumberFormat="1" borderId="0" fillId="5" fontId="17" numFmtId="4825" xfId="0">
      <alignment horizontal="right" vertical="center"/>
    </xf>
    <xf applyFill="1" applyNumberFormat="1" borderId="0" fillId="5" fontId="0" numFmtId="4826" xfId="0"/>
    <xf applyFill="1" applyFont="1" applyNumberFormat="1" borderId="0" fillId="5" fontId="17" numFmtId="4826" xfId="0"/>
    <xf applyFill="1" applyFont="1" applyNumberFormat="1" borderId="0" fillId="5" fontId="17" numFmtId="4826" xfId="0">
      <alignment horizontal="right" vertical="center"/>
    </xf>
    <xf applyFill="1" applyNumberFormat="1" borderId="0" fillId="5" fontId="0" numFmtId="4827" xfId="0"/>
    <xf applyFill="1" applyFont="1" applyNumberFormat="1" borderId="0" fillId="5" fontId="17" numFmtId="4827" xfId="0"/>
    <xf applyFill="1" applyFont="1" applyNumberFormat="1" borderId="0" fillId="5" fontId="17" numFmtId="4827" xfId="0">
      <alignment horizontal="right" vertical="center"/>
    </xf>
    <xf applyFill="1" applyNumberFormat="1" borderId="0" fillId="7" fontId="0" numFmtId="4828" xfId="0"/>
    <xf applyFill="1" applyFont="1" applyNumberFormat="1" borderId="0" fillId="7" fontId="17" numFmtId="4828" xfId="0"/>
    <xf applyFill="1" applyFont="1" applyNumberFormat="1" borderId="0" fillId="7" fontId="17" numFmtId="4828" xfId="0">
      <alignment horizontal="right" vertical="center"/>
    </xf>
    <xf applyFill="1" applyNumberFormat="1" borderId="0" fillId="7" fontId="0" numFmtId="4829" xfId="0"/>
    <xf applyFill="1" applyFont="1" applyNumberFormat="1" borderId="0" fillId="7" fontId="17" numFmtId="4829" xfId="0"/>
    <xf applyFill="1" applyFont="1" applyNumberFormat="1" borderId="0" fillId="7" fontId="17" numFmtId="4829" xfId="0">
      <alignment horizontal="right" vertical="center"/>
    </xf>
    <xf applyFill="1" applyNumberFormat="1" borderId="0" fillId="7" fontId="0" numFmtId="4830" xfId="0"/>
    <xf applyFill="1" applyFont="1" applyNumberFormat="1" borderId="0" fillId="7" fontId="17" numFmtId="4830" xfId="0"/>
    <xf applyFill="1" applyFont="1" applyNumberFormat="1" borderId="0" fillId="7" fontId="17" numFmtId="4830" xfId="0">
      <alignment horizontal="right" vertical="center"/>
    </xf>
    <xf applyFill="1" applyNumberFormat="1" borderId="0" fillId="5" fontId="0" numFmtId="4831" xfId="0"/>
    <xf applyFill="1" applyFont="1" applyNumberFormat="1" borderId="0" fillId="5" fontId="17" numFmtId="4831" xfId="0"/>
    <xf applyFill="1" applyFont="1" applyNumberFormat="1" borderId="0" fillId="5" fontId="17" numFmtId="4831" xfId="0">
      <alignment horizontal="right" vertical="center"/>
    </xf>
    <xf applyFill="1" applyNumberFormat="1" borderId="0" fillId="5" fontId="0" numFmtId="4832" xfId="0"/>
    <xf applyFill="1" applyFont="1" applyNumberFormat="1" borderId="0" fillId="5" fontId="17" numFmtId="4832" xfId="0"/>
    <xf applyFill="1" applyFont="1" applyNumberFormat="1" borderId="0" fillId="5" fontId="17" numFmtId="4832" xfId="0">
      <alignment horizontal="right" vertical="center"/>
    </xf>
    <xf applyFill="1" applyNumberFormat="1" borderId="0" fillId="7" fontId="0" numFmtId="4833" xfId="0"/>
    <xf applyFill="1" applyFont="1" applyNumberFormat="1" borderId="0" fillId="7" fontId="17" numFmtId="4833" xfId="0"/>
    <xf applyFill="1" applyFont="1" applyNumberFormat="1" borderId="0" fillId="7" fontId="17" numFmtId="4833" xfId="0">
      <alignment horizontal="right" vertical="center"/>
    </xf>
    <xf applyFill="1" applyNumberFormat="1" borderId="0" fillId="5" fontId="0" numFmtId="4834" xfId="0"/>
    <xf applyFill="1" applyFont="1" applyNumberFormat="1" borderId="0" fillId="5" fontId="17" numFmtId="4834" xfId="0"/>
    <xf applyFill="1" applyFont="1" applyNumberFormat="1" borderId="0" fillId="5" fontId="17" numFmtId="4834" xfId="0">
      <alignment horizontal="right" vertical="center"/>
    </xf>
    <xf applyFill="1" applyNumberFormat="1" borderId="0" fillId="5" fontId="0" numFmtId="4835" xfId="0"/>
    <xf applyFill="1" applyFont="1" applyNumberFormat="1" borderId="0" fillId="5" fontId="17" numFmtId="4835" xfId="0"/>
    <xf applyFill="1" applyFont="1" applyNumberFormat="1" borderId="0" fillId="5" fontId="17" numFmtId="4835" xfId="0">
      <alignment horizontal="right" vertical="center"/>
    </xf>
    <xf applyFill="1" applyNumberFormat="1" borderId="0" fillId="5" fontId="0" numFmtId="4836" xfId="0"/>
    <xf applyFill="1" applyFont="1" applyNumberFormat="1" borderId="0" fillId="5" fontId="17" numFmtId="4836" xfId="0"/>
    <xf applyFill="1" applyFont="1" applyNumberFormat="1" borderId="0" fillId="5" fontId="17" numFmtId="4836" xfId="0">
      <alignment horizontal="right" vertical="center"/>
    </xf>
    <xf applyFill="1" applyNumberFormat="1" borderId="0" fillId="7" fontId="0" numFmtId="4837" xfId="0"/>
    <xf applyFill="1" applyFont="1" applyNumberFormat="1" borderId="0" fillId="7" fontId="17" numFmtId="4837" xfId="0"/>
    <xf applyFill="1" applyFont="1" applyNumberFormat="1" borderId="0" fillId="7" fontId="17" numFmtId="4837" xfId="0">
      <alignment horizontal="right" vertical="center"/>
    </xf>
    <xf applyFill="1" applyNumberFormat="1" borderId="0" fillId="7" fontId="0" numFmtId="4838" xfId="0"/>
    <xf applyFill="1" applyFont="1" applyNumberFormat="1" borderId="0" fillId="7" fontId="17" numFmtId="4838" xfId="0"/>
    <xf applyFill="1" applyFont="1" applyNumberFormat="1" borderId="0" fillId="7" fontId="17" numFmtId="4838" xfId="0">
      <alignment horizontal="right" vertical="center"/>
    </xf>
    <xf applyFill="1" applyNumberFormat="1" borderId="0" fillId="7" fontId="0" numFmtId="4839" xfId="0"/>
    <xf applyFill="1" applyFont="1" applyNumberFormat="1" borderId="0" fillId="7" fontId="17" numFmtId="4839" xfId="0"/>
    <xf applyFill="1" applyFont="1" applyNumberFormat="1" borderId="0" fillId="7" fontId="17" numFmtId="4839" xfId="0">
      <alignment horizontal="right" vertical="center"/>
    </xf>
    <xf applyFill="1" applyNumberFormat="1" borderId="0" fillId="5" fontId="0" numFmtId="4840" xfId="0"/>
    <xf applyFill="1" applyFont="1" applyNumberFormat="1" borderId="0" fillId="5" fontId="17" numFmtId="4840" xfId="0"/>
    <xf applyFill="1" applyFont="1" applyNumberFormat="1" borderId="0" fillId="5" fontId="17" numFmtId="4840" xfId="0">
      <alignment horizontal="right" vertical="center"/>
    </xf>
    <xf applyFill="1" applyNumberFormat="1" borderId="0" fillId="5" fontId="0" numFmtId="4841" xfId="0"/>
    <xf applyFill="1" applyFont="1" applyNumberFormat="1" borderId="0" fillId="5" fontId="17" numFmtId="4841" xfId="0"/>
    <xf applyFill="1" applyFont="1" applyNumberFormat="1" borderId="0" fillId="5" fontId="17" numFmtId="4841" xfId="0">
      <alignment horizontal="right" vertical="center"/>
    </xf>
    <xf applyFill="1" applyNumberFormat="1" borderId="0" fillId="5" fontId="0" numFmtId="4842" xfId="0"/>
    <xf applyFill="1" applyFont="1" applyNumberFormat="1" borderId="0" fillId="5" fontId="17" numFmtId="4842" xfId="0"/>
    <xf applyFill="1" applyFont="1" applyNumberFormat="1" borderId="0" fillId="5" fontId="17" numFmtId="4842" xfId="0">
      <alignment horizontal="right" vertical="center"/>
    </xf>
    <xf applyFill="1" applyNumberFormat="1" borderId="0" fillId="7" fontId="0" numFmtId="4843" xfId="0"/>
    <xf applyFill="1" applyFont="1" applyNumberFormat="1" borderId="0" fillId="7" fontId="17" numFmtId="4843" xfId="0"/>
    <xf applyFill="1" applyFont="1" applyNumberFormat="1" borderId="0" fillId="7" fontId="17" numFmtId="4843" xfId="0">
      <alignment horizontal="right" vertical="center"/>
    </xf>
    <xf applyFill="1" applyNumberFormat="1" borderId="0" fillId="7" fontId="0" numFmtId="4844" xfId="0"/>
    <xf applyFill="1" applyFont="1" applyNumberFormat="1" borderId="0" fillId="7" fontId="17" numFmtId="4844" xfId="0"/>
    <xf applyFill="1" applyFont="1" applyNumberFormat="1" borderId="0" fillId="7" fontId="17" numFmtId="4844" xfId="0">
      <alignment horizontal="right" vertical="center"/>
    </xf>
    <xf applyFill="1" applyNumberFormat="1" borderId="0" fillId="7" fontId="0" numFmtId="4845" xfId="0"/>
    <xf applyFill="1" applyFont="1" applyNumberFormat="1" borderId="0" fillId="7" fontId="17" numFmtId="4845" xfId="0"/>
    <xf applyFill="1" applyFont="1" applyNumberFormat="1" borderId="0" fillId="7" fontId="17" numFmtId="4845" xfId="0">
      <alignment horizontal="right" vertical="center"/>
    </xf>
    <xf applyFill="1" applyNumberFormat="1" borderId="0" fillId="5" fontId="0" numFmtId="4846" xfId="0"/>
    <xf applyFill="1" applyFont="1" applyNumberFormat="1" borderId="0" fillId="5" fontId="17" numFmtId="4846" xfId="0"/>
    <xf applyFill="1" applyFont="1" applyNumberFormat="1" borderId="0" fillId="5" fontId="17" numFmtId="4846" xfId="0">
      <alignment horizontal="right" vertical="center"/>
    </xf>
    <xf applyFill="1" applyNumberFormat="1" borderId="0" fillId="5" fontId="0" numFmtId="4847" xfId="0"/>
    <xf applyFill="1" applyFont="1" applyNumberFormat="1" borderId="0" fillId="5" fontId="17" numFmtId="4847" xfId="0"/>
    <xf applyFill="1" applyFont="1" applyNumberFormat="1" borderId="0" fillId="5" fontId="17" numFmtId="4847" xfId="0">
      <alignment horizontal="right" vertical="center"/>
    </xf>
    <xf applyFill="1" applyNumberFormat="1" borderId="0" fillId="7" fontId="0" numFmtId="4848" xfId="0"/>
    <xf applyFill="1" applyFont="1" applyNumberFormat="1" borderId="0" fillId="7" fontId="17" numFmtId="4848" xfId="0"/>
    <xf applyFill="1" applyFont="1" applyNumberFormat="1" borderId="0" fillId="7" fontId="17" numFmtId="4848" xfId="0">
      <alignment horizontal="right" vertical="center"/>
    </xf>
    <xf applyNumberFormat="1" borderId="0" fillId="0" fontId="0" numFmtId="4849" xfId="0"/>
    <xf applyFill="1" applyNumberFormat="1" borderId="0" fillId="5" fontId="0" numFmtId="4849" xfId="0"/>
    <xf applyFill="1" applyFont="1" applyNumberFormat="1" borderId="0" fillId="5" fontId="20" numFmtId="4849" xfId="0"/>
    <xf applyFill="1" applyFont="1" applyNumberFormat="1" borderId="0" fillId="5" fontId="20" numFmtId="4849" xfId="0">
      <alignment horizontal="right" vertical="center"/>
    </xf>
    <xf applyNumberFormat="1" borderId="0" fillId="0" fontId="0" numFmtId="4850" xfId="0"/>
    <xf applyFill="1" applyNumberFormat="1" borderId="0" fillId="5" fontId="0" numFmtId="4850" xfId="0"/>
    <xf applyFill="1" applyFont="1" applyNumberFormat="1" borderId="0" fillId="5" fontId="20" numFmtId="4850" xfId="0"/>
    <xf applyFill="1" applyFont="1" applyNumberFormat="1" borderId="0" fillId="5" fontId="20" numFmtId="4850" xfId="0">
      <alignment horizontal="right" vertical="center"/>
    </xf>
    <xf applyNumberFormat="1" borderId="0" fillId="0" fontId="0" numFmtId="4851" xfId="0"/>
    <xf applyFill="1" applyNumberFormat="1" borderId="0" fillId="5" fontId="0" numFmtId="4851" xfId="0"/>
    <xf applyFill="1" applyFont="1" applyNumberFormat="1" borderId="0" fillId="5" fontId="20" numFmtId="4851" xfId="0"/>
    <xf applyFill="1" applyFont="1" applyNumberFormat="1" borderId="0" fillId="5" fontId="20" numFmtId="4851" xfId="0">
      <alignment horizontal="right" vertical="center"/>
    </xf>
    <xf applyNumberFormat="1" borderId="0" fillId="0" fontId="0" numFmtId="4852" xfId="0"/>
    <xf applyFill="1" applyNumberFormat="1" borderId="0" fillId="6" fontId="0" numFmtId="4852" xfId="0"/>
    <xf applyFill="1" applyFont="1" applyNumberFormat="1" borderId="0" fillId="6" fontId="23" numFmtId="4852" xfId="0"/>
    <xf applyFill="1" applyFont="1" applyNumberFormat="1" borderId="0" fillId="6" fontId="23" numFmtId="4852" xfId="0">
      <alignment horizontal="right" vertical="center"/>
    </xf>
    <xf applyNumberFormat="1" borderId="0" fillId="0" fontId="0" numFmtId="4853" xfId="0"/>
    <xf applyFill="1" applyNumberFormat="1" borderId="0" fillId="5" fontId="0" numFmtId="4854" xfId="0"/>
    <xf applyFill="1" applyFont="1" applyNumberFormat="1" borderId="0" fillId="5" fontId="17" numFmtId="4854" xfId="0"/>
    <xf applyFill="1" applyFont="1" applyNumberFormat="1" borderId="0" fillId="5" fontId="17" numFmtId="4854" xfId="0">
      <alignment horizontal="right" vertical="center"/>
    </xf>
    <xf applyFill="1" applyNumberFormat="1" borderId="0" fillId="5" fontId="0" numFmtId="4855" xfId="0"/>
    <xf applyFill="1" applyFont="1" applyNumberFormat="1" borderId="0" fillId="5" fontId="17" numFmtId="4855" xfId="0"/>
    <xf applyFill="1" applyFont="1" applyNumberFormat="1" borderId="0" fillId="5" fontId="17" numFmtId="4855" xfId="0">
      <alignment horizontal="right" vertical="center"/>
    </xf>
    <xf applyFill="1" applyNumberFormat="1" borderId="0" fillId="5" fontId="0" numFmtId="4856" xfId="0"/>
    <xf applyFill="1" applyFont="1" applyNumberFormat="1" borderId="0" fillId="5" fontId="17" numFmtId="4856" xfId="0"/>
    <xf applyFill="1" applyFont="1" applyNumberFormat="1" borderId="0" fillId="5" fontId="17" numFmtId="4856" xfId="0">
      <alignment horizontal="right" vertical="center"/>
    </xf>
    <xf applyFill="1" applyNumberFormat="1" borderId="0" fillId="7" fontId="0" numFmtId="4857" xfId="0"/>
    <xf applyFill="1" applyFont="1" applyNumberFormat="1" borderId="0" fillId="7" fontId="17" numFmtId="4857" xfId="0"/>
    <xf applyFill="1" applyFont="1" applyNumberFormat="1" borderId="0" fillId="7" fontId="17" numFmtId="4857" xfId="0">
      <alignment horizontal="right" vertical="center"/>
    </xf>
    <xf applyFill="1" applyNumberFormat="1" borderId="0" fillId="7" fontId="0" numFmtId="4858" xfId="0"/>
    <xf applyFill="1" applyFont="1" applyNumberFormat="1" borderId="0" fillId="7" fontId="17" numFmtId="4858" xfId="0"/>
    <xf applyFill="1" applyFont="1" applyNumberFormat="1" borderId="0" fillId="7" fontId="17" numFmtId="4858" xfId="0">
      <alignment horizontal="right" vertical="center"/>
    </xf>
    <xf applyFill="1" applyNumberFormat="1" borderId="0" fillId="7" fontId="0" numFmtId="4859" xfId="0"/>
    <xf applyFill="1" applyFont="1" applyNumberFormat="1" borderId="0" fillId="7" fontId="17" numFmtId="4859" xfId="0"/>
    <xf applyFill="1" applyFont="1" applyNumberFormat="1" borderId="0" fillId="7" fontId="17" numFmtId="4859" xfId="0">
      <alignment horizontal="right" vertical="center"/>
    </xf>
    <xf applyFill="1" applyNumberFormat="1" borderId="0" fillId="5" fontId="0" numFmtId="4860" xfId="0"/>
    <xf applyFill="1" applyFont="1" applyNumberFormat="1" borderId="0" fillId="5" fontId="17" numFmtId="4860" xfId="0"/>
    <xf applyFill="1" applyFont="1" applyNumberFormat="1" borderId="0" fillId="5" fontId="17" numFmtId="4860" xfId="0">
      <alignment horizontal="right" vertical="center"/>
    </xf>
    <xf applyFill="1" applyNumberFormat="1" borderId="0" fillId="5" fontId="0" numFmtId="4861" xfId="0"/>
    <xf applyFill="1" applyFont="1" applyNumberFormat="1" borderId="0" fillId="5" fontId="17" numFmtId="4861" xfId="0"/>
    <xf applyFill="1" applyFont="1" applyNumberFormat="1" borderId="0" fillId="5" fontId="17" numFmtId="4861" xfId="0">
      <alignment horizontal="right" vertical="center"/>
    </xf>
    <xf applyFill="1" applyNumberFormat="1" borderId="0" fillId="5" fontId="0" numFmtId="4862" xfId="0"/>
    <xf applyFill="1" applyFont="1" applyNumberFormat="1" borderId="0" fillId="5" fontId="17" numFmtId="4862" xfId="0"/>
    <xf applyFill="1" applyFont="1" applyNumberFormat="1" borderId="0" fillId="5" fontId="17" numFmtId="4862" xfId="0">
      <alignment horizontal="right" vertical="center"/>
    </xf>
    <xf applyFill="1" applyNumberFormat="1" borderId="0" fillId="7" fontId="0" numFmtId="4863" xfId="0"/>
    <xf applyFill="1" applyFont="1" applyNumberFormat="1" borderId="0" fillId="7" fontId="17" numFmtId="4863" xfId="0"/>
    <xf applyFill="1" applyFont="1" applyNumberFormat="1" borderId="0" fillId="7" fontId="17" numFmtId="4863" xfId="0">
      <alignment horizontal="right" vertical="center"/>
    </xf>
    <xf applyFill="1" applyNumberFormat="1" borderId="0" fillId="7" fontId="0" numFmtId="4864" xfId="0"/>
    <xf applyFill="1" applyFont="1" applyNumberFormat="1" borderId="0" fillId="7" fontId="17" numFmtId="4864" xfId="0"/>
    <xf applyFill="1" applyFont="1" applyNumberFormat="1" borderId="0" fillId="7" fontId="17" numFmtId="4864" xfId="0">
      <alignment horizontal="right" vertical="center"/>
    </xf>
    <xf applyFill="1" applyNumberFormat="1" borderId="0" fillId="7" fontId="0" numFmtId="4865" xfId="0"/>
    <xf applyFill="1" applyFont="1" applyNumberFormat="1" borderId="0" fillId="7" fontId="17" numFmtId="4865" xfId="0"/>
    <xf applyFill="1" applyFont="1" applyNumberFormat="1" borderId="0" fillId="7" fontId="17" numFmtId="4865" xfId="0">
      <alignment horizontal="right" vertical="center"/>
    </xf>
    <xf applyFill="1" applyNumberFormat="1" borderId="0" fillId="5" fontId="0" numFmtId="4866" xfId="0"/>
    <xf applyFill="1" applyFont="1" applyNumberFormat="1" borderId="0" fillId="5" fontId="17" numFmtId="4866" xfId="0"/>
    <xf applyFill="1" applyFont="1" applyNumberFormat="1" borderId="0" fillId="5" fontId="17" numFmtId="4866" xfId="0">
      <alignment horizontal="right" vertical="center"/>
    </xf>
    <xf applyFill="1" applyNumberFormat="1" borderId="0" fillId="5" fontId="0" numFmtId="4867" xfId="0"/>
    <xf applyFill="1" applyFont="1" applyNumberFormat="1" borderId="0" fillId="5" fontId="17" numFmtId="4867" xfId="0"/>
    <xf applyFill="1" applyFont="1" applyNumberFormat="1" borderId="0" fillId="5" fontId="17" numFmtId="4867" xfId="0">
      <alignment horizontal="right" vertical="center"/>
    </xf>
    <xf applyFill="1" applyNumberFormat="1" borderId="0" fillId="5" fontId="0" numFmtId="4868" xfId="0"/>
    <xf applyFill="1" applyFont="1" applyNumberFormat="1" borderId="0" fillId="5" fontId="17" numFmtId="4868" xfId="0"/>
    <xf applyFill="1" applyFont="1" applyNumberFormat="1" borderId="0" fillId="5" fontId="17" numFmtId="4868" xfId="0">
      <alignment horizontal="right" vertical="center"/>
    </xf>
    <xf applyFill="1" applyNumberFormat="1" borderId="0" fillId="7" fontId="0" numFmtId="4869" xfId="0"/>
    <xf applyFill="1" applyFont="1" applyNumberFormat="1" borderId="0" fillId="7" fontId="17" numFmtId="4869" xfId="0"/>
    <xf applyFill="1" applyFont="1" applyNumberFormat="1" borderId="0" fillId="7" fontId="17" numFmtId="4869" xfId="0">
      <alignment horizontal="right" vertical="center"/>
    </xf>
    <xf applyFill="1" applyNumberFormat="1" borderId="0" fillId="7" fontId="0" numFmtId="4870" xfId="0"/>
    <xf applyFill="1" applyFont="1" applyNumberFormat="1" borderId="0" fillId="7" fontId="17" numFmtId="4870" xfId="0"/>
    <xf applyFill="1" applyFont="1" applyNumberFormat="1" borderId="0" fillId="7" fontId="17" numFmtId="4870" xfId="0">
      <alignment horizontal="right" vertical="center"/>
    </xf>
    <xf applyFill="1" applyNumberFormat="1" borderId="0" fillId="7" fontId="0" numFmtId="4871" xfId="0"/>
    <xf applyFill="1" applyFont="1" applyNumberFormat="1" borderId="0" fillId="7" fontId="17" numFmtId="4871" xfId="0"/>
    <xf applyFill="1" applyFont="1" applyNumberFormat="1" borderId="0" fillId="7" fontId="17" numFmtId="4871" xfId="0">
      <alignment horizontal="right" vertical="center"/>
    </xf>
    <xf applyFill="1" applyNumberFormat="1" borderId="0" fillId="5" fontId="0" numFmtId="4872" xfId="0"/>
    <xf applyFill="1" applyFont="1" applyNumberFormat="1" borderId="0" fillId="5" fontId="17" numFmtId="4872" xfId="0"/>
    <xf applyFill="1" applyFont="1" applyNumberFormat="1" borderId="0" fillId="5" fontId="17" numFmtId="4872" xfId="0">
      <alignment horizontal="right" vertical="center"/>
    </xf>
    <xf applyFill="1" applyNumberFormat="1" borderId="0" fillId="5" fontId="0" numFmtId="4873" xfId="0"/>
    <xf applyFill="1" applyFont="1" applyNumberFormat="1" borderId="0" fillId="5" fontId="17" numFmtId="4873" xfId="0"/>
    <xf applyFill="1" applyFont="1" applyNumberFormat="1" borderId="0" fillId="5" fontId="17" numFmtId="4873" xfId="0">
      <alignment horizontal="right" vertical="center"/>
    </xf>
    <xf applyFill="1" applyNumberFormat="1" borderId="0" fillId="7" fontId="0" numFmtId="4874" xfId="0"/>
    <xf applyFill="1" applyFont="1" applyNumberFormat="1" borderId="0" fillId="7" fontId="17" numFmtId="4874" xfId="0"/>
    <xf applyFill="1" applyFont="1" applyNumberFormat="1" borderId="0" fillId="7" fontId="17" numFmtId="4874" xfId="0">
      <alignment horizontal="right" vertical="center"/>
    </xf>
    <xf applyFill="1" applyNumberFormat="1" borderId="0" fillId="5" fontId="0" numFmtId="4875" xfId="0"/>
    <xf applyFill="1" applyFont="1" applyNumberFormat="1" borderId="0" fillId="5" fontId="17" numFmtId="4875" xfId="0"/>
    <xf applyFill="1" applyFont="1" applyNumberFormat="1" borderId="0" fillId="5" fontId="17" numFmtId="4875" xfId="0">
      <alignment horizontal="right" vertical="center"/>
    </xf>
    <xf applyFill="1" applyNumberFormat="1" borderId="0" fillId="5" fontId="0" numFmtId="4876" xfId="0"/>
    <xf applyFill="1" applyFont="1" applyNumberFormat="1" borderId="0" fillId="5" fontId="17" numFmtId="4876" xfId="0"/>
    <xf applyFill="1" applyFont="1" applyNumberFormat="1" borderId="0" fillId="5" fontId="17" numFmtId="4876" xfId="0">
      <alignment horizontal="right" vertical="center"/>
    </xf>
    <xf applyFill="1" applyNumberFormat="1" borderId="0" fillId="5" fontId="0" numFmtId="4877" xfId="0"/>
    <xf applyFill="1" applyFont="1" applyNumberFormat="1" borderId="0" fillId="5" fontId="17" numFmtId="4877" xfId="0"/>
    <xf applyFill="1" applyFont="1" applyNumberFormat="1" borderId="0" fillId="5" fontId="17" numFmtId="4877" xfId="0">
      <alignment horizontal="right" vertical="center"/>
    </xf>
    <xf applyFill="1" applyNumberFormat="1" borderId="0" fillId="7" fontId="0" numFmtId="4878" xfId="0"/>
    <xf applyFill="1" applyFont="1" applyNumberFormat="1" borderId="0" fillId="7" fontId="17" numFmtId="4878" xfId="0"/>
    <xf applyFill="1" applyFont="1" applyNumberFormat="1" borderId="0" fillId="7" fontId="17" numFmtId="4878" xfId="0">
      <alignment horizontal="right" vertical="center"/>
    </xf>
    <xf applyFill="1" applyNumberFormat="1" borderId="0" fillId="7" fontId="0" numFmtId="4879" xfId="0"/>
    <xf applyFill="1" applyFont="1" applyNumberFormat="1" borderId="0" fillId="7" fontId="17" numFmtId="4879" xfId="0"/>
    <xf applyFill="1" applyFont="1" applyNumberFormat="1" borderId="0" fillId="7" fontId="17" numFmtId="4879" xfId="0">
      <alignment horizontal="right" vertical="center"/>
    </xf>
    <xf applyFill="1" applyNumberFormat="1" borderId="0" fillId="7" fontId="0" numFmtId="4880" xfId="0"/>
    <xf applyFill="1" applyFont="1" applyNumberFormat="1" borderId="0" fillId="7" fontId="17" numFmtId="4880" xfId="0"/>
    <xf applyFill="1" applyFont="1" applyNumberFormat="1" borderId="0" fillId="7" fontId="17" numFmtId="4880" xfId="0">
      <alignment horizontal="right" vertical="center"/>
    </xf>
    <xf applyFill="1" applyNumberFormat="1" borderId="0" fillId="5" fontId="0" numFmtId="4881" xfId="0"/>
    <xf applyFill="1" applyFont="1" applyNumberFormat="1" borderId="0" fillId="5" fontId="17" numFmtId="4881" xfId="0"/>
    <xf applyFill="1" applyFont="1" applyNumberFormat="1" borderId="0" fillId="5" fontId="17" numFmtId="4881" xfId="0">
      <alignment horizontal="right" vertical="center"/>
    </xf>
    <xf applyFill="1" applyNumberFormat="1" borderId="0" fillId="5" fontId="0" numFmtId="4882" xfId="0"/>
    <xf applyFill="1" applyFont="1" applyNumberFormat="1" borderId="0" fillId="5" fontId="17" numFmtId="4882" xfId="0"/>
    <xf applyFill="1" applyFont="1" applyNumberFormat="1" borderId="0" fillId="5" fontId="17" numFmtId="4882" xfId="0">
      <alignment horizontal="right" vertical="center"/>
    </xf>
    <xf applyFill="1" applyNumberFormat="1" borderId="0" fillId="5" fontId="0" numFmtId="4883" xfId="0"/>
    <xf applyFill="1" applyFont="1" applyNumberFormat="1" borderId="0" fillId="5" fontId="17" numFmtId="4883" xfId="0"/>
    <xf applyFill="1" applyFont="1" applyNumberFormat="1" borderId="0" fillId="5" fontId="17" numFmtId="4883" xfId="0">
      <alignment horizontal="right" vertical="center"/>
    </xf>
    <xf applyFill="1" applyNumberFormat="1" borderId="0" fillId="7" fontId="0" numFmtId="4884" xfId="0"/>
    <xf applyFill="1" applyFont="1" applyNumberFormat="1" borderId="0" fillId="7" fontId="17" numFmtId="4884" xfId="0"/>
    <xf applyFill="1" applyFont="1" applyNumberFormat="1" borderId="0" fillId="7" fontId="17" numFmtId="4884" xfId="0">
      <alignment horizontal="right" vertical="center"/>
    </xf>
    <xf applyFill="1" applyNumberFormat="1" borderId="0" fillId="7" fontId="0" numFmtId="4885" xfId="0"/>
    <xf applyFill="1" applyFont="1" applyNumberFormat="1" borderId="0" fillId="7" fontId="17" numFmtId="4885" xfId="0"/>
    <xf applyFill="1" applyFont="1" applyNumberFormat="1" borderId="0" fillId="7" fontId="17" numFmtId="4885" xfId="0">
      <alignment horizontal="right" vertical="center"/>
    </xf>
    <xf applyFill="1" applyNumberFormat="1" borderId="0" fillId="7" fontId="0" numFmtId="4886" xfId="0"/>
    <xf applyFill="1" applyFont="1" applyNumberFormat="1" borderId="0" fillId="7" fontId="17" numFmtId="4886" xfId="0"/>
    <xf applyFill="1" applyFont="1" applyNumberFormat="1" borderId="0" fillId="7" fontId="17" numFmtId="4886" xfId="0">
      <alignment horizontal="right" vertical="center"/>
    </xf>
    <xf applyFill="1" applyNumberFormat="1" borderId="0" fillId="5" fontId="0" numFmtId="4887" xfId="0"/>
    <xf applyFill="1" applyFont="1" applyNumberFormat="1" borderId="0" fillId="5" fontId="17" numFmtId="4887" xfId="0"/>
    <xf applyFill="1" applyFont="1" applyNumberFormat="1" borderId="0" fillId="5" fontId="17" numFmtId="4887" xfId="0">
      <alignment horizontal="right" vertical="center"/>
    </xf>
    <xf applyFill="1" applyNumberFormat="1" borderId="0" fillId="5" fontId="0" numFmtId="4888" xfId="0"/>
    <xf applyFill="1" applyFont="1" applyNumberFormat="1" borderId="0" fillId="5" fontId="17" numFmtId="4888" xfId="0"/>
    <xf applyFill="1" applyFont="1" applyNumberFormat="1" borderId="0" fillId="5" fontId="17" numFmtId="4888" xfId="0">
      <alignment horizontal="right" vertical="center"/>
    </xf>
    <xf applyFill="1" applyNumberFormat="1" borderId="0" fillId="7" fontId="0" numFmtId="4889" xfId="0"/>
    <xf applyFill="1" applyFont="1" applyNumberFormat="1" borderId="0" fillId="7" fontId="17" numFmtId="4889" xfId="0"/>
    <xf applyFill="1" applyFont="1" applyNumberFormat="1" borderId="0" fillId="7" fontId="17" numFmtId="4889" xfId="0">
      <alignment horizontal="right" vertical="center"/>
    </xf>
    <xf applyNumberFormat="1" borderId="0" fillId="0" fontId="0" numFmtId="4890" xfId="0"/>
    <xf applyFill="1" applyNumberFormat="1" borderId="0" fillId="5" fontId="0" numFmtId="4890" xfId="0"/>
    <xf applyFill="1" applyFont="1" applyNumberFormat="1" borderId="0" fillId="5" fontId="20" numFmtId="4890" xfId="0"/>
    <xf applyFill="1" applyFont="1" applyNumberFormat="1" borderId="0" fillId="5" fontId="20" numFmtId="4890" xfId="0">
      <alignment horizontal="right" vertical="center"/>
    </xf>
    <xf applyNumberFormat="1" borderId="0" fillId="0" fontId="0" numFmtId="4891" xfId="0"/>
    <xf applyFill="1" applyNumberFormat="1" borderId="0" fillId="5" fontId="0" numFmtId="4891" xfId="0"/>
    <xf applyFill="1" applyFont="1" applyNumberFormat="1" borderId="0" fillId="5" fontId="20" numFmtId="4891" xfId="0"/>
    <xf applyFill="1" applyFont="1" applyNumberFormat="1" borderId="0" fillId="5" fontId="20" numFmtId="4891" xfId="0">
      <alignment horizontal="right" vertical="center"/>
    </xf>
    <xf applyNumberFormat="1" borderId="0" fillId="0" fontId="0" numFmtId="4892" xfId="0"/>
    <xf applyFill="1" applyNumberFormat="1" borderId="0" fillId="5" fontId="0" numFmtId="4892" xfId="0"/>
    <xf applyFill="1" applyFont="1" applyNumberFormat="1" borderId="0" fillId="5" fontId="20" numFmtId="4892" xfId="0"/>
    <xf applyFill="1" applyFont="1" applyNumberFormat="1" borderId="0" fillId="5" fontId="20" numFmtId="4892" xfId="0">
      <alignment horizontal="right" vertical="center"/>
    </xf>
    <xf applyNumberFormat="1" borderId="0" fillId="0" fontId="0" numFmtId="4893" xfId="0"/>
    <xf applyFill="1" applyNumberFormat="1" borderId="0" fillId="6" fontId="0" numFmtId="4893" xfId="0"/>
    <xf applyFill="1" applyFont="1" applyNumberFormat="1" borderId="0" fillId="6" fontId="23" numFmtId="4893" xfId="0"/>
    <xf applyFill="1" applyFont="1" applyNumberFormat="1" borderId="0" fillId="6" fontId="23" numFmtId="4893" xfId="0">
      <alignment horizontal="right" vertical="center"/>
    </xf>
    <xf applyNumberFormat="1" borderId="0" fillId="0" fontId="0" numFmtId="4894" xfId="0"/>
    <xf applyFill="1" applyNumberFormat="1" borderId="0" fillId="5" fontId="0" numFmtId="4895" xfId="0"/>
    <xf applyFill="1" applyFont="1" applyNumberFormat="1" borderId="0" fillId="5" fontId="17" numFmtId="4895" xfId="0"/>
    <xf applyFill="1" applyFont="1" applyNumberFormat="1" borderId="0" fillId="5" fontId="17" numFmtId="4895" xfId="0">
      <alignment horizontal="right" vertical="center"/>
    </xf>
    <xf applyFill="1" applyNumberFormat="1" borderId="0" fillId="5" fontId="0" numFmtId="4896" xfId="0"/>
    <xf applyFill="1" applyFont="1" applyNumberFormat="1" borderId="0" fillId="5" fontId="17" numFmtId="4896" xfId="0"/>
    <xf applyFill="1" applyFont="1" applyNumberFormat="1" borderId="0" fillId="5" fontId="17" numFmtId="4896" xfId="0">
      <alignment horizontal="right" vertical="center"/>
    </xf>
    <xf applyFill="1" applyNumberFormat="1" borderId="0" fillId="5" fontId="0" numFmtId="4897" xfId="0"/>
    <xf applyFill="1" applyFont="1" applyNumberFormat="1" borderId="0" fillId="5" fontId="17" numFmtId="4897" xfId="0"/>
    <xf applyFill="1" applyFont="1" applyNumberFormat="1" borderId="0" fillId="5" fontId="17" numFmtId="4897" xfId="0">
      <alignment horizontal="right" vertical="center"/>
    </xf>
    <xf applyFill="1" applyNumberFormat="1" borderId="0" fillId="7" fontId="0" numFmtId="4898" xfId="0"/>
    <xf applyFill="1" applyFont="1" applyNumberFormat="1" borderId="0" fillId="7" fontId="17" numFmtId="4898" xfId="0"/>
    <xf applyFill="1" applyFont="1" applyNumberFormat="1" borderId="0" fillId="7" fontId="17" numFmtId="4898" xfId="0">
      <alignment horizontal="right" vertical="center"/>
    </xf>
    <xf applyFill="1" applyNumberFormat="1" borderId="0" fillId="7" fontId="0" numFmtId="4899" xfId="0"/>
    <xf applyFill="1" applyFont="1" applyNumberFormat="1" borderId="0" fillId="7" fontId="17" numFmtId="4899" xfId="0"/>
    <xf applyFill="1" applyFont="1" applyNumberFormat="1" borderId="0" fillId="7" fontId="17" numFmtId="4899" xfId="0">
      <alignment horizontal="right" vertical="center"/>
    </xf>
    <xf applyFill="1" applyNumberFormat="1" borderId="0" fillId="7" fontId="0" numFmtId="4900" xfId="0"/>
    <xf applyFill="1" applyFont="1" applyNumberFormat="1" borderId="0" fillId="7" fontId="17" numFmtId="4900" xfId="0"/>
    <xf applyFill="1" applyFont="1" applyNumberFormat="1" borderId="0" fillId="7" fontId="17" numFmtId="4900" xfId="0">
      <alignment horizontal="right" vertical="center"/>
    </xf>
    <xf applyFill="1" applyNumberFormat="1" borderId="0" fillId="5" fontId="0" numFmtId="4901" xfId="0"/>
    <xf applyFill="1" applyFont="1" applyNumberFormat="1" borderId="0" fillId="5" fontId="17" numFmtId="4901" xfId="0"/>
    <xf applyFill="1" applyFont="1" applyNumberFormat="1" borderId="0" fillId="5" fontId="17" numFmtId="4901" xfId="0">
      <alignment horizontal="right" vertical="center"/>
    </xf>
    <xf applyFill="1" applyNumberFormat="1" borderId="0" fillId="5" fontId="0" numFmtId="4902" xfId="0"/>
    <xf applyFill="1" applyFont="1" applyNumberFormat="1" borderId="0" fillId="5" fontId="17" numFmtId="4902" xfId="0"/>
    <xf applyFill="1" applyFont="1" applyNumberFormat="1" borderId="0" fillId="5" fontId="17" numFmtId="4902" xfId="0">
      <alignment horizontal="right" vertical="center"/>
    </xf>
    <xf applyFill="1" applyNumberFormat="1" borderId="0" fillId="5" fontId="0" numFmtId="4903" xfId="0"/>
    <xf applyFill="1" applyFont="1" applyNumberFormat="1" borderId="0" fillId="5" fontId="17" numFmtId="4903" xfId="0"/>
    <xf applyFill="1" applyFont="1" applyNumberFormat="1" borderId="0" fillId="5" fontId="17" numFmtId="4903" xfId="0">
      <alignment horizontal="right" vertical="center"/>
    </xf>
    <xf applyFill="1" applyNumberFormat="1" borderId="0" fillId="7" fontId="0" numFmtId="4904" xfId="0"/>
    <xf applyFill="1" applyFont="1" applyNumberFormat="1" borderId="0" fillId="7" fontId="17" numFmtId="4904" xfId="0"/>
    <xf applyFill="1" applyFont="1" applyNumberFormat="1" borderId="0" fillId="7" fontId="17" numFmtId="4904" xfId="0">
      <alignment horizontal="right" vertical="center"/>
    </xf>
    <xf applyFill="1" applyNumberFormat="1" borderId="0" fillId="7" fontId="0" numFmtId="4905" xfId="0"/>
    <xf applyFill="1" applyFont="1" applyNumberFormat="1" borderId="0" fillId="7" fontId="17" numFmtId="4905" xfId="0"/>
    <xf applyFill="1" applyFont="1" applyNumberFormat="1" borderId="0" fillId="7" fontId="17" numFmtId="4905" xfId="0">
      <alignment horizontal="right" vertical="center"/>
    </xf>
    <xf applyFill="1" applyNumberFormat="1" borderId="0" fillId="7" fontId="0" numFmtId="4906" xfId="0"/>
    <xf applyFill="1" applyFont="1" applyNumberFormat="1" borderId="0" fillId="7" fontId="17" numFmtId="4906" xfId="0"/>
    <xf applyFill="1" applyFont="1" applyNumberFormat="1" borderId="0" fillId="7" fontId="17" numFmtId="4906" xfId="0">
      <alignment horizontal="right" vertical="center"/>
    </xf>
    <xf applyFill="1" applyNumberFormat="1" borderId="0" fillId="5" fontId="0" numFmtId="4907" xfId="0"/>
    <xf applyFill="1" applyFont="1" applyNumberFormat="1" borderId="0" fillId="5" fontId="17" numFmtId="4907" xfId="0"/>
    <xf applyFill="1" applyFont="1" applyNumberFormat="1" borderId="0" fillId="5" fontId="17" numFmtId="4907" xfId="0">
      <alignment horizontal="right" vertical="center"/>
    </xf>
    <xf applyFill="1" applyNumberFormat="1" borderId="0" fillId="5" fontId="0" numFmtId="4908" xfId="0"/>
    <xf applyFill="1" applyFont="1" applyNumberFormat="1" borderId="0" fillId="5" fontId="17" numFmtId="4908" xfId="0"/>
    <xf applyFill="1" applyFont="1" applyNumberFormat="1" borderId="0" fillId="5" fontId="17" numFmtId="4908" xfId="0">
      <alignment horizontal="right" vertical="center"/>
    </xf>
    <xf applyFill="1" applyNumberFormat="1" borderId="0" fillId="5" fontId="0" numFmtId="4909" xfId="0"/>
    <xf applyFill="1" applyFont="1" applyNumberFormat="1" borderId="0" fillId="5" fontId="17" numFmtId="4909" xfId="0"/>
    <xf applyFill="1" applyFont="1" applyNumberFormat="1" borderId="0" fillId="5" fontId="17" numFmtId="4909" xfId="0">
      <alignment horizontal="right" vertical="center"/>
    </xf>
    <xf applyFill="1" applyNumberFormat="1" borderId="0" fillId="7" fontId="0" numFmtId="4910" xfId="0"/>
    <xf applyFill="1" applyFont="1" applyNumberFormat="1" borderId="0" fillId="7" fontId="17" numFmtId="4910" xfId="0"/>
    <xf applyFill="1" applyFont="1" applyNumberFormat="1" borderId="0" fillId="7" fontId="17" numFmtId="4910" xfId="0">
      <alignment horizontal="right" vertical="center"/>
    </xf>
    <xf applyFill="1" applyNumberFormat="1" borderId="0" fillId="7" fontId="0" numFmtId="4911" xfId="0"/>
    <xf applyFill="1" applyFont="1" applyNumberFormat="1" borderId="0" fillId="7" fontId="17" numFmtId="4911" xfId="0"/>
    <xf applyFill="1" applyFont="1" applyNumberFormat="1" borderId="0" fillId="7" fontId="17" numFmtId="4911" xfId="0">
      <alignment horizontal="right" vertical="center"/>
    </xf>
    <xf applyFill="1" applyNumberFormat="1" borderId="0" fillId="7" fontId="0" numFmtId="4912" xfId="0"/>
    <xf applyFill="1" applyFont="1" applyNumberFormat="1" borderId="0" fillId="7" fontId="17" numFmtId="4912" xfId="0"/>
    <xf applyFill="1" applyFont="1" applyNumberFormat="1" borderId="0" fillId="7" fontId="17" numFmtId="4912" xfId="0">
      <alignment horizontal="right" vertical="center"/>
    </xf>
    <xf applyFill="1" applyNumberFormat="1" borderId="0" fillId="5" fontId="0" numFmtId="4913" xfId="0"/>
    <xf applyFill="1" applyFont="1" applyNumberFormat="1" borderId="0" fillId="5" fontId="17" numFmtId="4913" xfId="0"/>
    <xf applyFill="1" applyFont="1" applyNumberFormat="1" borderId="0" fillId="5" fontId="17" numFmtId="4913" xfId="0">
      <alignment horizontal="right" vertical="center"/>
    </xf>
    <xf applyFill="1" applyNumberFormat="1" borderId="0" fillId="5" fontId="0" numFmtId="4914" xfId="0"/>
    <xf applyFill="1" applyFont="1" applyNumberFormat="1" borderId="0" fillId="5" fontId="17" numFmtId="4914" xfId="0"/>
    <xf applyFill="1" applyFont="1" applyNumberFormat="1" borderId="0" fillId="5" fontId="17" numFmtId="4914" xfId="0">
      <alignment horizontal="right" vertical="center"/>
    </xf>
    <xf applyFill="1" applyNumberFormat="1" borderId="0" fillId="7" fontId="0" numFmtId="4915" xfId="0"/>
    <xf applyFill="1" applyFont="1" applyNumberFormat="1" borderId="0" fillId="7" fontId="17" numFmtId="4915" xfId="0"/>
    <xf applyFill="1" applyFont="1" applyNumberFormat="1" borderId="0" fillId="7" fontId="17" numFmtId="4915" xfId="0">
      <alignment horizontal="right" vertical="center"/>
    </xf>
    <xf applyFill="1" applyNumberFormat="1" borderId="0" fillId="5" fontId="0" numFmtId="4916" xfId="0"/>
    <xf applyFill="1" applyFont="1" applyNumberFormat="1" borderId="0" fillId="5" fontId="17" numFmtId="4916" xfId="0"/>
    <xf applyFill="1" applyFont="1" applyNumberFormat="1" borderId="0" fillId="5" fontId="17" numFmtId="4916" xfId="0">
      <alignment horizontal="right" vertical="center"/>
    </xf>
    <xf applyFill="1" applyNumberFormat="1" borderId="0" fillId="5" fontId="0" numFmtId="4917" xfId="0"/>
    <xf applyFill="1" applyFont="1" applyNumberFormat="1" borderId="0" fillId="5" fontId="17" numFmtId="4917" xfId="0"/>
    <xf applyFill="1" applyFont="1" applyNumberFormat="1" borderId="0" fillId="5" fontId="17" numFmtId="4917" xfId="0">
      <alignment horizontal="right" vertical="center"/>
    </xf>
    <xf applyFill="1" applyNumberFormat="1" borderId="0" fillId="5" fontId="0" numFmtId="4918" xfId="0"/>
    <xf applyFill="1" applyFont="1" applyNumberFormat="1" borderId="0" fillId="5" fontId="17" numFmtId="4918" xfId="0"/>
    <xf applyFill="1" applyFont="1" applyNumberFormat="1" borderId="0" fillId="5" fontId="17" numFmtId="4918" xfId="0">
      <alignment horizontal="right" vertical="center"/>
    </xf>
    <xf applyFill="1" applyNumberFormat="1" borderId="0" fillId="7" fontId="0" numFmtId="4919" xfId="0"/>
    <xf applyFill="1" applyFont="1" applyNumberFormat="1" borderId="0" fillId="7" fontId="17" numFmtId="4919" xfId="0"/>
    <xf applyFill="1" applyFont="1" applyNumberFormat="1" borderId="0" fillId="7" fontId="17" numFmtId="4919" xfId="0">
      <alignment horizontal="right" vertical="center"/>
    </xf>
    <xf applyFill="1" applyNumberFormat="1" borderId="0" fillId="7" fontId="0" numFmtId="4920" xfId="0"/>
    <xf applyFill="1" applyFont="1" applyNumberFormat="1" borderId="0" fillId="7" fontId="17" numFmtId="4920" xfId="0"/>
    <xf applyFill="1" applyFont="1" applyNumberFormat="1" borderId="0" fillId="7" fontId="17" numFmtId="4920" xfId="0">
      <alignment horizontal="right" vertical="center"/>
    </xf>
    <xf applyFill="1" applyNumberFormat="1" borderId="0" fillId="7" fontId="0" numFmtId="4921" xfId="0"/>
    <xf applyFill="1" applyFont="1" applyNumberFormat="1" borderId="0" fillId="7" fontId="17" numFmtId="4921" xfId="0"/>
    <xf applyFill="1" applyFont="1" applyNumberFormat="1" borderId="0" fillId="7" fontId="17" numFmtId="4921" xfId="0">
      <alignment horizontal="right" vertical="center"/>
    </xf>
    <xf applyFill="1" applyNumberFormat="1" borderId="0" fillId="5" fontId="0" numFmtId="4922" xfId="0"/>
    <xf applyFill="1" applyFont="1" applyNumberFormat="1" borderId="0" fillId="5" fontId="17" numFmtId="4922" xfId="0"/>
    <xf applyFill="1" applyFont="1" applyNumberFormat="1" borderId="0" fillId="5" fontId="17" numFmtId="4922" xfId="0">
      <alignment horizontal="right" vertical="center"/>
    </xf>
    <xf applyFill="1" applyNumberFormat="1" borderId="0" fillId="5" fontId="0" numFmtId="4923" xfId="0"/>
    <xf applyFill="1" applyFont="1" applyNumberFormat="1" borderId="0" fillId="5" fontId="17" numFmtId="4923" xfId="0"/>
    <xf applyFill="1" applyFont="1" applyNumberFormat="1" borderId="0" fillId="5" fontId="17" numFmtId="4923" xfId="0">
      <alignment horizontal="right" vertical="center"/>
    </xf>
    <xf applyFill="1" applyNumberFormat="1" borderId="0" fillId="5" fontId="0" numFmtId="4924" xfId="0"/>
    <xf applyFill="1" applyFont="1" applyNumberFormat="1" borderId="0" fillId="5" fontId="17" numFmtId="4924" xfId="0"/>
    <xf applyFill="1" applyFont="1" applyNumberFormat="1" borderId="0" fillId="5" fontId="17" numFmtId="4924" xfId="0">
      <alignment horizontal="right" vertical="center"/>
    </xf>
    <xf applyFill="1" applyNumberFormat="1" borderId="0" fillId="7" fontId="0" numFmtId="4925" xfId="0"/>
    <xf applyFill="1" applyFont="1" applyNumberFormat="1" borderId="0" fillId="7" fontId="17" numFmtId="4925" xfId="0"/>
    <xf applyFill="1" applyFont="1" applyNumberFormat="1" borderId="0" fillId="7" fontId="17" numFmtId="4925" xfId="0">
      <alignment horizontal="right" vertical="center"/>
    </xf>
    <xf applyFill="1" applyNumberFormat="1" borderId="0" fillId="7" fontId="0" numFmtId="4926" xfId="0"/>
    <xf applyFill="1" applyFont="1" applyNumberFormat="1" borderId="0" fillId="7" fontId="17" numFmtId="4926" xfId="0"/>
    <xf applyFill="1" applyFont="1" applyNumberFormat="1" borderId="0" fillId="7" fontId="17" numFmtId="4926" xfId="0">
      <alignment horizontal="right" vertical="center"/>
    </xf>
    <xf applyFill="1" applyNumberFormat="1" borderId="0" fillId="7" fontId="0" numFmtId="4927" xfId="0"/>
    <xf applyFill="1" applyFont="1" applyNumberFormat="1" borderId="0" fillId="7" fontId="17" numFmtId="4927" xfId="0"/>
    <xf applyFill="1" applyFont="1" applyNumberFormat="1" borderId="0" fillId="7" fontId="17" numFmtId="4927" xfId="0">
      <alignment horizontal="right" vertical="center"/>
    </xf>
    <xf applyFill="1" applyNumberFormat="1" borderId="0" fillId="5" fontId="0" numFmtId="4928" xfId="0"/>
    <xf applyFill="1" applyFont="1" applyNumberFormat="1" borderId="0" fillId="5" fontId="17" numFmtId="4928" xfId="0"/>
    <xf applyFill="1" applyFont="1" applyNumberFormat="1" borderId="0" fillId="5" fontId="17" numFmtId="4928" xfId="0">
      <alignment horizontal="right" vertical="center"/>
    </xf>
    <xf applyFill="1" applyNumberFormat="1" borderId="0" fillId="5" fontId="0" numFmtId="4929" xfId="0"/>
    <xf applyFill="1" applyFont="1" applyNumberFormat="1" borderId="0" fillId="5" fontId="17" numFmtId="4929" xfId="0"/>
    <xf applyFill="1" applyFont="1" applyNumberFormat="1" borderId="0" fillId="5" fontId="17" numFmtId="4929" xfId="0">
      <alignment horizontal="right" vertical="center"/>
    </xf>
    <xf applyFill="1" applyNumberFormat="1" borderId="0" fillId="7" fontId="0" numFmtId="4930" xfId="0"/>
    <xf applyFill="1" applyFont="1" applyNumberFormat="1" borderId="0" fillId="7" fontId="17" numFmtId="4930" xfId="0"/>
    <xf applyFill="1" applyFont="1" applyNumberFormat="1" borderId="0" fillId="7" fontId="17" numFmtId="4930" xfId="0">
      <alignment horizontal="right" vertical="center"/>
    </xf>
    <xf applyNumberFormat="1" borderId="0" fillId="0" fontId="0" numFmtId="4931" xfId="0"/>
    <xf applyFill="1" applyNumberFormat="1" borderId="0" fillId="5" fontId="0" numFmtId="4931" xfId="0"/>
    <xf applyFill="1" applyFont="1" applyNumberFormat="1" borderId="0" fillId="5" fontId="20" numFmtId="4931" xfId="0"/>
    <xf applyFill="1" applyFont="1" applyNumberFormat="1" borderId="0" fillId="5" fontId="20" numFmtId="4931" xfId="0">
      <alignment horizontal="right" vertical="center"/>
    </xf>
    <xf applyNumberFormat="1" borderId="0" fillId="0" fontId="0" numFmtId="4932" xfId="0"/>
    <xf applyFill="1" applyNumberFormat="1" borderId="0" fillId="5" fontId="0" numFmtId="4932" xfId="0"/>
    <xf applyFill="1" applyFont="1" applyNumberFormat="1" borderId="0" fillId="5" fontId="20" numFmtId="4932" xfId="0"/>
    <xf applyFill="1" applyFont="1" applyNumberFormat="1" borderId="0" fillId="5" fontId="20" numFmtId="4932" xfId="0">
      <alignment horizontal="right" vertical="center"/>
    </xf>
    <xf applyNumberFormat="1" borderId="0" fillId="0" fontId="0" numFmtId="4933" xfId="0"/>
    <xf applyFill="1" applyNumberFormat="1" borderId="0" fillId="5" fontId="0" numFmtId="4933" xfId="0"/>
    <xf applyFill="1" applyFont="1" applyNumberFormat="1" borderId="0" fillId="5" fontId="20" numFmtId="4933" xfId="0"/>
    <xf applyFill="1" applyFont="1" applyNumberFormat="1" borderId="0" fillId="5" fontId="20" numFmtId="4933" xfId="0">
      <alignment horizontal="right" vertical="center"/>
    </xf>
    <xf applyNumberFormat="1" borderId="0" fillId="0" fontId="0" numFmtId="4934" xfId="0"/>
    <xf applyFill="1" applyNumberFormat="1" borderId="0" fillId="6" fontId="0" numFmtId="4934" xfId="0"/>
    <xf applyFill="1" applyFont="1" applyNumberFormat="1" borderId="0" fillId="6" fontId="23" numFmtId="4934" xfId="0"/>
    <xf applyFill="1" applyFont="1" applyNumberFormat="1" borderId="0" fillId="6" fontId="23" numFmtId="4934" xfId="0">
      <alignment horizontal="right" vertical="center"/>
    </xf>
    <xf applyNumberFormat="1" borderId="0" fillId="0" fontId="0" numFmtId="4935" xfId="0"/>
    <xf applyFill="1" applyNumberFormat="1" borderId="0" fillId="5" fontId="0" numFmtId="4936" xfId="0"/>
    <xf applyFill="1" applyFont="1" applyNumberFormat="1" borderId="0" fillId="5" fontId="17" numFmtId="4936" xfId="0"/>
    <xf applyFill="1" applyFont="1" applyNumberFormat="1" borderId="0" fillId="5" fontId="17" numFmtId="4936" xfId="0">
      <alignment horizontal="right" vertical="center"/>
    </xf>
    <xf applyFill="1" applyNumberFormat="1" borderId="0" fillId="5" fontId="0" numFmtId="4937" xfId="0"/>
    <xf applyFill="1" applyFont="1" applyNumberFormat="1" borderId="0" fillId="5" fontId="17" numFmtId="4937" xfId="0"/>
    <xf applyFill="1" applyFont="1" applyNumberFormat="1" borderId="0" fillId="5" fontId="17" numFmtId="4937" xfId="0">
      <alignment horizontal="right" vertical="center"/>
    </xf>
    <xf applyFill="1" applyNumberFormat="1" borderId="0" fillId="5" fontId="0" numFmtId="4938" xfId="0"/>
    <xf applyFill="1" applyFont="1" applyNumberFormat="1" borderId="0" fillId="5" fontId="17" numFmtId="4938" xfId="0"/>
    <xf applyFill="1" applyFont="1" applyNumberFormat="1" borderId="0" fillId="5" fontId="17" numFmtId="4938" xfId="0">
      <alignment horizontal="right" vertical="center"/>
    </xf>
    <xf applyFill="1" applyNumberFormat="1" borderId="0" fillId="7" fontId="0" numFmtId="4939" xfId="0"/>
    <xf applyFill="1" applyFont="1" applyNumberFormat="1" borderId="0" fillId="7" fontId="17" numFmtId="4939" xfId="0"/>
    <xf applyFill="1" applyFont="1" applyNumberFormat="1" borderId="0" fillId="7" fontId="17" numFmtId="4939" xfId="0">
      <alignment horizontal="right" vertical="center"/>
    </xf>
    <xf applyFill="1" applyNumberFormat="1" borderId="0" fillId="7" fontId="0" numFmtId="4940" xfId="0"/>
    <xf applyFill="1" applyFont="1" applyNumberFormat="1" borderId="0" fillId="7" fontId="17" numFmtId="4940" xfId="0"/>
    <xf applyFill="1" applyFont="1" applyNumberFormat="1" borderId="0" fillId="7" fontId="17" numFmtId="4940" xfId="0">
      <alignment horizontal="right" vertical="center"/>
    </xf>
    <xf applyFill="1" applyNumberFormat="1" borderId="0" fillId="7" fontId="0" numFmtId="4941" xfId="0"/>
    <xf applyFill="1" applyFont="1" applyNumberFormat="1" borderId="0" fillId="7" fontId="17" numFmtId="4941" xfId="0"/>
    <xf applyFill="1" applyFont="1" applyNumberFormat="1" borderId="0" fillId="7" fontId="17" numFmtId="4941" xfId="0">
      <alignment horizontal="right" vertical="center"/>
    </xf>
    <xf applyFill="1" applyNumberFormat="1" borderId="0" fillId="5" fontId="0" numFmtId="4942" xfId="0"/>
    <xf applyFill="1" applyFont="1" applyNumberFormat="1" borderId="0" fillId="5" fontId="17" numFmtId="4942" xfId="0"/>
    <xf applyFill="1" applyFont="1" applyNumberFormat="1" borderId="0" fillId="5" fontId="17" numFmtId="4942" xfId="0">
      <alignment horizontal="right" vertical="center"/>
    </xf>
    <xf applyFill="1" applyNumberFormat="1" borderId="0" fillId="5" fontId="0" numFmtId="4943" xfId="0"/>
    <xf applyFill="1" applyFont="1" applyNumberFormat="1" borderId="0" fillId="5" fontId="17" numFmtId="4943" xfId="0"/>
    <xf applyFill="1" applyFont="1" applyNumberFormat="1" borderId="0" fillId="5" fontId="17" numFmtId="4943" xfId="0">
      <alignment horizontal="right" vertical="center"/>
    </xf>
    <xf applyFill="1" applyNumberFormat="1" borderId="0" fillId="5" fontId="0" numFmtId="4944" xfId="0"/>
    <xf applyFill="1" applyFont="1" applyNumberFormat="1" borderId="0" fillId="5" fontId="17" numFmtId="4944" xfId="0"/>
    <xf applyFill="1" applyFont="1" applyNumberFormat="1" borderId="0" fillId="5" fontId="17" numFmtId="4944" xfId="0">
      <alignment horizontal="right" vertical="center"/>
    </xf>
    <xf applyFill="1" applyNumberFormat="1" borderId="0" fillId="7" fontId="0" numFmtId="4945" xfId="0"/>
    <xf applyFill="1" applyFont="1" applyNumberFormat="1" borderId="0" fillId="7" fontId="17" numFmtId="4945" xfId="0"/>
    <xf applyFill="1" applyFont="1" applyNumberFormat="1" borderId="0" fillId="7" fontId="17" numFmtId="4945" xfId="0">
      <alignment horizontal="right" vertical="center"/>
    </xf>
    <xf applyFill="1" applyNumberFormat="1" borderId="0" fillId="7" fontId="0" numFmtId="4946" xfId="0"/>
    <xf applyFill="1" applyFont="1" applyNumberFormat="1" borderId="0" fillId="7" fontId="17" numFmtId="4946" xfId="0"/>
    <xf applyFill="1" applyFont="1" applyNumberFormat="1" borderId="0" fillId="7" fontId="17" numFmtId="4946" xfId="0">
      <alignment horizontal="right" vertical="center"/>
    </xf>
    <xf applyFill="1" applyNumberFormat="1" borderId="0" fillId="7" fontId="0" numFmtId="4947" xfId="0"/>
    <xf applyFill="1" applyFont="1" applyNumberFormat="1" borderId="0" fillId="7" fontId="17" numFmtId="4947" xfId="0"/>
    <xf applyFill="1" applyFont="1" applyNumberFormat="1" borderId="0" fillId="7" fontId="17" numFmtId="4947" xfId="0">
      <alignment horizontal="right" vertical="center"/>
    </xf>
    <xf applyFill="1" applyNumberFormat="1" borderId="0" fillId="5" fontId="0" numFmtId="4948" xfId="0"/>
    <xf applyFill="1" applyFont="1" applyNumberFormat="1" borderId="0" fillId="5" fontId="17" numFmtId="4948" xfId="0"/>
    <xf applyFill="1" applyFont="1" applyNumberFormat="1" borderId="0" fillId="5" fontId="17" numFmtId="4948" xfId="0">
      <alignment horizontal="right" vertical="center"/>
    </xf>
    <xf applyFill="1" applyNumberFormat="1" borderId="0" fillId="5" fontId="0" numFmtId="4949" xfId="0"/>
    <xf applyFill="1" applyFont="1" applyNumberFormat="1" borderId="0" fillId="5" fontId="17" numFmtId="4949" xfId="0"/>
    <xf applyFill="1" applyFont="1" applyNumberFormat="1" borderId="0" fillId="5" fontId="17" numFmtId="4949" xfId="0">
      <alignment horizontal="right" vertical="center"/>
    </xf>
    <xf applyFill="1" applyNumberFormat="1" borderId="0" fillId="5" fontId="0" numFmtId="4950" xfId="0"/>
    <xf applyFill="1" applyFont="1" applyNumberFormat="1" borderId="0" fillId="5" fontId="17" numFmtId="4950" xfId="0"/>
    <xf applyFill="1" applyFont="1" applyNumberFormat="1" borderId="0" fillId="5" fontId="17" numFmtId="4950" xfId="0">
      <alignment horizontal="right" vertical="center"/>
    </xf>
    <xf applyFill="1" applyNumberFormat="1" borderId="0" fillId="7" fontId="0" numFmtId="4951" xfId="0"/>
    <xf applyFill="1" applyFont="1" applyNumberFormat="1" borderId="0" fillId="7" fontId="17" numFmtId="4951" xfId="0"/>
    <xf applyFill="1" applyFont="1" applyNumberFormat="1" borderId="0" fillId="7" fontId="17" numFmtId="4951" xfId="0">
      <alignment horizontal="right" vertical="center"/>
    </xf>
    <xf applyFill="1" applyNumberFormat="1" borderId="0" fillId="7" fontId="0" numFmtId="4952" xfId="0"/>
    <xf applyFill="1" applyFont="1" applyNumberFormat="1" borderId="0" fillId="7" fontId="17" numFmtId="4952" xfId="0"/>
    <xf applyFill="1" applyFont="1" applyNumberFormat="1" borderId="0" fillId="7" fontId="17" numFmtId="4952" xfId="0">
      <alignment horizontal="right" vertical="center"/>
    </xf>
    <xf applyFill="1" applyNumberFormat="1" borderId="0" fillId="7" fontId="0" numFmtId="4953" xfId="0"/>
    <xf applyFill="1" applyFont="1" applyNumberFormat="1" borderId="0" fillId="7" fontId="17" numFmtId="4953" xfId="0"/>
    <xf applyFill="1" applyFont="1" applyNumberFormat="1" borderId="0" fillId="7" fontId="17" numFmtId="4953" xfId="0">
      <alignment horizontal="right" vertical="center"/>
    </xf>
    <xf applyFill="1" applyNumberFormat="1" borderId="0" fillId="5" fontId="0" numFmtId="4954" xfId="0"/>
    <xf applyFill="1" applyFont="1" applyNumberFormat="1" borderId="0" fillId="5" fontId="17" numFmtId="4954" xfId="0"/>
    <xf applyFill="1" applyFont="1" applyNumberFormat="1" borderId="0" fillId="5" fontId="17" numFmtId="4954" xfId="0">
      <alignment horizontal="right" vertical="center"/>
    </xf>
    <xf applyFill="1" applyNumberFormat="1" borderId="0" fillId="5" fontId="0" numFmtId="4955" xfId="0"/>
    <xf applyFill="1" applyFont="1" applyNumberFormat="1" borderId="0" fillId="5" fontId="17" numFmtId="4955" xfId="0"/>
    <xf applyFill="1" applyFont="1" applyNumberFormat="1" borderId="0" fillId="5" fontId="17" numFmtId="4955" xfId="0">
      <alignment horizontal="right" vertical="center"/>
    </xf>
    <xf applyFill="1" applyNumberFormat="1" borderId="0" fillId="7" fontId="0" numFmtId="4956" xfId="0"/>
    <xf applyFill="1" applyFont="1" applyNumberFormat="1" borderId="0" fillId="7" fontId="17" numFmtId="4956" xfId="0"/>
    <xf applyFill="1" applyFont="1" applyNumberFormat="1" borderId="0" fillId="7" fontId="17" numFmtId="4956" xfId="0">
      <alignment horizontal="right" vertical="center"/>
    </xf>
    <xf applyFill="1" applyNumberFormat="1" borderId="0" fillId="5" fontId="0" numFmtId="4957" xfId="0"/>
    <xf applyFill="1" applyFont="1" applyNumberFormat="1" borderId="0" fillId="5" fontId="17" numFmtId="4957" xfId="0"/>
    <xf applyFill="1" applyFont="1" applyNumberFormat="1" borderId="0" fillId="5" fontId="17" numFmtId="4957" xfId="0">
      <alignment horizontal="right" vertical="center"/>
    </xf>
    <xf applyFill="1" applyNumberFormat="1" borderId="0" fillId="5" fontId="0" numFmtId="4958" xfId="0"/>
    <xf applyFill="1" applyFont="1" applyNumberFormat="1" borderId="0" fillId="5" fontId="17" numFmtId="4958" xfId="0"/>
    <xf applyFill="1" applyFont="1" applyNumberFormat="1" borderId="0" fillId="5" fontId="17" numFmtId="4958" xfId="0">
      <alignment horizontal="right" vertical="center"/>
    </xf>
    <xf applyFill="1" applyNumberFormat="1" borderId="0" fillId="5" fontId="0" numFmtId="4959" xfId="0"/>
    <xf applyFill="1" applyFont="1" applyNumberFormat="1" borderId="0" fillId="5" fontId="17" numFmtId="4959" xfId="0"/>
    <xf applyFill="1" applyFont="1" applyNumberFormat="1" borderId="0" fillId="5" fontId="17" numFmtId="4959" xfId="0">
      <alignment horizontal="right" vertical="center"/>
    </xf>
    <xf applyFill="1" applyNumberFormat="1" borderId="0" fillId="7" fontId="0" numFmtId="4960" xfId="0"/>
    <xf applyFill="1" applyFont="1" applyNumberFormat="1" borderId="0" fillId="7" fontId="17" numFmtId="4960" xfId="0"/>
    <xf applyFill="1" applyFont="1" applyNumberFormat="1" borderId="0" fillId="7" fontId="17" numFmtId="4960" xfId="0">
      <alignment horizontal="right" vertical="center"/>
    </xf>
    <xf applyFill="1" applyNumberFormat="1" borderId="0" fillId="7" fontId="0" numFmtId="4961" xfId="0"/>
    <xf applyFill="1" applyFont="1" applyNumberFormat="1" borderId="0" fillId="7" fontId="17" numFmtId="4961" xfId="0"/>
    <xf applyFill="1" applyFont="1" applyNumberFormat="1" borderId="0" fillId="7" fontId="17" numFmtId="4961" xfId="0">
      <alignment horizontal="right" vertical="center"/>
    </xf>
    <xf applyFill="1" applyNumberFormat="1" borderId="0" fillId="7" fontId="0" numFmtId="4962" xfId="0"/>
    <xf applyFill="1" applyFont="1" applyNumberFormat="1" borderId="0" fillId="7" fontId="17" numFmtId="4962" xfId="0"/>
    <xf applyFill="1" applyFont="1" applyNumberFormat="1" borderId="0" fillId="7" fontId="17" numFmtId="4962" xfId="0">
      <alignment horizontal="right" vertical="center"/>
    </xf>
    <xf applyFill="1" applyNumberFormat="1" borderId="0" fillId="5" fontId="0" numFmtId="4963" xfId="0"/>
    <xf applyFill="1" applyFont="1" applyNumberFormat="1" borderId="0" fillId="5" fontId="17" numFmtId="4963" xfId="0"/>
    <xf applyFill="1" applyFont="1" applyNumberFormat="1" borderId="0" fillId="5" fontId="17" numFmtId="4963" xfId="0">
      <alignment horizontal="right" vertical="center"/>
    </xf>
    <xf applyFill="1" applyNumberFormat="1" borderId="0" fillId="5" fontId="0" numFmtId="4964" xfId="0"/>
    <xf applyFill="1" applyFont="1" applyNumberFormat="1" borderId="0" fillId="5" fontId="17" numFmtId="4964" xfId="0"/>
    <xf applyFill="1" applyFont="1" applyNumberFormat="1" borderId="0" fillId="5" fontId="17" numFmtId="4964" xfId="0">
      <alignment horizontal="right" vertical="center"/>
    </xf>
    <xf applyFill="1" applyNumberFormat="1" borderId="0" fillId="5" fontId="0" numFmtId="4965" xfId="0"/>
    <xf applyFill="1" applyFont="1" applyNumberFormat="1" borderId="0" fillId="5" fontId="17" numFmtId="4965" xfId="0"/>
    <xf applyFill="1" applyFont="1" applyNumberFormat="1" borderId="0" fillId="5" fontId="17" numFmtId="4965" xfId="0">
      <alignment horizontal="right" vertical="center"/>
    </xf>
    <xf applyFill="1" applyNumberFormat="1" borderId="0" fillId="7" fontId="0" numFmtId="4966" xfId="0"/>
    <xf applyFill="1" applyFont="1" applyNumberFormat="1" borderId="0" fillId="7" fontId="17" numFmtId="4966" xfId="0"/>
    <xf applyFill="1" applyFont="1" applyNumberFormat="1" borderId="0" fillId="7" fontId="17" numFmtId="4966" xfId="0">
      <alignment horizontal="right" vertical="center"/>
    </xf>
    <xf applyFill="1" applyNumberFormat="1" borderId="0" fillId="7" fontId="0" numFmtId="4967" xfId="0"/>
    <xf applyFill="1" applyFont="1" applyNumberFormat="1" borderId="0" fillId="7" fontId="17" numFmtId="4967" xfId="0"/>
    <xf applyFill="1" applyFont="1" applyNumberFormat="1" borderId="0" fillId="7" fontId="17" numFmtId="4967" xfId="0">
      <alignment horizontal="right" vertical="center"/>
    </xf>
    <xf applyFill="1" applyNumberFormat="1" borderId="0" fillId="7" fontId="0" numFmtId="4968" xfId="0"/>
    <xf applyFill="1" applyFont="1" applyNumberFormat="1" borderId="0" fillId="7" fontId="17" numFmtId="4968" xfId="0"/>
    <xf applyFill="1" applyFont="1" applyNumberFormat="1" borderId="0" fillId="7" fontId="17" numFmtId="4968" xfId="0">
      <alignment horizontal="right" vertical="center"/>
    </xf>
    <xf applyFill="1" applyNumberFormat="1" borderId="0" fillId="5" fontId="0" numFmtId="4969" xfId="0"/>
    <xf applyFill="1" applyFont="1" applyNumberFormat="1" borderId="0" fillId="5" fontId="17" numFmtId="4969" xfId="0"/>
    <xf applyFill="1" applyFont="1" applyNumberFormat="1" borderId="0" fillId="5" fontId="17" numFmtId="4969" xfId="0">
      <alignment horizontal="right" vertical="center"/>
    </xf>
    <xf applyFill="1" applyNumberFormat="1" borderId="0" fillId="5" fontId="0" numFmtId="4970" xfId="0"/>
    <xf applyFill="1" applyFont="1" applyNumberFormat="1" borderId="0" fillId="5" fontId="17" numFmtId="4970" xfId="0"/>
    <xf applyFill="1" applyFont="1" applyNumberFormat="1" borderId="0" fillId="5" fontId="17" numFmtId="4970" xfId="0">
      <alignment horizontal="right" vertical="center"/>
    </xf>
    <xf applyFill="1" applyNumberFormat="1" borderId="0" fillId="7" fontId="0" numFmtId="4971" xfId="0"/>
    <xf applyFill="1" applyFont="1" applyNumberFormat="1" borderId="0" fillId="7" fontId="17" numFmtId="4971" xfId="0"/>
    <xf applyFill="1" applyFont="1" applyNumberFormat="1" borderId="0" fillId="7" fontId="17" numFmtId="4971" xfId="0">
      <alignment horizontal="right" vertical="center"/>
    </xf>
    <xf applyNumberFormat="1" borderId="0" fillId="0" fontId="0" numFmtId="4972" xfId="0"/>
    <xf applyFill="1" applyNumberFormat="1" borderId="0" fillId="5" fontId="0" numFmtId="4972" xfId="0"/>
    <xf applyFill="1" applyFont="1" applyNumberFormat="1" borderId="0" fillId="5" fontId="20" numFmtId="4972" xfId="0"/>
    <xf applyFill="1" applyFont="1" applyNumberFormat="1" borderId="0" fillId="5" fontId="20" numFmtId="4972" xfId="0">
      <alignment horizontal="right" vertical="center"/>
    </xf>
    <xf applyNumberFormat="1" borderId="0" fillId="0" fontId="0" numFmtId="4973" xfId="0"/>
    <xf applyFill="1" applyNumberFormat="1" borderId="0" fillId="5" fontId="0" numFmtId="4973" xfId="0"/>
    <xf applyFill="1" applyFont="1" applyNumberFormat="1" borderId="0" fillId="5" fontId="20" numFmtId="4973" xfId="0"/>
    <xf applyFill="1" applyFont="1" applyNumberFormat="1" borderId="0" fillId="5" fontId="20" numFmtId="4973" xfId="0">
      <alignment horizontal="right" vertical="center"/>
    </xf>
    <xf applyNumberFormat="1" borderId="0" fillId="0" fontId="0" numFmtId="4974" xfId="0"/>
    <xf applyFill="1" applyNumberFormat="1" borderId="0" fillId="5" fontId="0" numFmtId="4974" xfId="0"/>
    <xf applyFill="1" applyFont="1" applyNumberFormat="1" borderId="0" fillId="5" fontId="20" numFmtId="4974" xfId="0"/>
    <xf applyFill="1" applyFont="1" applyNumberFormat="1" borderId="0" fillId="5" fontId="20" numFmtId="4974" xfId="0">
      <alignment horizontal="right" vertical="center"/>
    </xf>
    <xf applyNumberFormat="1" borderId="0" fillId="0" fontId="0" numFmtId="4975" xfId="0"/>
    <xf applyFill="1" applyNumberFormat="1" borderId="0" fillId="6" fontId="0" numFmtId="4975" xfId="0"/>
    <xf applyFill="1" applyFont="1" applyNumberFormat="1" borderId="0" fillId="6" fontId="23" numFmtId="4975" xfId="0"/>
    <xf applyFill="1" applyFont="1" applyNumberFormat="1" borderId="0" fillId="6" fontId="23" numFmtId="4975" xfId="0">
      <alignment horizontal="right" vertical="center"/>
    </xf>
    <xf applyNumberFormat="1" borderId="0" fillId="0" fontId="0" numFmtId="4976" xfId="0"/>
    <xf applyFill="1" applyNumberFormat="1" borderId="0" fillId="5" fontId="0" numFmtId="4977" xfId="0"/>
    <xf applyFill="1" applyFont="1" applyNumberFormat="1" borderId="0" fillId="5" fontId="17" numFmtId="4977" xfId="0"/>
    <xf applyFill="1" applyFont="1" applyNumberFormat="1" borderId="0" fillId="5" fontId="17" numFmtId="4977" xfId="0">
      <alignment horizontal="right" vertical="center"/>
    </xf>
    <xf applyFill="1" applyNumberFormat="1" borderId="0" fillId="5" fontId="0" numFmtId="4978" xfId="0"/>
    <xf applyFill="1" applyFont="1" applyNumberFormat="1" borderId="0" fillId="5" fontId="17" numFmtId="4978" xfId="0"/>
    <xf applyFill="1" applyFont="1" applyNumberFormat="1" borderId="0" fillId="5" fontId="17" numFmtId="4978" xfId="0">
      <alignment horizontal="right" vertical="center"/>
    </xf>
    <xf applyFill="1" applyNumberFormat="1" borderId="0" fillId="5" fontId="0" numFmtId="4979" xfId="0"/>
    <xf applyFill="1" applyFont="1" applyNumberFormat="1" borderId="0" fillId="5" fontId="17" numFmtId="4979" xfId="0"/>
    <xf applyFill="1" applyFont="1" applyNumberFormat="1" borderId="0" fillId="5" fontId="17" numFmtId="4979" xfId="0">
      <alignment horizontal="right" vertical="center"/>
    </xf>
    <xf applyFill="1" applyNumberFormat="1" borderId="0" fillId="7" fontId="0" numFmtId="4980" xfId="0"/>
    <xf applyFill="1" applyFont="1" applyNumberFormat="1" borderId="0" fillId="7" fontId="17" numFmtId="4980" xfId="0"/>
    <xf applyFill="1" applyFont="1" applyNumberFormat="1" borderId="0" fillId="7" fontId="17" numFmtId="4980" xfId="0">
      <alignment horizontal="right" vertical="center"/>
    </xf>
    <xf applyFill="1" applyNumberFormat="1" borderId="0" fillId="7" fontId="0" numFmtId="4981" xfId="0"/>
    <xf applyFill="1" applyFont="1" applyNumberFormat="1" borderId="0" fillId="7" fontId="17" numFmtId="4981" xfId="0"/>
    <xf applyFill="1" applyFont="1" applyNumberFormat="1" borderId="0" fillId="7" fontId="17" numFmtId="4981" xfId="0">
      <alignment horizontal="right" vertical="center"/>
    </xf>
    <xf applyFill="1" applyNumberFormat="1" borderId="0" fillId="7" fontId="0" numFmtId="4982" xfId="0"/>
    <xf applyFill="1" applyFont="1" applyNumberFormat="1" borderId="0" fillId="7" fontId="17" numFmtId="4982" xfId="0"/>
    <xf applyFill="1" applyFont="1" applyNumberFormat="1" borderId="0" fillId="7" fontId="17" numFmtId="4982" xfId="0">
      <alignment horizontal="right" vertical="center"/>
    </xf>
    <xf applyFill="1" applyNumberFormat="1" borderId="0" fillId="5" fontId="0" numFmtId="4983" xfId="0"/>
    <xf applyFill="1" applyFont="1" applyNumberFormat="1" borderId="0" fillId="5" fontId="17" numFmtId="4983" xfId="0"/>
    <xf applyFill="1" applyFont="1" applyNumberFormat="1" borderId="0" fillId="5" fontId="17" numFmtId="4983" xfId="0">
      <alignment horizontal="right" vertical="center"/>
    </xf>
    <xf applyFill="1" applyNumberFormat="1" borderId="0" fillId="5" fontId="0" numFmtId="4984" xfId="0"/>
    <xf applyFill="1" applyFont="1" applyNumberFormat="1" borderId="0" fillId="5" fontId="17" numFmtId="4984" xfId="0"/>
    <xf applyFill="1" applyFont="1" applyNumberFormat="1" borderId="0" fillId="5" fontId="17" numFmtId="4984" xfId="0">
      <alignment horizontal="right" vertical="center"/>
    </xf>
    <xf applyFill="1" applyNumberFormat="1" borderId="0" fillId="5" fontId="0" numFmtId="4985" xfId="0"/>
    <xf applyFill="1" applyFont="1" applyNumberFormat="1" borderId="0" fillId="5" fontId="17" numFmtId="4985" xfId="0"/>
    <xf applyFill="1" applyFont="1" applyNumberFormat="1" borderId="0" fillId="5" fontId="17" numFmtId="4985" xfId="0">
      <alignment horizontal="right" vertical="center"/>
    </xf>
    <xf applyFill="1" applyNumberFormat="1" borderId="0" fillId="7" fontId="0" numFmtId="4986" xfId="0"/>
    <xf applyFill="1" applyFont="1" applyNumberFormat="1" borderId="0" fillId="7" fontId="17" numFmtId="4986" xfId="0"/>
    <xf applyFill="1" applyFont="1" applyNumberFormat="1" borderId="0" fillId="7" fontId="17" numFmtId="4986" xfId="0">
      <alignment horizontal="right" vertical="center"/>
    </xf>
    <xf applyFill="1" applyNumberFormat="1" borderId="0" fillId="7" fontId="0" numFmtId="4987" xfId="0"/>
    <xf applyFill="1" applyFont="1" applyNumberFormat="1" borderId="0" fillId="7" fontId="17" numFmtId="4987" xfId="0"/>
    <xf applyFill="1" applyFont="1" applyNumberFormat="1" borderId="0" fillId="7" fontId="17" numFmtId="4987" xfId="0">
      <alignment horizontal="right" vertical="center"/>
    </xf>
    <xf applyFill="1" applyNumberFormat="1" borderId="0" fillId="7" fontId="0" numFmtId="4988" xfId="0"/>
    <xf applyFill="1" applyFont="1" applyNumberFormat="1" borderId="0" fillId="7" fontId="17" numFmtId="4988" xfId="0"/>
    <xf applyFill="1" applyFont="1" applyNumberFormat="1" borderId="0" fillId="7" fontId="17" numFmtId="4988" xfId="0">
      <alignment horizontal="right" vertical="center"/>
    </xf>
    <xf applyFill="1" applyNumberFormat="1" borderId="0" fillId="5" fontId="0" numFmtId="4989" xfId="0"/>
    <xf applyFill="1" applyFont="1" applyNumberFormat="1" borderId="0" fillId="5" fontId="17" numFmtId="4989" xfId="0"/>
    <xf applyFill="1" applyFont="1" applyNumberFormat="1" borderId="0" fillId="5" fontId="17" numFmtId="4989" xfId="0">
      <alignment horizontal="right" vertical="center"/>
    </xf>
    <xf applyFill="1" applyNumberFormat="1" borderId="0" fillId="5" fontId="0" numFmtId="4990" xfId="0"/>
    <xf applyFill="1" applyFont="1" applyNumberFormat="1" borderId="0" fillId="5" fontId="17" numFmtId="4990" xfId="0"/>
    <xf applyFill="1" applyFont="1" applyNumberFormat="1" borderId="0" fillId="5" fontId="17" numFmtId="4990" xfId="0">
      <alignment horizontal="right" vertical="center"/>
    </xf>
    <xf applyFill="1" applyNumberFormat="1" borderId="0" fillId="5" fontId="0" numFmtId="4991" xfId="0"/>
    <xf applyFill="1" applyFont="1" applyNumberFormat="1" borderId="0" fillId="5" fontId="17" numFmtId="4991" xfId="0"/>
    <xf applyFill="1" applyFont="1" applyNumberFormat="1" borderId="0" fillId="5" fontId="17" numFmtId="4991" xfId="0">
      <alignment horizontal="right" vertical="center"/>
    </xf>
    <xf applyFill="1" applyNumberFormat="1" borderId="0" fillId="7" fontId="0" numFmtId="4992" xfId="0"/>
    <xf applyFill="1" applyFont="1" applyNumberFormat="1" borderId="0" fillId="7" fontId="17" numFmtId="4992" xfId="0"/>
    <xf applyFill="1" applyFont="1" applyNumberFormat="1" borderId="0" fillId="7" fontId="17" numFmtId="4992" xfId="0">
      <alignment horizontal="right" vertical="center"/>
    </xf>
    <xf applyFill="1" applyNumberFormat="1" borderId="0" fillId="7" fontId="0" numFmtId="4993" xfId="0"/>
    <xf applyFill="1" applyFont="1" applyNumberFormat="1" borderId="0" fillId="7" fontId="17" numFmtId="4993" xfId="0"/>
    <xf applyFill="1" applyFont="1" applyNumberFormat="1" borderId="0" fillId="7" fontId="17" numFmtId="4993" xfId="0">
      <alignment horizontal="right" vertical="center"/>
    </xf>
    <xf applyFill="1" applyNumberFormat="1" borderId="0" fillId="7" fontId="0" numFmtId="4994" xfId="0"/>
    <xf applyFill="1" applyFont="1" applyNumberFormat="1" borderId="0" fillId="7" fontId="17" numFmtId="4994" xfId="0"/>
    <xf applyFill="1" applyFont="1" applyNumberFormat="1" borderId="0" fillId="7" fontId="17" numFmtId="4994" xfId="0">
      <alignment horizontal="right" vertical="center"/>
    </xf>
    <xf applyFill="1" applyNumberFormat="1" borderId="0" fillId="5" fontId="0" numFmtId="4995" xfId="0"/>
    <xf applyFill="1" applyFont="1" applyNumberFormat="1" borderId="0" fillId="5" fontId="17" numFmtId="4995" xfId="0"/>
    <xf applyFill="1" applyFont="1" applyNumberFormat="1" borderId="0" fillId="5" fontId="17" numFmtId="4995" xfId="0">
      <alignment horizontal="right" vertical="center"/>
    </xf>
    <xf applyFill="1" applyNumberFormat="1" borderId="0" fillId="5" fontId="0" numFmtId="4996" xfId="0"/>
    <xf applyFill="1" applyFont="1" applyNumberFormat="1" borderId="0" fillId="5" fontId="17" numFmtId="4996" xfId="0"/>
    <xf applyFill="1" applyFont="1" applyNumberFormat="1" borderId="0" fillId="5" fontId="17" numFmtId="4996" xfId="0">
      <alignment horizontal="right" vertical="center"/>
    </xf>
    <xf applyFill="1" applyNumberFormat="1" borderId="0" fillId="7" fontId="0" numFmtId="4997" xfId="0"/>
    <xf applyFill="1" applyFont="1" applyNumberFormat="1" borderId="0" fillId="7" fontId="17" numFmtId="4997" xfId="0"/>
    <xf applyFill="1" applyFont="1" applyNumberFormat="1" borderId="0" fillId="7" fontId="17" numFmtId="4997" xfId="0">
      <alignment horizontal="right" vertical="center"/>
    </xf>
    <xf applyFill="1" applyNumberFormat="1" borderId="0" fillId="5" fontId="0" numFmtId="4998" xfId="0"/>
    <xf applyFill="1" applyFont="1" applyNumberFormat="1" borderId="0" fillId="5" fontId="17" numFmtId="4998" xfId="0"/>
    <xf applyFill="1" applyFont="1" applyNumberFormat="1" borderId="0" fillId="5" fontId="17" numFmtId="4998" xfId="0">
      <alignment horizontal="right" vertical="center"/>
    </xf>
    <xf applyFill="1" applyNumberFormat="1" borderId="0" fillId="5" fontId="0" numFmtId="4999" xfId="0"/>
    <xf applyFill="1" applyFont="1" applyNumberFormat="1" borderId="0" fillId="5" fontId="17" numFmtId="4999" xfId="0"/>
    <xf applyFill="1" applyFont="1" applyNumberFormat="1" borderId="0" fillId="5" fontId="17" numFmtId="4999" xfId="0">
      <alignment horizontal="right" vertical="center"/>
    </xf>
    <xf applyFill="1" applyNumberFormat="1" borderId="0" fillId="5" fontId="0" numFmtId="5000" xfId="0"/>
    <xf applyFill="1" applyFont="1" applyNumberFormat="1" borderId="0" fillId="5" fontId="17" numFmtId="5000" xfId="0"/>
    <xf applyFill="1" applyFont="1" applyNumberFormat="1" borderId="0" fillId="5" fontId="17" numFmtId="5000" xfId="0">
      <alignment horizontal="right" vertical="center"/>
    </xf>
    <xf applyFill="1" applyNumberFormat="1" borderId="0" fillId="7" fontId="0" numFmtId="5001" xfId="0"/>
    <xf applyFill="1" applyFont="1" applyNumberFormat="1" borderId="0" fillId="7" fontId="17" numFmtId="5001" xfId="0"/>
    <xf applyFill="1" applyFont="1" applyNumberFormat="1" borderId="0" fillId="7" fontId="17" numFmtId="5001" xfId="0">
      <alignment horizontal="right" vertical="center"/>
    </xf>
    <xf applyFill="1" applyNumberFormat="1" borderId="0" fillId="7" fontId="0" numFmtId="5002" xfId="0"/>
    <xf applyFill="1" applyFont="1" applyNumberFormat="1" borderId="0" fillId="7" fontId="17" numFmtId="5002" xfId="0"/>
    <xf applyFill="1" applyFont="1" applyNumberFormat="1" borderId="0" fillId="7" fontId="17" numFmtId="5002" xfId="0">
      <alignment horizontal="right" vertical="center"/>
    </xf>
    <xf applyFill="1" applyNumberFormat="1" borderId="0" fillId="7" fontId="0" numFmtId="5003" xfId="0"/>
    <xf applyFill="1" applyFont="1" applyNumberFormat="1" borderId="0" fillId="7" fontId="17" numFmtId="5003" xfId="0"/>
    <xf applyFill="1" applyFont="1" applyNumberFormat="1" borderId="0" fillId="7" fontId="17" numFmtId="5003" xfId="0">
      <alignment horizontal="right" vertical="center"/>
    </xf>
    <xf applyFill="1" applyNumberFormat="1" borderId="0" fillId="5" fontId="0" numFmtId="5004" xfId="0"/>
    <xf applyFill="1" applyFont="1" applyNumberFormat="1" borderId="0" fillId="5" fontId="17" numFmtId="5004" xfId="0"/>
    <xf applyFill="1" applyFont="1" applyNumberFormat="1" borderId="0" fillId="5" fontId="17" numFmtId="5004" xfId="0">
      <alignment horizontal="right" vertical="center"/>
    </xf>
    <xf applyFill="1" applyNumberFormat="1" borderId="0" fillId="5" fontId="0" numFmtId="5005" xfId="0"/>
    <xf applyFill="1" applyFont="1" applyNumberFormat="1" borderId="0" fillId="5" fontId="17" numFmtId="5005" xfId="0"/>
    <xf applyFill="1" applyFont="1" applyNumberFormat="1" borderId="0" fillId="5" fontId="17" numFmtId="5005" xfId="0">
      <alignment horizontal="right" vertical="center"/>
    </xf>
    <xf applyFill="1" applyNumberFormat="1" borderId="0" fillId="5" fontId="0" numFmtId="5006" xfId="0"/>
    <xf applyFill="1" applyFont="1" applyNumberFormat="1" borderId="0" fillId="5" fontId="17" numFmtId="5006" xfId="0"/>
    <xf applyFill="1" applyFont="1" applyNumberFormat="1" borderId="0" fillId="5" fontId="17" numFmtId="5006" xfId="0">
      <alignment horizontal="right" vertical="center"/>
    </xf>
    <xf applyFill="1" applyNumberFormat="1" borderId="0" fillId="7" fontId="0" numFmtId="5007" xfId="0"/>
    <xf applyFill="1" applyFont="1" applyNumberFormat="1" borderId="0" fillId="7" fontId="17" numFmtId="5007" xfId="0"/>
    <xf applyFill="1" applyFont="1" applyNumberFormat="1" borderId="0" fillId="7" fontId="17" numFmtId="5007" xfId="0">
      <alignment horizontal="right" vertical="center"/>
    </xf>
    <xf applyFill="1" applyNumberFormat="1" borderId="0" fillId="7" fontId="0" numFmtId="5008" xfId="0"/>
    <xf applyFill="1" applyFont="1" applyNumberFormat="1" borderId="0" fillId="7" fontId="17" numFmtId="5008" xfId="0"/>
    <xf applyFill="1" applyFont="1" applyNumberFormat="1" borderId="0" fillId="7" fontId="17" numFmtId="5008" xfId="0">
      <alignment horizontal="right" vertical="center"/>
    </xf>
    <xf applyFill="1" applyNumberFormat="1" borderId="0" fillId="7" fontId="0" numFmtId="5009" xfId="0"/>
    <xf applyFill="1" applyFont="1" applyNumberFormat="1" borderId="0" fillId="7" fontId="17" numFmtId="5009" xfId="0"/>
    <xf applyFill="1" applyFont="1" applyNumberFormat="1" borderId="0" fillId="7" fontId="17" numFmtId="5009" xfId="0">
      <alignment horizontal="right" vertical="center"/>
    </xf>
    <xf applyFill="1" applyNumberFormat="1" borderId="0" fillId="5" fontId="0" numFmtId="5010" xfId="0"/>
    <xf applyFill="1" applyFont="1" applyNumberFormat="1" borderId="0" fillId="5" fontId="17" numFmtId="5010" xfId="0"/>
    <xf applyFill="1" applyFont="1" applyNumberFormat="1" borderId="0" fillId="5" fontId="17" numFmtId="5010" xfId="0">
      <alignment horizontal="right" vertical="center"/>
    </xf>
    <xf applyFill="1" applyNumberFormat="1" borderId="0" fillId="5" fontId="0" numFmtId="5011" xfId="0"/>
    <xf applyFill="1" applyFont="1" applyNumberFormat="1" borderId="0" fillId="5" fontId="17" numFmtId="5011" xfId="0"/>
    <xf applyFill="1" applyFont="1" applyNumberFormat="1" borderId="0" fillId="5" fontId="17" numFmtId="5011" xfId="0">
      <alignment horizontal="right" vertical="center"/>
    </xf>
    <xf applyFill="1" applyNumberFormat="1" borderId="0" fillId="7" fontId="0" numFmtId="5012" xfId="0"/>
    <xf applyFill="1" applyFont="1" applyNumberFormat="1" borderId="0" fillId="7" fontId="17" numFmtId="5012" xfId="0"/>
    <xf applyFill="1" applyFont="1" applyNumberFormat="1" borderId="0" fillId="7" fontId="17" numFmtId="5012" xfId="0">
      <alignment horizontal="right" vertical="center"/>
    </xf>
    <xf applyNumberFormat="1" borderId="0" fillId="0" fontId="0" numFmtId="5013" xfId="0"/>
    <xf applyFill="1" applyNumberFormat="1" borderId="0" fillId="5" fontId="0" numFmtId="5013" xfId="0"/>
    <xf applyFill="1" applyFont="1" applyNumberFormat="1" borderId="0" fillId="5" fontId="20" numFmtId="5013" xfId="0"/>
    <xf applyFill="1" applyFont="1" applyNumberFormat="1" borderId="0" fillId="5" fontId="20" numFmtId="5013" xfId="0">
      <alignment horizontal="right" vertical="center"/>
    </xf>
    <xf applyNumberFormat="1" borderId="0" fillId="0" fontId="0" numFmtId="5014" xfId="0"/>
    <xf applyFill="1" applyNumberFormat="1" borderId="0" fillId="5" fontId="0" numFmtId="5014" xfId="0"/>
    <xf applyFill="1" applyFont="1" applyNumberFormat="1" borderId="0" fillId="5" fontId="20" numFmtId="5014" xfId="0"/>
    <xf applyFill="1" applyFont="1" applyNumberFormat="1" borderId="0" fillId="5" fontId="20" numFmtId="5014" xfId="0">
      <alignment horizontal="right" vertical="center"/>
    </xf>
    <xf applyNumberFormat="1" borderId="0" fillId="0" fontId="0" numFmtId="5015" xfId="0"/>
    <xf applyFill="1" applyNumberFormat="1" borderId="0" fillId="5" fontId="0" numFmtId="5015" xfId="0"/>
    <xf applyFill="1" applyFont="1" applyNumberFormat="1" borderId="0" fillId="5" fontId="20" numFmtId="5015" xfId="0"/>
    <xf applyFill="1" applyFont="1" applyNumberFormat="1" borderId="0" fillId="5" fontId="20" numFmtId="5015" xfId="0">
      <alignment horizontal="right" vertical="center"/>
    </xf>
    <xf applyNumberFormat="1" borderId="0" fillId="0" fontId="0" numFmtId="5016" xfId="0"/>
    <xf applyFill="1" applyNumberFormat="1" borderId="0" fillId="6" fontId="0" numFmtId="5016" xfId="0"/>
    <xf applyFill="1" applyFont="1" applyNumberFormat="1" borderId="0" fillId="6" fontId="23" numFmtId="5016" xfId="0"/>
    <xf applyFill="1" applyFont="1" applyNumberFormat="1" borderId="0" fillId="6" fontId="23" numFmtId="5016" xfId="0">
      <alignment horizontal="right" vertical="center"/>
    </xf>
    <xf applyNumberFormat="1" borderId="0" fillId="0" fontId="0" numFmtId="5017" xfId="0"/>
    <xf applyFill="1" applyNumberFormat="1" borderId="0" fillId="5" fontId="0" numFmtId="5018" xfId="0"/>
    <xf applyFill="1" applyFont="1" applyNumberFormat="1" borderId="0" fillId="5" fontId="17" numFmtId="5018" xfId="0"/>
    <xf applyFill="1" applyFont="1" applyNumberFormat="1" borderId="0" fillId="5" fontId="17" numFmtId="5018" xfId="0">
      <alignment horizontal="right" vertical="center"/>
    </xf>
    <xf applyFill="1" applyNumberFormat="1" borderId="0" fillId="5" fontId="0" numFmtId="5019" xfId="0"/>
    <xf applyFill="1" applyFont="1" applyNumberFormat="1" borderId="0" fillId="5" fontId="17" numFmtId="5019" xfId="0"/>
    <xf applyFill="1" applyFont="1" applyNumberFormat="1" borderId="0" fillId="5" fontId="17" numFmtId="5019" xfId="0">
      <alignment horizontal="right" vertical="center"/>
    </xf>
    <xf applyFill="1" applyNumberFormat="1" borderId="0" fillId="5" fontId="0" numFmtId="5020" xfId="0"/>
    <xf applyFill="1" applyFont="1" applyNumberFormat="1" borderId="0" fillId="5" fontId="17" numFmtId="5020" xfId="0"/>
    <xf applyFill="1" applyFont="1" applyNumberFormat="1" borderId="0" fillId="5" fontId="17" numFmtId="5020" xfId="0">
      <alignment horizontal="right" vertical="center"/>
    </xf>
    <xf applyFill="1" applyNumberFormat="1" borderId="0" fillId="7" fontId="0" numFmtId="5021" xfId="0"/>
    <xf applyFill="1" applyFont="1" applyNumberFormat="1" borderId="0" fillId="7" fontId="17" numFmtId="5021" xfId="0"/>
    <xf applyFill="1" applyFont="1" applyNumberFormat="1" borderId="0" fillId="7" fontId="17" numFmtId="5021" xfId="0">
      <alignment horizontal="right" vertical="center"/>
    </xf>
    <xf applyFill="1" applyNumberFormat="1" borderId="0" fillId="7" fontId="0" numFmtId="5022" xfId="0"/>
    <xf applyFill="1" applyFont="1" applyNumberFormat="1" borderId="0" fillId="7" fontId="17" numFmtId="5022" xfId="0"/>
    <xf applyFill="1" applyFont="1" applyNumberFormat="1" borderId="0" fillId="7" fontId="17" numFmtId="5022" xfId="0">
      <alignment horizontal="right" vertical="center"/>
    </xf>
    <xf applyFill="1" applyNumberFormat="1" borderId="0" fillId="7" fontId="0" numFmtId="5023" xfId="0"/>
    <xf applyFill="1" applyFont="1" applyNumberFormat="1" borderId="0" fillId="7" fontId="17" numFmtId="5023" xfId="0"/>
    <xf applyFill="1" applyFont="1" applyNumberFormat="1" borderId="0" fillId="7" fontId="17" numFmtId="5023" xfId="0">
      <alignment horizontal="right" vertical="center"/>
    </xf>
    <xf applyFill="1" applyNumberFormat="1" borderId="0" fillId="5" fontId="0" numFmtId="5024" xfId="0"/>
    <xf applyFill="1" applyFont="1" applyNumberFormat="1" borderId="0" fillId="5" fontId="17" numFmtId="5024" xfId="0"/>
    <xf applyFill="1" applyFont="1" applyNumberFormat="1" borderId="0" fillId="5" fontId="17" numFmtId="5024" xfId="0">
      <alignment horizontal="right" vertical="center"/>
    </xf>
    <xf applyFill="1" applyNumberFormat="1" borderId="0" fillId="5" fontId="0" numFmtId="5025" xfId="0"/>
    <xf applyFill="1" applyFont="1" applyNumberFormat="1" borderId="0" fillId="5" fontId="17" numFmtId="5025" xfId="0"/>
    <xf applyFill="1" applyFont="1" applyNumberFormat="1" borderId="0" fillId="5" fontId="17" numFmtId="5025" xfId="0">
      <alignment horizontal="right" vertical="center"/>
    </xf>
    <xf applyFill="1" applyNumberFormat="1" borderId="0" fillId="5" fontId="0" numFmtId="5026" xfId="0"/>
    <xf applyFill="1" applyFont="1" applyNumberFormat="1" borderId="0" fillId="5" fontId="17" numFmtId="5026" xfId="0"/>
    <xf applyFill="1" applyFont="1" applyNumberFormat="1" borderId="0" fillId="5" fontId="17" numFmtId="5026" xfId="0">
      <alignment horizontal="right" vertical="center"/>
    </xf>
    <xf applyFill="1" applyNumberFormat="1" borderId="0" fillId="7" fontId="0" numFmtId="5027" xfId="0"/>
    <xf applyFill="1" applyFont="1" applyNumberFormat="1" borderId="0" fillId="7" fontId="17" numFmtId="5027" xfId="0"/>
    <xf applyFill="1" applyFont="1" applyNumberFormat="1" borderId="0" fillId="7" fontId="17" numFmtId="5027" xfId="0">
      <alignment horizontal="right" vertical="center"/>
    </xf>
    <xf applyFill="1" applyNumberFormat="1" borderId="0" fillId="7" fontId="0" numFmtId="5028" xfId="0"/>
    <xf applyFill="1" applyFont="1" applyNumberFormat="1" borderId="0" fillId="7" fontId="17" numFmtId="5028" xfId="0"/>
    <xf applyFill="1" applyFont="1" applyNumberFormat="1" borderId="0" fillId="7" fontId="17" numFmtId="5028" xfId="0">
      <alignment horizontal="right" vertical="center"/>
    </xf>
    <xf applyFill="1" applyNumberFormat="1" borderId="0" fillId="7" fontId="0" numFmtId="5029" xfId="0"/>
    <xf applyFill="1" applyFont="1" applyNumberFormat="1" borderId="0" fillId="7" fontId="17" numFmtId="5029" xfId="0"/>
    <xf applyFill="1" applyFont="1" applyNumberFormat="1" borderId="0" fillId="7" fontId="17" numFmtId="5029" xfId="0">
      <alignment horizontal="right" vertical="center"/>
    </xf>
    <xf applyFill="1" applyNumberFormat="1" borderId="0" fillId="5" fontId="0" numFmtId="5030" xfId="0"/>
    <xf applyFill="1" applyFont="1" applyNumberFormat="1" borderId="0" fillId="5" fontId="17" numFmtId="5030" xfId="0"/>
    <xf applyFill="1" applyFont="1" applyNumberFormat="1" borderId="0" fillId="5" fontId="17" numFmtId="5030" xfId="0">
      <alignment horizontal="right" vertical="center"/>
    </xf>
    <xf applyFill="1" applyNumberFormat="1" borderId="0" fillId="5" fontId="0" numFmtId="5031" xfId="0"/>
    <xf applyFill="1" applyFont="1" applyNumberFormat="1" borderId="0" fillId="5" fontId="17" numFmtId="5031" xfId="0"/>
    <xf applyFill="1" applyFont="1" applyNumberFormat="1" borderId="0" fillId="5" fontId="17" numFmtId="5031" xfId="0">
      <alignment horizontal="right" vertical="center"/>
    </xf>
    <xf applyFill="1" applyNumberFormat="1" borderId="0" fillId="5" fontId="0" numFmtId="5032" xfId="0"/>
    <xf applyFill="1" applyFont="1" applyNumberFormat="1" borderId="0" fillId="5" fontId="17" numFmtId="5032" xfId="0"/>
    <xf applyFill="1" applyFont="1" applyNumberFormat="1" borderId="0" fillId="5" fontId="17" numFmtId="5032" xfId="0">
      <alignment horizontal="right" vertical="center"/>
    </xf>
    <xf applyFill="1" applyNumberFormat="1" borderId="0" fillId="7" fontId="0" numFmtId="5033" xfId="0"/>
    <xf applyFill="1" applyFont="1" applyNumberFormat="1" borderId="0" fillId="7" fontId="17" numFmtId="5033" xfId="0"/>
    <xf applyFill="1" applyFont="1" applyNumberFormat="1" borderId="0" fillId="7" fontId="17" numFmtId="5033" xfId="0">
      <alignment horizontal="right" vertical="center"/>
    </xf>
    <xf applyFill="1" applyNumberFormat="1" borderId="0" fillId="7" fontId="0" numFmtId="5034" xfId="0"/>
    <xf applyFill="1" applyFont="1" applyNumberFormat="1" borderId="0" fillId="7" fontId="17" numFmtId="5034" xfId="0"/>
    <xf applyFill="1" applyFont="1" applyNumberFormat="1" borderId="0" fillId="7" fontId="17" numFmtId="5034" xfId="0">
      <alignment horizontal="right" vertical="center"/>
    </xf>
    <xf applyFill="1" applyNumberFormat="1" borderId="0" fillId="7" fontId="0" numFmtId="5035" xfId="0"/>
    <xf applyFill="1" applyFont="1" applyNumberFormat="1" borderId="0" fillId="7" fontId="17" numFmtId="5035" xfId="0"/>
    <xf applyFill="1" applyFont="1" applyNumberFormat="1" borderId="0" fillId="7" fontId="17" numFmtId="5035" xfId="0">
      <alignment horizontal="right" vertical="center"/>
    </xf>
    <xf applyFill="1" applyNumberFormat="1" borderId="0" fillId="5" fontId="0" numFmtId="5036" xfId="0"/>
    <xf applyFill="1" applyFont="1" applyNumberFormat="1" borderId="0" fillId="5" fontId="17" numFmtId="5036" xfId="0"/>
    <xf applyFill="1" applyFont="1" applyNumberFormat="1" borderId="0" fillId="5" fontId="17" numFmtId="5036" xfId="0">
      <alignment horizontal="right" vertical="center"/>
    </xf>
    <xf applyFill="1" applyNumberFormat="1" borderId="0" fillId="5" fontId="0" numFmtId="5037" xfId="0"/>
    <xf applyFill="1" applyFont="1" applyNumberFormat="1" borderId="0" fillId="5" fontId="17" numFmtId="5037" xfId="0"/>
    <xf applyFill="1" applyFont="1" applyNumberFormat="1" borderId="0" fillId="5" fontId="17" numFmtId="5037" xfId="0">
      <alignment horizontal="right" vertical="center"/>
    </xf>
    <xf applyFill="1" applyNumberFormat="1" borderId="0" fillId="7" fontId="0" numFmtId="5038" xfId="0"/>
    <xf applyFill="1" applyFont="1" applyNumberFormat="1" borderId="0" fillId="7" fontId="17" numFmtId="5038" xfId="0"/>
    <xf applyFill="1" applyFont="1" applyNumberFormat="1" borderId="0" fillId="7" fontId="17" numFmtId="5038" xfId="0">
      <alignment horizontal="right" vertical="center"/>
    </xf>
    <xf applyFill="1" applyNumberFormat="1" borderId="0" fillId="5" fontId="0" numFmtId="5039" xfId="0"/>
    <xf applyFill="1" applyFont="1" applyNumberFormat="1" borderId="0" fillId="5" fontId="17" numFmtId="5039" xfId="0"/>
    <xf applyFill="1" applyFont="1" applyNumberFormat="1" borderId="0" fillId="5" fontId="17" numFmtId="5039" xfId="0">
      <alignment horizontal="right" vertical="center"/>
    </xf>
    <xf applyFill="1" applyNumberFormat="1" borderId="0" fillId="5" fontId="0" numFmtId="5040" xfId="0"/>
    <xf applyFill="1" applyFont="1" applyNumberFormat="1" borderId="0" fillId="5" fontId="17" numFmtId="5040" xfId="0"/>
    <xf applyFill="1" applyFont="1" applyNumberFormat="1" borderId="0" fillId="5" fontId="17" numFmtId="5040" xfId="0">
      <alignment horizontal="right" vertical="center"/>
    </xf>
    <xf applyFill="1" applyNumberFormat="1" borderId="0" fillId="5" fontId="0" numFmtId="5041" xfId="0"/>
    <xf applyFill="1" applyFont="1" applyNumberFormat="1" borderId="0" fillId="5" fontId="17" numFmtId="5041" xfId="0"/>
    <xf applyFill="1" applyFont="1" applyNumberFormat="1" borderId="0" fillId="5" fontId="17" numFmtId="5041" xfId="0">
      <alignment horizontal="right" vertical="center"/>
    </xf>
    <xf applyFill="1" applyNumberFormat="1" borderId="0" fillId="7" fontId="0" numFmtId="5042" xfId="0"/>
    <xf applyFill="1" applyFont="1" applyNumberFormat="1" borderId="0" fillId="7" fontId="17" numFmtId="5042" xfId="0"/>
    <xf applyFill="1" applyFont="1" applyNumberFormat="1" borderId="0" fillId="7" fontId="17" numFmtId="5042" xfId="0">
      <alignment horizontal="right" vertical="center"/>
    </xf>
    <xf applyFill="1" applyNumberFormat="1" borderId="0" fillId="7" fontId="0" numFmtId="5043" xfId="0"/>
    <xf applyFill="1" applyFont="1" applyNumberFormat="1" borderId="0" fillId="7" fontId="17" numFmtId="5043" xfId="0"/>
    <xf applyFill="1" applyFont="1" applyNumberFormat="1" borderId="0" fillId="7" fontId="17" numFmtId="5043" xfId="0">
      <alignment horizontal="right" vertical="center"/>
    </xf>
    <xf applyFill="1" applyNumberFormat="1" borderId="0" fillId="7" fontId="0" numFmtId="5044" xfId="0"/>
    <xf applyFill="1" applyFont="1" applyNumberFormat="1" borderId="0" fillId="7" fontId="17" numFmtId="5044" xfId="0"/>
    <xf applyFill="1" applyFont="1" applyNumberFormat="1" borderId="0" fillId="7" fontId="17" numFmtId="5044" xfId="0">
      <alignment horizontal="right" vertical="center"/>
    </xf>
    <xf applyFill="1" applyNumberFormat="1" borderId="0" fillId="5" fontId="0" numFmtId="5045" xfId="0"/>
    <xf applyFill="1" applyFont="1" applyNumberFormat="1" borderId="0" fillId="5" fontId="17" numFmtId="5045" xfId="0"/>
    <xf applyFill="1" applyFont="1" applyNumberFormat="1" borderId="0" fillId="5" fontId="17" numFmtId="5045" xfId="0">
      <alignment horizontal="right" vertical="center"/>
    </xf>
    <xf applyFill="1" applyNumberFormat="1" borderId="0" fillId="5" fontId="0" numFmtId="5046" xfId="0"/>
    <xf applyFill="1" applyFont="1" applyNumberFormat="1" borderId="0" fillId="5" fontId="17" numFmtId="5046" xfId="0"/>
    <xf applyFill="1" applyFont="1" applyNumberFormat="1" borderId="0" fillId="5" fontId="17" numFmtId="5046" xfId="0">
      <alignment horizontal="right" vertical="center"/>
    </xf>
    <xf applyFill="1" applyNumberFormat="1" borderId="0" fillId="5" fontId="0" numFmtId="5047" xfId="0"/>
    <xf applyFill="1" applyFont="1" applyNumberFormat="1" borderId="0" fillId="5" fontId="17" numFmtId="5047" xfId="0"/>
    <xf applyFill="1" applyFont="1" applyNumberFormat="1" borderId="0" fillId="5" fontId="17" numFmtId="5047" xfId="0">
      <alignment horizontal="right" vertical="center"/>
    </xf>
    <xf applyFill="1" applyNumberFormat="1" borderId="0" fillId="7" fontId="0" numFmtId="5048" xfId="0"/>
    <xf applyFill="1" applyFont="1" applyNumberFormat="1" borderId="0" fillId="7" fontId="17" numFmtId="5048" xfId="0"/>
    <xf applyFill="1" applyFont="1" applyNumberFormat="1" borderId="0" fillId="7" fontId="17" numFmtId="5048" xfId="0">
      <alignment horizontal="right" vertical="center"/>
    </xf>
    <xf applyFill="1" applyNumberFormat="1" borderId="0" fillId="7" fontId="0" numFmtId="5049" xfId="0"/>
    <xf applyFill="1" applyFont="1" applyNumberFormat="1" borderId="0" fillId="7" fontId="17" numFmtId="5049" xfId="0"/>
    <xf applyFill="1" applyFont="1" applyNumberFormat="1" borderId="0" fillId="7" fontId="17" numFmtId="5049" xfId="0">
      <alignment horizontal="right" vertical="center"/>
    </xf>
    <xf applyFill="1" applyNumberFormat="1" borderId="0" fillId="7" fontId="0" numFmtId="5050" xfId="0"/>
    <xf applyFill="1" applyFont="1" applyNumberFormat="1" borderId="0" fillId="7" fontId="17" numFmtId="5050" xfId="0"/>
    <xf applyFill="1" applyFont="1" applyNumberFormat="1" borderId="0" fillId="7" fontId="17" numFmtId="5050" xfId="0">
      <alignment horizontal="right" vertical="center"/>
    </xf>
    <xf applyFill="1" applyNumberFormat="1" borderId="0" fillId="5" fontId="0" numFmtId="5051" xfId="0"/>
    <xf applyFill="1" applyFont="1" applyNumberFormat="1" borderId="0" fillId="5" fontId="17" numFmtId="5051" xfId="0"/>
    <xf applyFill="1" applyFont="1" applyNumberFormat="1" borderId="0" fillId="5" fontId="17" numFmtId="5051" xfId="0">
      <alignment horizontal="right" vertical="center"/>
    </xf>
    <xf applyFill="1" applyNumberFormat="1" borderId="0" fillId="5" fontId="0" numFmtId="5052" xfId="0"/>
    <xf applyFill="1" applyFont="1" applyNumberFormat="1" borderId="0" fillId="5" fontId="17" numFmtId="5052" xfId="0"/>
    <xf applyFill="1" applyFont="1" applyNumberFormat="1" borderId="0" fillId="5" fontId="17" numFmtId="5052" xfId="0">
      <alignment horizontal="right" vertical="center"/>
    </xf>
    <xf applyFill="1" applyNumberFormat="1" borderId="0" fillId="7" fontId="0" numFmtId="5053" xfId="0"/>
    <xf applyFill="1" applyFont="1" applyNumberFormat="1" borderId="0" fillId="7" fontId="17" numFmtId="5053" xfId="0"/>
    <xf applyFill="1" applyFont="1" applyNumberFormat="1" borderId="0" fillId="7" fontId="17" numFmtId="5053" xfId="0">
      <alignment horizontal="right" vertical="center"/>
    </xf>
    <xf applyNumberFormat="1" borderId="0" fillId="0" fontId="0" numFmtId="5054" xfId="0"/>
    <xf applyFill="1" applyNumberFormat="1" borderId="0" fillId="5" fontId="0" numFmtId="5054" xfId="0"/>
    <xf applyFill="1" applyFont="1" applyNumberFormat="1" borderId="0" fillId="5" fontId="20" numFmtId="5054" xfId="0"/>
    <xf applyFill="1" applyFont="1" applyNumberFormat="1" borderId="0" fillId="5" fontId="20" numFmtId="5054" xfId="0">
      <alignment horizontal="right" vertical="center"/>
    </xf>
    <xf applyNumberFormat="1" borderId="0" fillId="0" fontId="0" numFmtId="5055" xfId="0"/>
    <xf applyFill="1" applyNumberFormat="1" borderId="0" fillId="5" fontId="0" numFmtId="5055" xfId="0"/>
    <xf applyFill="1" applyFont="1" applyNumberFormat="1" borderId="0" fillId="5" fontId="20" numFmtId="5055" xfId="0"/>
    <xf applyFill="1" applyFont="1" applyNumberFormat="1" borderId="0" fillId="5" fontId="20" numFmtId="5055" xfId="0">
      <alignment horizontal="right" vertical="center"/>
    </xf>
    <xf applyNumberFormat="1" borderId="0" fillId="0" fontId="0" numFmtId="5056" xfId="0"/>
    <xf applyFill="1" applyNumberFormat="1" borderId="0" fillId="5" fontId="0" numFmtId="5056" xfId="0"/>
    <xf applyFill="1" applyFont="1" applyNumberFormat="1" borderId="0" fillId="5" fontId="20" numFmtId="5056" xfId="0"/>
    <xf applyFill="1" applyFont="1" applyNumberFormat="1" borderId="0" fillId="5" fontId="20" numFmtId="5056" xfId="0">
      <alignment horizontal="right" vertical="center"/>
    </xf>
    <xf applyNumberFormat="1" borderId="0" fillId="0" fontId="0" numFmtId="5057" xfId="0"/>
    <xf applyFill="1" applyNumberFormat="1" borderId="0" fillId="6" fontId="0" numFmtId="5057" xfId="0"/>
    <xf applyFill="1" applyFont="1" applyNumberFormat="1" borderId="0" fillId="6" fontId="23" numFmtId="5057" xfId="0"/>
    <xf applyFill="1" applyFont="1" applyNumberFormat="1" borderId="0" fillId="6" fontId="23" numFmtId="5057" xfId="0">
      <alignment horizontal="right" vertical="center"/>
    </xf>
    <xf applyNumberFormat="1" borderId="0" fillId="0" fontId="0" numFmtId="5058" xfId="0"/>
    <xf applyFill="1" applyNumberFormat="1" borderId="0" fillId="5" fontId="0" numFmtId="5059" xfId="0"/>
    <xf applyFill="1" applyFont="1" applyNumberFormat="1" borderId="0" fillId="5" fontId="17" numFmtId="5059" xfId="0"/>
    <xf applyFill="1" applyFont="1" applyNumberFormat="1" borderId="0" fillId="5" fontId="17" numFmtId="5059" xfId="0">
      <alignment horizontal="right" vertical="center"/>
    </xf>
    <xf applyFill="1" applyNumberFormat="1" borderId="0" fillId="5" fontId="0" numFmtId="5060" xfId="0"/>
    <xf applyFill="1" applyFont="1" applyNumberFormat="1" borderId="0" fillId="5" fontId="17" numFmtId="5060" xfId="0"/>
    <xf applyFill="1" applyFont="1" applyNumberFormat="1" borderId="0" fillId="5" fontId="17" numFmtId="5060" xfId="0">
      <alignment horizontal="right" vertical="center"/>
    </xf>
    <xf applyFill="1" applyNumberFormat="1" borderId="0" fillId="5" fontId="0" numFmtId="5061" xfId="0"/>
    <xf applyFill="1" applyFont="1" applyNumberFormat="1" borderId="0" fillId="5" fontId="17" numFmtId="5061" xfId="0"/>
    <xf applyFill="1" applyFont="1" applyNumberFormat="1" borderId="0" fillId="5" fontId="17" numFmtId="5061" xfId="0">
      <alignment horizontal="right" vertical="center"/>
    </xf>
    <xf applyFill="1" applyNumberFormat="1" borderId="0" fillId="7" fontId="0" numFmtId="5062" xfId="0"/>
    <xf applyFill="1" applyFont="1" applyNumberFormat="1" borderId="0" fillId="7" fontId="17" numFmtId="5062" xfId="0"/>
    <xf applyFill="1" applyFont="1" applyNumberFormat="1" borderId="0" fillId="7" fontId="17" numFmtId="5062" xfId="0">
      <alignment horizontal="right" vertical="center"/>
    </xf>
    <xf applyFill="1" applyNumberFormat="1" borderId="0" fillId="7" fontId="0" numFmtId="5063" xfId="0"/>
    <xf applyFill="1" applyFont="1" applyNumberFormat="1" borderId="0" fillId="7" fontId="17" numFmtId="5063" xfId="0"/>
    <xf applyFill="1" applyFont="1" applyNumberFormat="1" borderId="0" fillId="7" fontId="17" numFmtId="5063" xfId="0">
      <alignment horizontal="right" vertical="center"/>
    </xf>
    <xf applyFill="1" applyNumberFormat="1" borderId="0" fillId="7" fontId="0" numFmtId="5064" xfId="0"/>
    <xf applyFill="1" applyFont="1" applyNumberFormat="1" borderId="0" fillId="7" fontId="17" numFmtId="5064" xfId="0"/>
    <xf applyFill="1" applyFont="1" applyNumberFormat="1" borderId="0" fillId="7" fontId="17" numFmtId="5064" xfId="0">
      <alignment horizontal="right" vertical="center"/>
    </xf>
    <xf applyFill="1" applyNumberFormat="1" borderId="0" fillId="5" fontId="0" numFmtId="5065" xfId="0"/>
    <xf applyFill="1" applyFont="1" applyNumberFormat="1" borderId="0" fillId="5" fontId="17" numFmtId="5065" xfId="0"/>
    <xf applyFill="1" applyFont="1" applyNumberFormat="1" borderId="0" fillId="5" fontId="17" numFmtId="5065" xfId="0">
      <alignment horizontal="right" vertical="center"/>
    </xf>
    <xf applyFill="1" applyNumberFormat="1" borderId="0" fillId="5" fontId="0" numFmtId="5066" xfId="0"/>
    <xf applyFill="1" applyFont="1" applyNumberFormat="1" borderId="0" fillId="5" fontId="17" numFmtId="5066" xfId="0"/>
    <xf applyFill="1" applyFont="1" applyNumberFormat="1" borderId="0" fillId="5" fontId="17" numFmtId="5066" xfId="0">
      <alignment horizontal="right" vertical="center"/>
    </xf>
    <xf applyFill="1" applyNumberFormat="1" borderId="0" fillId="5" fontId="0" numFmtId="5067" xfId="0"/>
    <xf applyFill="1" applyFont="1" applyNumberFormat="1" borderId="0" fillId="5" fontId="17" numFmtId="5067" xfId="0"/>
    <xf applyFill="1" applyFont="1" applyNumberFormat="1" borderId="0" fillId="5" fontId="17" numFmtId="5067" xfId="0">
      <alignment horizontal="right" vertical="center"/>
    </xf>
    <xf applyFill="1" applyNumberFormat="1" borderId="0" fillId="7" fontId="0" numFmtId="5068" xfId="0"/>
    <xf applyFill="1" applyFont="1" applyNumberFormat="1" borderId="0" fillId="7" fontId="17" numFmtId="5068" xfId="0"/>
    <xf applyFill="1" applyFont="1" applyNumberFormat="1" borderId="0" fillId="7" fontId="17" numFmtId="5068" xfId="0">
      <alignment horizontal="right" vertical="center"/>
    </xf>
    <xf applyFill="1" applyNumberFormat="1" borderId="0" fillId="7" fontId="0" numFmtId="5069" xfId="0"/>
    <xf applyFill="1" applyFont="1" applyNumberFormat="1" borderId="0" fillId="7" fontId="17" numFmtId="5069" xfId="0"/>
    <xf applyFill="1" applyFont="1" applyNumberFormat="1" borderId="0" fillId="7" fontId="17" numFmtId="5069" xfId="0">
      <alignment horizontal="right" vertical="center"/>
    </xf>
    <xf applyFill="1" applyNumberFormat="1" borderId="0" fillId="7" fontId="0" numFmtId="5070" xfId="0"/>
    <xf applyFill="1" applyFont="1" applyNumberFormat="1" borderId="0" fillId="7" fontId="17" numFmtId="5070" xfId="0"/>
    <xf applyFill="1" applyFont="1" applyNumberFormat="1" borderId="0" fillId="7" fontId="17" numFmtId="5070" xfId="0">
      <alignment horizontal="right" vertical="center"/>
    </xf>
    <xf applyFill="1" applyNumberFormat="1" borderId="0" fillId="5" fontId="0" numFmtId="5071" xfId="0"/>
    <xf applyFill="1" applyFont="1" applyNumberFormat="1" borderId="0" fillId="5" fontId="17" numFmtId="5071" xfId="0"/>
    <xf applyFill="1" applyFont="1" applyNumberFormat="1" borderId="0" fillId="5" fontId="17" numFmtId="5071" xfId="0">
      <alignment horizontal="right" vertical="center"/>
    </xf>
    <xf applyFill="1" applyNumberFormat="1" borderId="0" fillId="5" fontId="0" numFmtId="5072" xfId="0"/>
    <xf applyFill="1" applyFont="1" applyNumberFormat="1" borderId="0" fillId="5" fontId="17" numFmtId="5072" xfId="0"/>
    <xf applyFill="1" applyFont="1" applyNumberFormat="1" borderId="0" fillId="5" fontId="17" numFmtId="5072" xfId="0">
      <alignment horizontal="right" vertical="center"/>
    </xf>
    <xf applyFill="1" applyNumberFormat="1" borderId="0" fillId="5" fontId="0" numFmtId="5073" xfId="0"/>
    <xf applyFill="1" applyFont="1" applyNumberFormat="1" borderId="0" fillId="5" fontId="17" numFmtId="5073" xfId="0"/>
    <xf applyFill="1" applyFont="1" applyNumberFormat="1" borderId="0" fillId="5" fontId="17" numFmtId="5073" xfId="0">
      <alignment horizontal="right" vertical="center"/>
    </xf>
    <xf applyFill="1" applyNumberFormat="1" borderId="0" fillId="7" fontId="0" numFmtId="5074" xfId="0"/>
    <xf applyFill="1" applyFont="1" applyNumberFormat="1" borderId="0" fillId="7" fontId="17" numFmtId="5074" xfId="0"/>
    <xf applyFill="1" applyFont="1" applyNumberFormat="1" borderId="0" fillId="7" fontId="17" numFmtId="5074" xfId="0">
      <alignment horizontal="right" vertical="center"/>
    </xf>
    <xf applyFill="1" applyNumberFormat="1" borderId="0" fillId="7" fontId="0" numFmtId="5075" xfId="0"/>
    <xf applyFill="1" applyFont="1" applyNumberFormat="1" borderId="0" fillId="7" fontId="17" numFmtId="5075" xfId="0"/>
    <xf applyFill="1" applyFont="1" applyNumberFormat="1" borderId="0" fillId="7" fontId="17" numFmtId="5075" xfId="0">
      <alignment horizontal="right" vertical="center"/>
    </xf>
    <xf applyFill="1" applyNumberFormat="1" borderId="0" fillId="7" fontId="0" numFmtId="5076" xfId="0"/>
    <xf applyFill="1" applyFont="1" applyNumberFormat="1" borderId="0" fillId="7" fontId="17" numFmtId="5076" xfId="0"/>
    <xf applyFill="1" applyFont="1" applyNumberFormat="1" borderId="0" fillId="7" fontId="17" numFmtId="5076" xfId="0">
      <alignment horizontal="right" vertical="center"/>
    </xf>
    <xf applyFill="1" applyNumberFormat="1" borderId="0" fillId="5" fontId="0" numFmtId="5077" xfId="0"/>
    <xf applyFill="1" applyFont="1" applyNumberFormat="1" borderId="0" fillId="5" fontId="17" numFmtId="5077" xfId="0"/>
    <xf applyFill="1" applyFont="1" applyNumberFormat="1" borderId="0" fillId="5" fontId="17" numFmtId="5077" xfId="0">
      <alignment horizontal="right" vertical="center"/>
    </xf>
    <xf applyFill="1" applyNumberFormat="1" borderId="0" fillId="5" fontId="0" numFmtId="5078" xfId="0"/>
    <xf applyFill="1" applyFont="1" applyNumberFormat="1" borderId="0" fillId="5" fontId="17" numFmtId="5078" xfId="0"/>
    <xf applyFill="1" applyFont="1" applyNumberFormat="1" borderId="0" fillId="5" fontId="17" numFmtId="5078" xfId="0">
      <alignment horizontal="right" vertical="center"/>
    </xf>
    <xf applyFill="1" applyNumberFormat="1" borderId="0" fillId="7" fontId="0" numFmtId="5079" xfId="0"/>
    <xf applyFill="1" applyFont="1" applyNumberFormat="1" borderId="0" fillId="7" fontId="17" numFmtId="5079" xfId="0"/>
    <xf applyFill="1" applyFont="1" applyNumberFormat="1" borderId="0" fillId="7" fontId="17" numFmtId="5079" xfId="0">
      <alignment horizontal="right" vertical="center"/>
    </xf>
    <xf applyFill="1" applyNumberFormat="1" borderId="0" fillId="5" fontId="0" numFmtId="5080" xfId="0"/>
    <xf applyFill="1" applyFont="1" applyNumberFormat="1" borderId="0" fillId="5" fontId="17" numFmtId="5080" xfId="0"/>
    <xf applyFill="1" applyFont="1" applyNumberFormat="1" borderId="0" fillId="5" fontId="17" numFmtId="5080" xfId="0">
      <alignment horizontal="right" vertical="center"/>
    </xf>
    <xf applyFill="1" applyNumberFormat="1" borderId="0" fillId="5" fontId="0" numFmtId="5081" xfId="0"/>
    <xf applyFill="1" applyFont="1" applyNumberFormat="1" borderId="0" fillId="5" fontId="17" numFmtId="5081" xfId="0"/>
    <xf applyFill="1" applyFont="1" applyNumberFormat="1" borderId="0" fillId="5" fontId="17" numFmtId="5081" xfId="0">
      <alignment horizontal="right" vertical="center"/>
    </xf>
    <xf applyFill="1" applyNumberFormat="1" borderId="0" fillId="5" fontId="0" numFmtId="5082" xfId="0"/>
    <xf applyFill="1" applyFont="1" applyNumberFormat="1" borderId="0" fillId="5" fontId="17" numFmtId="5082" xfId="0"/>
    <xf applyFill="1" applyFont="1" applyNumberFormat="1" borderId="0" fillId="5" fontId="17" numFmtId="5082" xfId="0">
      <alignment horizontal="right" vertical="center"/>
    </xf>
    <xf applyFill="1" applyNumberFormat="1" borderId="0" fillId="7" fontId="0" numFmtId="5083" xfId="0"/>
    <xf applyFill="1" applyFont="1" applyNumberFormat="1" borderId="0" fillId="7" fontId="17" numFmtId="5083" xfId="0"/>
    <xf applyFill="1" applyFont="1" applyNumberFormat="1" borderId="0" fillId="7" fontId="17" numFmtId="5083" xfId="0">
      <alignment horizontal="right" vertical="center"/>
    </xf>
    <xf applyFill="1" applyNumberFormat="1" borderId="0" fillId="7" fontId="0" numFmtId="5084" xfId="0"/>
    <xf applyFill="1" applyFont="1" applyNumberFormat="1" borderId="0" fillId="7" fontId="17" numFmtId="5084" xfId="0"/>
    <xf applyFill="1" applyFont="1" applyNumberFormat="1" borderId="0" fillId="7" fontId="17" numFmtId="5084" xfId="0">
      <alignment horizontal="right" vertical="center"/>
    </xf>
    <xf applyFill="1" applyNumberFormat="1" borderId="0" fillId="7" fontId="0" numFmtId="5085" xfId="0"/>
    <xf applyFill="1" applyFont="1" applyNumberFormat="1" borderId="0" fillId="7" fontId="17" numFmtId="5085" xfId="0"/>
    <xf applyFill="1" applyFont="1" applyNumberFormat="1" borderId="0" fillId="7" fontId="17" numFmtId="5085" xfId="0">
      <alignment horizontal="right" vertical="center"/>
    </xf>
    <xf applyFill="1" applyNumberFormat="1" borderId="0" fillId="5" fontId="0" numFmtId="5086" xfId="0"/>
    <xf applyFill="1" applyFont="1" applyNumberFormat="1" borderId="0" fillId="5" fontId="17" numFmtId="5086" xfId="0"/>
    <xf applyFill="1" applyFont="1" applyNumberFormat="1" borderId="0" fillId="5" fontId="17" numFmtId="5086" xfId="0">
      <alignment horizontal="right" vertical="center"/>
    </xf>
    <xf applyFill="1" applyNumberFormat="1" borderId="0" fillId="5" fontId="0" numFmtId="5087" xfId="0"/>
    <xf applyFill="1" applyFont="1" applyNumberFormat="1" borderId="0" fillId="5" fontId="17" numFmtId="5087" xfId="0"/>
    <xf applyFill="1" applyFont="1" applyNumberFormat="1" borderId="0" fillId="5" fontId="17" numFmtId="5087" xfId="0">
      <alignment horizontal="right" vertical="center"/>
    </xf>
    <xf applyFill="1" applyNumberFormat="1" borderId="0" fillId="5" fontId="0" numFmtId="5088" xfId="0"/>
    <xf applyFill="1" applyFont="1" applyNumberFormat="1" borderId="0" fillId="5" fontId="17" numFmtId="5088" xfId="0"/>
    <xf applyFill="1" applyFont="1" applyNumberFormat="1" borderId="0" fillId="5" fontId="17" numFmtId="5088" xfId="0">
      <alignment horizontal="right" vertical="center"/>
    </xf>
    <xf applyFill="1" applyNumberFormat="1" borderId="0" fillId="7" fontId="0" numFmtId="5089" xfId="0"/>
    <xf applyFill="1" applyFont="1" applyNumberFormat="1" borderId="0" fillId="7" fontId="17" numFmtId="5089" xfId="0"/>
    <xf applyFill="1" applyFont="1" applyNumberFormat="1" borderId="0" fillId="7" fontId="17" numFmtId="5089" xfId="0">
      <alignment horizontal="right" vertical="center"/>
    </xf>
    <xf applyFill="1" applyNumberFormat="1" borderId="0" fillId="7" fontId="0" numFmtId="5090" xfId="0"/>
    <xf applyFill="1" applyFont="1" applyNumberFormat="1" borderId="0" fillId="7" fontId="17" numFmtId="5090" xfId="0"/>
    <xf applyFill="1" applyFont="1" applyNumberFormat="1" borderId="0" fillId="7" fontId="17" numFmtId="5090" xfId="0">
      <alignment horizontal="right" vertical="center"/>
    </xf>
    <xf applyFill="1" applyNumberFormat="1" borderId="0" fillId="7" fontId="0" numFmtId="5091" xfId="0"/>
    <xf applyFill="1" applyFont="1" applyNumberFormat="1" borderId="0" fillId="7" fontId="17" numFmtId="5091" xfId="0"/>
    <xf applyFill="1" applyFont="1" applyNumberFormat="1" borderId="0" fillId="7" fontId="17" numFmtId="5091" xfId="0">
      <alignment horizontal="right" vertical="center"/>
    </xf>
    <xf applyFill="1" applyNumberFormat="1" borderId="0" fillId="5" fontId="0" numFmtId="5092" xfId="0"/>
    <xf applyFill="1" applyFont="1" applyNumberFormat="1" borderId="0" fillId="5" fontId="17" numFmtId="5092" xfId="0"/>
    <xf applyFill="1" applyFont="1" applyNumberFormat="1" borderId="0" fillId="5" fontId="17" numFmtId="5092" xfId="0">
      <alignment horizontal="right" vertical="center"/>
    </xf>
    <xf applyFill="1" applyNumberFormat="1" borderId="0" fillId="5" fontId="0" numFmtId="5093" xfId="0"/>
    <xf applyFill="1" applyFont="1" applyNumberFormat="1" borderId="0" fillId="5" fontId="17" numFmtId="5093" xfId="0"/>
    <xf applyFill="1" applyFont="1" applyNumberFormat="1" borderId="0" fillId="5" fontId="17" numFmtId="5093" xfId="0">
      <alignment horizontal="right" vertical="center"/>
    </xf>
    <xf applyFill="1" applyNumberFormat="1" borderId="0" fillId="7" fontId="0" numFmtId="5094" xfId="0"/>
    <xf applyFill="1" applyFont="1" applyNumberFormat="1" borderId="0" fillId="7" fontId="17" numFmtId="5094" xfId="0"/>
    <xf applyFill="1" applyFont="1" applyNumberFormat="1" borderId="0" fillId="7" fontId="17" numFmtId="5094" xfId="0">
      <alignment horizontal="right" vertical="center"/>
    </xf>
    <xf applyNumberFormat="1" borderId="0" fillId="0" fontId="0" numFmtId="5095" xfId="0"/>
    <xf applyFill="1" applyNumberFormat="1" borderId="0" fillId="5" fontId="0" numFmtId="5095" xfId="0"/>
    <xf applyFill="1" applyFont="1" applyNumberFormat="1" borderId="0" fillId="5" fontId="20" numFmtId="5095" xfId="0"/>
    <xf applyFill="1" applyFont="1" applyNumberFormat="1" borderId="0" fillId="5" fontId="20" numFmtId="5095" xfId="0">
      <alignment horizontal="right" vertical="center"/>
    </xf>
    <xf applyNumberFormat="1" borderId="0" fillId="0" fontId="0" numFmtId="5096" xfId="0"/>
    <xf applyFill="1" applyNumberFormat="1" borderId="0" fillId="5" fontId="0" numFmtId="5096" xfId="0"/>
    <xf applyFill="1" applyFont="1" applyNumberFormat="1" borderId="0" fillId="5" fontId="20" numFmtId="5096" xfId="0"/>
    <xf applyFill="1" applyFont="1" applyNumberFormat="1" borderId="0" fillId="5" fontId="20" numFmtId="5096" xfId="0">
      <alignment horizontal="right" vertical="center"/>
    </xf>
    <xf applyNumberFormat="1" borderId="0" fillId="0" fontId="0" numFmtId="5097" xfId="0"/>
    <xf applyFill="1" applyNumberFormat="1" borderId="0" fillId="5" fontId="0" numFmtId="5097" xfId="0"/>
    <xf applyFill="1" applyFont="1" applyNumberFormat="1" borderId="0" fillId="5" fontId="20" numFmtId="5097" xfId="0"/>
    <xf applyFill="1" applyFont="1" applyNumberFormat="1" borderId="0" fillId="5" fontId="20" numFmtId="5097" xfId="0">
      <alignment horizontal="right" vertical="center"/>
    </xf>
    <xf applyNumberFormat="1" borderId="0" fillId="0" fontId="0" numFmtId="5098" xfId="0"/>
    <xf applyFill="1" applyNumberFormat="1" borderId="0" fillId="6" fontId="0" numFmtId="5098" xfId="0"/>
    <xf applyFill="1" applyFont="1" applyNumberFormat="1" borderId="0" fillId="6" fontId="23" numFmtId="5098" xfId="0"/>
    <xf applyFill="1" applyFont="1" applyNumberFormat="1" borderId="0" fillId="6" fontId="23" numFmtId="5098" xfId="0">
      <alignment horizontal="right" vertical="center"/>
    </xf>
    <xf applyNumberFormat="1" borderId="0" fillId="0" fontId="0" numFmtId="5099" xfId="0"/>
    <xf applyFill="1" applyNumberFormat="1" borderId="0" fillId="5" fontId="0" numFmtId="5100" xfId="0"/>
    <xf applyFill="1" applyFont="1" applyNumberFormat="1" borderId="0" fillId="5" fontId="17" numFmtId="5100" xfId="0"/>
    <xf applyFill="1" applyFont="1" applyNumberFormat="1" borderId="0" fillId="5" fontId="17" numFmtId="5100" xfId="0">
      <alignment horizontal="right" vertical="center"/>
    </xf>
    <xf applyFill="1" applyNumberFormat="1" borderId="0" fillId="5" fontId="0" numFmtId="5101" xfId="0"/>
    <xf applyFill="1" applyFont="1" applyNumberFormat="1" borderId="0" fillId="5" fontId="17" numFmtId="5101" xfId="0"/>
    <xf applyFill="1" applyFont="1" applyNumberFormat="1" borderId="0" fillId="5" fontId="17" numFmtId="5101" xfId="0">
      <alignment horizontal="right" vertical="center"/>
    </xf>
    <xf applyFill="1" applyNumberFormat="1" borderId="0" fillId="5" fontId="0" numFmtId="5102" xfId="0"/>
    <xf applyFill="1" applyFont="1" applyNumberFormat="1" borderId="0" fillId="5" fontId="17" numFmtId="5102" xfId="0"/>
    <xf applyFill="1" applyFont="1" applyNumberFormat="1" borderId="0" fillId="5" fontId="17" numFmtId="5102" xfId="0">
      <alignment horizontal="right" vertical="center"/>
    </xf>
    <xf applyFill="1" applyNumberFormat="1" borderId="0" fillId="7" fontId="0" numFmtId="5103" xfId="0"/>
    <xf applyFill="1" applyFont="1" applyNumberFormat="1" borderId="0" fillId="7" fontId="17" numFmtId="5103" xfId="0"/>
    <xf applyFill="1" applyFont="1" applyNumberFormat="1" borderId="0" fillId="7" fontId="17" numFmtId="5103" xfId="0">
      <alignment horizontal="right" vertical="center"/>
    </xf>
    <xf applyFill="1" applyNumberFormat="1" borderId="0" fillId="7" fontId="0" numFmtId="5104" xfId="0"/>
    <xf applyFill="1" applyFont="1" applyNumberFormat="1" borderId="0" fillId="7" fontId="17" numFmtId="5104" xfId="0"/>
    <xf applyFill="1" applyFont="1" applyNumberFormat="1" borderId="0" fillId="7" fontId="17" numFmtId="5104" xfId="0">
      <alignment horizontal="right" vertical="center"/>
    </xf>
    <xf applyFill="1" applyNumberFormat="1" borderId="0" fillId="7" fontId="0" numFmtId="5105" xfId="0"/>
    <xf applyFill="1" applyFont="1" applyNumberFormat="1" borderId="0" fillId="7" fontId="17" numFmtId="5105" xfId="0"/>
    <xf applyFill="1" applyFont="1" applyNumberFormat="1" borderId="0" fillId="7" fontId="17" numFmtId="5105" xfId="0">
      <alignment horizontal="right" vertical="center"/>
    </xf>
    <xf applyFill="1" applyNumberFormat="1" borderId="0" fillId="5" fontId="0" numFmtId="5106" xfId="0"/>
    <xf applyFill="1" applyFont="1" applyNumberFormat="1" borderId="0" fillId="5" fontId="17" numFmtId="5106" xfId="0"/>
    <xf applyFill="1" applyFont="1" applyNumberFormat="1" borderId="0" fillId="5" fontId="17" numFmtId="5106" xfId="0">
      <alignment horizontal="right" vertical="center"/>
    </xf>
    <xf applyFill="1" applyNumberFormat="1" borderId="0" fillId="5" fontId="0" numFmtId="5107" xfId="0"/>
    <xf applyFill="1" applyFont="1" applyNumberFormat="1" borderId="0" fillId="5" fontId="17" numFmtId="5107" xfId="0"/>
    <xf applyFill="1" applyFont="1" applyNumberFormat="1" borderId="0" fillId="5" fontId="17" numFmtId="5107" xfId="0">
      <alignment horizontal="right" vertical="center"/>
    </xf>
    <xf applyFill="1" applyNumberFormat="1" borderId="0" fillId="5" fontId="0" numFmtId="5108" xfId="0"/>
    <xf applyFill="1" applyFont="1" applyNumberFormat="1" borderId="0" fillId="5" fontId="17" numFmtId="5108" xfId="0"/>
    <xf applyFill="1" applyFont="1" applyNumberFormat="1" borderId="0" fillId="5" fontId="17" numFmtId="5108" xfId="0">
      <alignment horizontal="right" vertical="center"/>
    </xf>
    <xf applyFill="1" applyNumberFormat="1" borderId="0" fillId="7" fontId="0" numFmtId="5109" xfId="0"/>
    <xf applyFill="1" applyFont="1" applyNumberFormat="1" borderId="0" fillId="7" fontId="17" numFmtId="5109" xfId="0"/>
    <xf applyFill="1" applyFont="1" applyNumberFormat="1" borderId="0" fillId="7" fontId="17" numFmtId="5109" xfId="0">
      <alignment horizontal="right" vertical="center"/>
    </xf>
    <xf applyFill="1" applyNumberFormat="1" borderId="0" fillId="7" fontId="0" numFmtId="5110" xfId="0"/>
    <xf applyFill="1" applyFont="1" applyNumberFormat="1" borderId="0" fillId="7" fontId="17" numFmtId="5110" xfId="0"/>
    <xf applyFill="1" applyFont="1" applyNumberFormat="1" borderId="0" fillId="7" fontId="17" numFmtId="5110" xfId="0">
      <alignment horizontal="right" vertical="center"/>
    </xf>
    <xf applyFill="1" applyNumberFormat="1" borderId="0" fillId="7" fontId="0" numFmtId="5111" xfId="0"/>
    <xf applyFill="1" applyFont="1" applyNumberFormat="1" borderId="0" fillId="7" fontId="17" numFmtId="5111" xfId="0"/>
    <xf applyFill="1" applyFont="1" applyNumberFormat="1" borderId="0" fillId="7" fontId="17" numFmtId="5111" xfId="0">
      <alignment horizontal="right" vertical="center"/>
    </xf>
    <xf applyFill="1" applyNumberFormat="1" borderId="0" fillId="5" fontId="0" numFmtId="5112" xfId="0"/>
    <xf applyFill="1" applyFont="1" applyNumberFormat="1" borderId="0" fillId="5" fontId="17" numFmtId="5112" xfId="0"/>
    <xf applyFill="1" applyFont="1" applyNumberFormat="1" borderId="0" fillId="5" fontId="17" numFmtId="5112" xfId="0">
      <alignment horizontal="right" vertical="center"/>
    </xf>
    <xf applyFill="1" applyNumberFormat="1" borderId="0" fillId="5" fontId="0" numFmtId="5113" xfId="0"/>
    <xf applyFill="1" applyFont="1" applyNumberFormat="1" borderId="0" fillId="5" fontId="17" numFmtId="5113" xfId="0"/>
    <xf applyFill="1" applyFont="1" applyNumberFormat="1" borderId="0" fillId="5" fontId="17" numFmtId="5113" xfId="0">
      <alignment horizontal="right" vertical="center"/>
    </xf>
    <xf applyFill="1" applyNumberFormat="1" borderId="0" fillId="5" fontId="0" numFmtId="5114" xfId="0"/>
    <xf applyFill="1" applyFont="1" applyNumberFormat="1" borderId="0" fillId="5" fontId="17" numFmtId="5114" xfId="0"/>
    <xf applyFill="1" applyFont="1" applyNumberFormat="1" borderId="0" fillId="5" fontId="17" numFmtId="5114" xfId="0">
      <alignment horizontal="right" vertical="center"/>
    </xf>
    <xf applyFill="1" applyNumberFormat="1" borderId="0" fillId="7" fontId="0" numFmtId="5115" xfId="0"/>
    <xf applyFill="1" applyFont="1" applyNumberFormat="1" borderId="0" fillId="7" fontId="17" numFmtId="5115" xfId="0"/>
    <xf applyFill="1" applyFont="1" applyNumberFormat="1" borderId="0" fillId="7" fontId="17" numFmtId="5115" xfId="0">
      <alignment horizontal="right" vertical="center"/>
    </xf>
    <xf applyFill="1" applyNumberFormat="1" borderId="0" fillId="7" fontId="0" numFmtId="5116" xfId="0"/>
    <xf applyFill="1" applyFont="1" applyNumberFormat="1" borderId="0" fillId="7" fontId="17" numFmtId="5116" xfId="0"/>
    <xf applyFill="1" applyFont="1" applyNumberFormat="1" borderId="0" fillId="7" fontId="17" numFmtId="5116" xfId="0">
      <alignment horizontal="right" vertical="center"/>
    </xf>
    <xf applyFill="1" applyNumberFormat="1" borderId="0" fillId="7" fontId="0" numFmtId="5117" xfId="0"/>
    <xf applyFill="1" applyFont="1" applyNumberFormat="1" borderId="0" fillId="7" fontId="17" numFmtId="5117" xfId="0"/>
    <xf applyFill="1" applyFont="1" applyNumberFormat="1" borderId="0" fillId="7" fontId="17" numFmtId="5117" xfId="0">
      <alignment horizontal="right" vertical="center"/>
    </xf>
    <xf applyFill="1" applyNumberFormat="1" borderId="0" fillId="5" fontId="0" numFmtId="5118" xfId="0"/>
    <xf applyFill="1" applyFont="1" applyNumberFormat="1" borderId="0" fillId="5" fontId="17" numFmtId="5118" xfId="0"/>
    <xf applyFill="1" applyFont="1" applyNumberFormat="1" borderId="0" fillId="5" fontId="17" numFmtId="5118" xfId="0">
      <alignment horizontal="right" vertical="center"/>
    </xf>
    <xf applyFill="1" applyNumberFormat="1" borderId="0" fillId="5" fontId="0" numFmtId="5119" xfId="0"/>
    <xf applyFill="1" applyFont="1" applyNumberFormat="1" borderId="0" fillId="5" fontId="17" numFmtId="5119" xfId="0"/>
    <xf applyFill="1" applyFont="1" applyNumberFormat="1" borderId="0" fillId="5" fontId="17" numFmtId="5119" xfId="0">
      <alignment horizontal="right" vertical="center"/>
    </xf>
    <xf applyFill="1" applyNumberFormat="1" borderId="0" fillId="7" fontId="0" numFmtId="5120" xfId="0"/>
    <xf applyFill="1" applyFont="1" applyNumberFormat="1" borderId="0" fillId="7" fontId="17" numFmtId="5120" xfId="0"/>
    <xf applyFill="1" applyFont="1" applyNumberFormat="1" borderId="0" fillId="7" fontId="17" numFmtId="5120" xfId="0">
      <alignment horizontal="right" vertical="center"/>
    </xf>
    <xf applyFill="1" applyNumberFormat="1" borderId="0" fillId="5" fontId="0" numFmtId="5121" xfId="0"/>
    <xf applyFill="1" applyFont="1" applyNumberFormat="1" borderId="0" fillId="5" fontId="17" numFmtId="5121" xfId="0"/>
    <xf applyFill="1" applyFont="1" applyNumberFormat="1" borderId="0" fillId="5" fontId="17" numFmtId="5121" xfId="0">
      <alignment horizontal="right" vertical="center"/>
    </xf>
    <xf applyFill="1" applyNumberFormat="1" borderId="0" fillId="5" fontId="0" numFmtId="5122" xfId="0"/>
    <xf applyFill="1" applyFont="1" applyNumberFormat="1" borderId="0" fillId="5" fontId="17" numFmtId="5122" xfId="0"/>
    <xf applyFill="1" applyFont="1" applyNumberFormat="1" borderId="0" fillId="5" fontId="17" numFmtId="5122" xfId="0">
      <alignment horizontal="right" vertical="center"/>
    </xf>
    <xf applyFill="1" applyNumberFormat="1" borderId="0" fillId="5" fontId="0" numFmtId="5123" xfId="0"/>
    <xf applyFill="1" applyFont="1" applyNumberFormat="1" borderId="0" fillId="5" fontId="17" numFmtId="5123" xfId="0"/>
    <xf applyFill="1" applyFont="1" applyNumberFormat="1" borderId="0" fillId="5" fontId="17" numFmtId="5123" xfId="0">
      <alignment horizontal="right" vertical="center"/>
    </xf>
    <xf applyFill="1" applyNumberFormat="1" borderId="0" fillId="7" fontId="0" numFmtId="5124" xfId="0"/>
    <xf applyFill="1" applyFont="1" applyNumberFormat="1" borderId="0" fillId="7" fontId="17" numFmtId="5124" xfId="0"/>
    <xf applyFill="1" applyFont="1" applyNumberFormat="1" borderId="0" fillId="7" fontId="17" numFmtId="5124" xfId="0">
      <alignment horizontal="right" vertical="center"/>
    </xf>
    <xf applyFill="1" applyNumberFormat="1" borderId="0" fillId="7" fontId="0" numFmtId="5125" xfId="0"/>
    <xf applyFill="1" applyFont="1" applyNumberFormat="1" borderId="0" fillId="7" fontId="17" numFmtId="5125" xfId="0"/>
    <xf applyFill="1" applyFont="1" applyNumberFormat="1" borderId="0" fillId="7" fontId="17" numFmtId="5125" xfId="0">
      <alignment horizontal="right" vertical="center"/>
    </xf>
    <xf applyFill="1" applyNumberFormat="1" borderId="0" fillId="7" fontId="0" numFmtId="5126" xfId="0"/>
    <xf applyFill="1" applyFont="1" applyNumberFormat="1" borderId="0" fillId="7" fontId="17" numFmtId="5126" xfId="0"/>
    <xf applyFill="1" applyFont="1" applyNumberFormat="1" borderId="0" fillId="7" fontId="17" numFmtId="5126" xfId="0">
      <alignment horizontal="right" vertical="center"/>
    </xf>
    <xf applyFill="1" applyNumberFormat="1" borderId="0" fillId="5" fontId="0" numFmtId="5127" xfId="0"/>
    <xf applyFill="1" applyFont="1" applyNumberFormat="1" borderId="0" fillId="5" fontId="17" numFmtId="5127" xfId="0"/>
    <xf applyFill="1" applyFont="1" applyNumberFormat="1" borderId="0" fillId="5" fontId="17" numFmtId="5127" xfId="0">
      <alignment horizontal="right" vertical="center"/>
    </xf>
    <xf applyFill="1" applyNumberFormat="1" borderId="0" fillId="5" fontId="0" numFmtId="5128" xfId="0"/>
    <xf applyFill="1" applyFont="1" applyNumberFormat="1" borderId="0" fillId="5" fontId="17" numFmtId="5128" xfId="0"/>
    <xf applyFill="1" applyFont="1" applyNumberFormat="1" borderId="0" fillId="5" fontId="17" numFmtId="5128" xfId="0">
      <alignment horizontal="right" vertical="center"/>
    </xf>
    <xf applyFill="1" applyNumberFormat="1" borderId="0" fillId="5" fontId="0" numFmtId="5129" xfId="0"/>
    <xf applyFill="1" applyFont="1" applyNumberFormat="1" borderId="0" fillId="5" fontId="17" numFmtId="5129" xfId="0"/>
    <xf applyFill="1" applyFont="1" applyNumberFormat="1" borderId="0" fillId="5" fontId="17" numFmtId="5129" xfId="0">
      <alignment horizontal="right" vertical="center"/>
    </xf>
    <xf applyFill="1" applyNumberFormat="1" borderId="0" fillId="7" fontId="0" numFmtId="5130" xfId="0"/>
    <xf applyFill="1" applyFont="1" applyNumberFormat="1" borderId="0" fillId="7" fontId="17" numFmtId="5130" xfId="0"/>
    <xf applyFill="1" applyFont="1" applyNumberFormat="1" borderId="0" fillId="7" fontId="17" numFmtId="5130" xfId="0">
      <alignment horizontal="right" vertical="center"/>
    </xf>
    <xf applyFill="1" applyNumberFormat="1" borderId="0" fillId="7" fontId="0" numFmtId="5131" xfId="0"/>
    <xf applyFill="1" applyFont="1" applyNumberFormat="1" borderId="0" fillId="7" fontId="17" numFmtId="5131" xfId="0"/>
    <xf applyFill="1" applyFont="1" applyNumberFormat="1" borderId="0" fillId="7" fontId="17" numFmtId="5131" xfId="0">
      <alignment horizontal="right" vertical="center"/>
    </xf>
    <xf applyFill="1" applyNumberFormat="1" borderId="0" fillId="7" fontId="0" numFmtId="5132" xfId="0"/>
    <xf applyFill="1" applyFont="1" applyNumberFormat="1" borderId="0" fillId="7" fontId="17" numFmtId="5132" xfId="0"/>
    <xf applyFill="1" applyFont="1" applyNumberFormat="1" borderId="0" fillId="7" fontId="17" numFmtId="5132" xfId="0">
      <alignment horizontal="right" vertical="center"/>
    </xf>
    <xf applyFill="1" applyNumberFormat="1" borderId="0" fillId="5" fontId="0" numFmtId="5133" xfId="0"/>
    <xf applyFill="1" applyFont="1" applyNumberFormat="1" borderId="0" fillId="5" fontId="17" numFmtId="5133" xfId="0"/>
    <xf applyFill="1" applyFont="1" applyNumberFormat="1" borderId="0" fillId="5" fontId="17" numFmtId="5133" xfId="0">
      <alignment horizontal="right" vertical="center"/>
    </xf>
    <xf applyFill="1" applyNumberFormat="1" borderId="0" fillId="5" fontId="0" numFmtId="5134" xfId="0"/>
    <xf applyFill="1" applyFont="1" applyNumberFormat="1" borderId="0" fillId="5" fontId="17" numFmtId="5134" xfId="0"/>
    <xf applyFill="1" applyFont="1" applyNumberFormat="1" borderId="0" fillId="5" fontId="17" numFmtId="5134" xfId="0">
      <alignment horizontal="right" vertical="center"/>
    </xf>
    <xf applyFill="1" applyNumberFormat="1" borderId="0" fillId="7" fontId="0" numFmtId="5135" xfId="0"/>
    <xf applyFill="1" applyFont="1" applyNumberFormat="1" borderId="0" fillId="7" fontId="17" numFmtId="5135" xfId="0"/>
    <xf applyFill="1" applyFont="1" applyNumberFormat="1" borderId="0" fillId="7" fontId="17" numFmtId="5135" xfId="0">
      <alignment horizontal="right" vertical="center"/>
    </xf>
    <xf applyNumberFormat="1" borderId="0" fillId="0" fontId="0" numFmtId="5136" xfId="0"/>
    <xf applyFill="1" applyNumberFormat="1" borderId="0" fillId="5" fontId="0" numFmtId="5136" xfId="0"/>
    <xf applyFill="1" applyFont="1" applyNumberFormat="1" borderId="0" fillId="5" fontId="20" numFmtId="5136" xfId="0"/>
    <xf applyFill="1" applyFont="1" applyNumberFormat="1" borderId="0" fillId="5" fontId="20" numFmtId="5136" xfId="0">
      <alignment horizontal="right" vertical="center"/>
    </xf>
    <xf applyNumberFormat="1" borderId="0" fillId="0" fontId="0" numFmtId="5137" xfId="0"/>
    <xf applyFill="1" applyNumberFormat="1" borderId="0" fillId="5" fontId="0" numFmtId="5137" xfId="0"/>
    <xf applyFill="1" applyFont="1" applyNumberFormat="1" borderId="0" fillId="5" fontId="20" numFmtId="5137" xfId="0"/>
    <xf applyFill="1" applyFont="1" applyNumberFormat="1" borderId="0" fillId="5" fontId="20" numFmtId="5137" xfId="0">
      <alignment horizontal="right" vertical="center"/>
    </xf>
    <xf applyNumberFormat="1" borderId="0" fillId="0" fontId="0" numFmtId="5138" xfId="0"/>
    <xf applyFill="1" applyNumberFormat="1" borderId="0" fillId="5" fontId="0" numFmtId="5138" xfId="0"/>
    <xf applyFill="1" applyFont="1" applyNumberFormat="1" borderId="0" fillId="5" fontId="20" numFmtId="5138" xfId="0"/>
    <xf applyFill="1" applyFont="1" applyNumberFormat="1" borderId="0" fillId="5" fontId="20" numFmtId="5138" xfId="0">
      <alignment horizontal="right" vertical="center"/>
    </xf>
    <xf applyNumberFormat="1" borderId="0" fillId="0" fontId="0" numFmtId="5139" xfId="0"/>
    <xf applyFill="1" applyNumberFormat="1" borderId="0" fillId="6" fontId="0" numFmtId="5139" xfId="0"/>
    <xf applyFill="1" applyFont="1" applyNumberFormat="1" borderId="0" fillId="6" fontId="23" numFmtId="5139" xfId="0"/>
    <xf applyFill="1" applyFont="1" applyNumberFormat="1" borderId="0" fillId="6" fontId="23" numFmtId="5139" xfId="0">
      <alignment horizontal="right" vertical="center"/>
    </xf>
    <xf applyNumberFormat="1" borderId="0" fillId="0" fontId="0" numFmtId="5140" xfId="0"/>
    <xf applyFill="1" applyNumberFormat="1" borderId="0" fillId="5" fontId="0" numFmtId="5141" xfId="0"/>
    <xf applyFill="1" applyFont="1" applyNumberFormat="1" borderId="0" fillId="5" fontId="17" numFmtId="5141" xfId="0"/>
    <xf applyFill="1" applyFont="1" applyNumberFormat="1" borderId="0" fillId="5" fontId="17" numFmtId="5141" xfId="0">
      <alignment horizontal="right" vertical="center"/>
    </xf>
    <xf applyFill="1" applyNumberFormat="1" borderId="0" fillId="5" fontId="0" numFmtId="5142" xfId="0"/>
    <xf applyFill="1" applyFont="1" applyNumberFormat="1" borderId="0" fillId="5" fontId="17" numFmtId="5142" xfId="0"/>
    <xf applyFill="1" applyFont="1" applyNumberFormat="1" borderId="0" fillId="5" fontId="17" numFmtId="5142" xfId="0">
      <alignment horizontal="right" vertical="center"/>
    </xf>
    <xf applyFill="1" applyNumberFormat="1" borderId="0" fillId="5" fontId="0" numFmtId="5143" xfId="0"/>
    <xf applyFill="1" applyFont="1" applyNumberFormat="1" borderId="0" fillId="5" fontId="17" numFmtId="5143" xfId="0"/>
    <xf applyFill="1" applyFont="1" applyNumberFormat="1" borderId="0" fillId="5" fontId="17" numFmtId="5143" xfId="0">
      <alignment horizontal="right" vertical="center"/>
    </xf>
    <xf applyFill="1" applyNumberFormat="1" borderId="0" fillId="7" fontId="0" numFmtId="5144" xfId="0"/>
    <xf applyFill="1" applyFont="1" applyNumberFormat="1" borderId="0" fillId="7" fontId="17" numFmtId="5144" xfId="0"/>
    <xf applyFill="1" applyFont="1" applyNumberFormat="1" borderId="0" fillId="7" fontId="17" numFmtId="5144" xfId="0">
      <alignment horizontal="right" vertical="center"/>
    </xf>
    <xf applyFill="1" applyNumberFormat="1" borderId="0" fillId="7" fontId="0" numFmtId="5145" xfId="0"/>
    <xf applyFill="1" applyFont="1" applyNumberFormat="1" borderId="0" fillId="7" fontId="17" numFmtId="5145" xfId="0"/>
    <xf applyFill="1" applyFont="1" applyNumberFormat="1" borderId="0" fillId="7" fontId="17" numFmtId="5145" xfId="0">
      <alignment horizontal="right" vertical="center"/>
    </xf>
    <xf applyFill="1" applyNumberFormat="1" borderId="0" fillId="7" fontId="0" numFmtId="5146" xfId="0"/>
    <xf applyFill="1" applyFont="1" applyNumberFormat="1" borderId="0" fillId="7" fontId="17" numFmtId="5146" xfId="0"/>
    <xf applyFill="1" applyFont="1" applyNumberFormat="1" borderId="0" fillId="7" fontId="17" numFmtId="5146" xfId="0">
      <alignment horizontal="right" vertical="center"/>
    </xf>
    <xf applyFill="1" applyNumberFormat="1" borderId="0" fillId="5" fontId="0" numFmtId="5147" xfId="0"/>
    <xf applyFill="1" applyFont="1" applyNumberFormat="1" borderId="0" fillId="5" fontId="17" numFmtId="5147" xfId="0"/>
    <xf applyFill="1" applyFont="1" applyNumberFormat="1" borderId="0" fillId="5" fontId="17" numFmtId="5147" xfId="0">
      <alignment horizontal="right" vertical="center"/>
    </xf>
    <xf applyFill="1" applyNumberFormat="1" borderId="0" fillId="5" fontId="0" numFmtId="5148" xfId="0"/>
    <xf applyFill="1" applyFont="1" applyNumberFormat="1" borderId="0" fillId="5" fontId="17" numFmtId="5148" xfId="0"/>
    <xf applyFill="1" applyFont="1" applyNumberFormat="1" borderId="0" fillId="5" fontId="17" numFmtId="5148" xfId="0">
      <alignment horizontal="right" vertical="center"/>
    </xf>
    <xf applyFill="1" applyNumberFormat="1" borderId="0" fillId="5" fontId="0" numFmtId="5149" xfId="0"/>
    <xf applyFill="1" applyFont="1" applyNumberFormat="1" borderId="0" fillId="5" fontId="17" numFmtId="5149" xfId="0"/>
    <xf applyFill="1" applyFont="1" applyNumberFormat="1" borderId="0" fillId="5" fontId="17" numFmtId="5149" xfId="0">
      <alignment horizontal="right" vertical="center"/>
    </xf>
    <xf applyFill="1" applyNumberFormat="1" borderId="0" fillId="7" fontId="0" numFmtId="5150" xfId="0"/>
    <xf applyFill="1" applyFont="1" applyNumberFormat="1" borderId="0" fillId="7" fontId="17" numFmtId="5150" xfId="0"/>
    <xf applyFill="1" applyFont="1" applyNumberFormat="1" borderId="0" fillId="7" fontId="17" numFmtId="5150" xfId="0">
      <alignment horizontal="right" vertical="center"/>
    </xf>
    <xf applyFill="1" applyNumberFormat="1" borderId="0" fillId="7" fontId="0" numFmtId="5151" xfId="0"/>
    <xf applyFill="1" applyFont="1" applyNumberFormat="1" borderId="0" fillId="7" fontId="17" numFmtId="5151" xfId="0"/>
    <xf applyFill="1" applyFont="1" applyNumberFormat="1" borderId="0" fillId="7" fontId="17" numFmtId="5151" xfId="0">
      <alignment horizontal="right" vertical="center"/>
    </xf>
    <xf applyFill="1" applyNumberFormat="1" borderId="0" fillId="7" fontId="0" numFmtId="5152" xfId="0"/>
    <xf applyFill="1" applyFont="1" applyNumberFormat="1" borderId="0" fillId="7" fontId="17" numFmtId="5152" xfId="0"/>
    <xf applyFill="1" applyFont="1" applyNumberFormat="1" borderId="0" fillId="7" fontId="17" numFmtId="5152" xfId="0">
      <alignment horizontal="right" vertical="center"/>
    </xf>
    <xf applyFill="1" applyNumberFormat="1" borderId="0" fillId="5" fontId="0" numFmtId="5153" xfId="0"/>
    <xf applyFill="1" applyFont="1" applyNumberFormat="1" borderId="0" fillId="5" fontId="17" numFmtId="5153" xfId="0"/>
    <xf applyFill="1" applyFont="1" applyNumberFormat="1" borderId="0" fillId="5" fontId="17" numFmtId="5153" xfId="0">
      <alignment horizontal="right" vertical="center"/>
    </xf>
    <xf applyFill="1" applyNumberFormat="1" borderId="0" fillId="5" fontId="0" numFmtId="5154" xfId="0"/>
    <xf applyFill="1" applyFont="1" applyNumberFormat="1" borderId="0" fillId="5" fontId="17" numFmtId="5154" xfId="0"/>
    <xf applyFill="1" applyFont="1" applyNumberFormat="1" borderId="0" fillId="5" fontId="17" numFmtId="5154" xfId="0">
      <alignment horizontal="right" vertical="center"/>
    </xf>
    <xf applyFill="1" applyNumberFormat="1" borderId="0" fillId="5" fontId="0" numFmtId="5155" xfId="0"/>
    <xf applyFill="1" applyFont="1" applyNumberFormat="1" borderId="0" fillId="5" fontId="17" numFmtId="5155" xfId="0"/>
    <xf applyFill="1" applyFont="1" applyNumberFormat="1" borderId="0" fillId="5" fontId="17" numFmtId="5155" xfId="0">
      <alignment horizontal="right" vertical="center"/>
    </xf>
    <xf applyFill="1" applyNumberFormat="1" borderId="0" fillId="7" fontId="0" numFmtId="5156" xfId="0"/>
    <xf applyFill="1" applyFont="1" applyNumberFormat="1" borderId="0" fillId="7" fontId="17" numFmtId="5156" xfId="0"/>
    <xf applyFill="1" applyFont="1" applyNumberFormat="1" borderId="0" fillId="7" fontId="17" numFmtId="5156" xfId="0">
      <alignment horizontal="right" vertical="center"/>
    </xf>
    <xf applyFill="1" applyNumberFormat="1" borderId="0" fillId="7" fontId="0" numFmtId="5157" xfId="0"/>
    <xf applyFill="1" applyFont="1" applyNumberFormat="1" borderId="0" fillId="7" fontId="17" numFmtId="5157" xfId="0"/>
    <xf applyFill="1" applyFont="1" applyNumberFormat="1" borderId="0" fillId="7" fontId="17" numFmtId="5157" xfId="0">
      <alignment horizontal="right" vertical="center"/>
    </xf>
    <xf applyFill="1" applyNumberFormat="1" borderId="0" fillId="7" fontId="0" numFmtId="5158" xfId="0"/>
    <xf applyFill="1" applyFont="1" applyNumberFormat="1" borderId="0" fillId="7" fontId="17" numFmtId="5158" xfId="0"/>
    <xf applyFill="1" applyFont="1" applyNumberFormat="1" borderId="0" fillId="7" fontId="17" numFmtId="5158" xfId="0">
      <alignment horizontal="right" vertical="center"/>
    </xf>
    <xf applyFill="1" applyNumberFormat="1" borderId="0" fillId="5" fontId="0" numFmtId="5159" xfId="0"/>
    <xf applyFill="1" applyFont="1" applyNumberFormat="1" borderId="0" fillId="5" fontId="17" numFmtId="5159" xfId="0"/>
    <xf applyFill="1" applyFont="1" applyNumberFormat="1" borderId="0" fillId="5" fontId="17" numFmtId="5159" xfId="0">
      <alignment horizontal="right" vertical="center"/>
    </xf>
    <xf applyFill="1" applyNumberFormat="1" borderId="0" fillId="5" fontId="0" numFmtId="5160" xfId="0"/>
    <xf applyFill="1" applyFont="1" applyNumberFormat="1" borderId="0" fillId="5" fontId="17" numFmtId="5160" xfId="0"/>
    <xf applyFill="1" applyFont="1" applyNumberFormat="1" borderId="0" fillId="5" fontId="17" numFmtId="5160" xfId="0">
      <alignment horizontal="right" vertical="center"/>
    </xf>
    <xf applyFill="1" applyNumberFormat="1" borderId="0" fillId="7" fontId="0" numFmtId="5161" xfId="0"/>
    <xf applyFill="1" applyFont="1" applyNumberFormat="1" borderId="0" fillId="7" fontId="17" numFmtId="5161" xfId="0"/>
    <xf applyFill="1" applyFont="1" applyNumberFormat="1" borderId="0" fillId="7" fontId="17" numFmtId="5161" xfId="0">
      <alignment horizontal="right" vertical="center"/>
    </xf>
    <xf applyFill="1" applyNumberFormat="1" borderId="0" fillId="5" fontId="0" numFmtId="5162" xfId="0"/>
    <xf applyFill="1" applyFont="1" applyNumberFormat="1" borderId="0" fillId="5" fontId="17" numFmtId="5162" xfId="0"/>
    <xf applyFill="1" applyFont="1" applyNumberFormat="1" borderId="0" fillId="5" fontId="17" numFmtId="5162" xfId="0">
      <alignment horizontal="right" vertical="center"/>
    </xf>
    <xf applyFill="1" applyNumberFormat="1" borderId="0" fillId="5" fontId="0" numFmtId="5163" xfId="0"/>
    <xf applyFill="1" applyFont="1" applyNumberFormat="1" borderId="0" fillId="5" fontId="17" numFmtId="5163" xfId="0"/>
    <xf applyFill="1" applyFont="1" applyNumberFormat="1" borderId="0" fillId="5" fontId="17" numFmtId="5163" xfId="0">
      <alignment horizontal="right" vertical="center"/>
    </xf>
    <xf applyFill="1" applyNumberFormat="1" borderId="0" fillId="5" fontId="0" numFmtId="5164" xfId="0"/>
    <xf applyFill="1" applyFont="1" applyNumberFormat="1" borderId="0" fillId="5" fontId="17" numFmtId="5164" xfId="0"/>
    <xf applyFill="1" applyFont="1" applyNumberFormat="1" borderId="0" fillId="5" fontId="17" numFmtId="5164" xfId="0">
      <alignment horizontal="right" vertical="center"/>
    </xf>
    <xf applyFill="1" applyNumberFormat="1" borderId="0" fillId="7" fontId="0" numFmtId="5165" xfId="0"/>
    <xf applyFill="1" applyFont="1" applyNumberFormat="1" borderId="0" fillId="7" fontId="17" numFmtId="5165" xfId="0"/>
    <xf applyFill="1" applyFont="1" applyNumberFormat="1" borderId="0" fillId="7" fontId="17" numFmtId="5165" xfId="0">
      <alignment horizontal="right" vertical="center"/>
    </xf>
    <xf applyFill="1" applyNumberFormat="1" borderId="0" fillId="7" fontId="0" numFmtId="5166" xfId="0"/>
    <xf applyFill="1" applyFont="1" applyNumberFormat="1" borderId="0" fillId="7" fontId="17" numFmtId="5166" xfId="0"/>
    <xf applyFill="1" applyFont="1" applyNumberFormat="1" borderId="0" fillId="7" fontId="17" numFmtId="5166" xfId="0">
      <alignment horizontal="right" vertical="center"/>
    </xf>
    <xf applyFill="1" applyNumberFormat="1" borderId="0" fillId="7" fontId="0" numFmtId="5167" xfId="0"/>
    <xf applyFill="1" applyFont="1" applyNumberFormat="1" borderId="0" fillId="7" fontId="17" numFmtId="5167" xfId="0"/>
    <xf applyFill="1" applyFont="1" applyNumberFormat="1" borderId="0" fillId="7" fontId="17" numFmtId="5167" xfId="0">
      <alignment horizontal="right" vertical="center"/>
    </xf>
    <xf applyFill="1" applyNumberFormat="1" borderId="0" fillId="5" fontId="0" numFmtId="5168" xfId="0"/>
    <xf applyFill="1" applyFont="1" applyNumberFormat="1" borderId="0" fillId="5" fontId="17" numFmtId="5168" xfId="0"/>
    <xf applyFill="1" applyFont="1" applyNumberFormat="1" borderId="0" fillId="5" fontId="17" numFmtId="5168" xfId="0">
      <alignment horizontal="right" vertical="center"/>
    </xf>
    <xf applyFill="1" applyNumberFormat="1" borderId="0" fillId="5" fontId="0" numFmtId="5169" xfId="0"/>
    <xf applyFill="1" applyFont="1" applyNumberFormat="1" borderId="0" fillId="5" fontId="17" numFmtId="5169" xfId="0"/>
    <xf applyFill="1" applyFont="1" applyNumberFormat="1" borderId="0" fillId="5" fontId="17" numFmtId="5169" xfId="0">
      <alignment horizontal="right" vertical="center"/>
    </xf>
    <xf applyFill="1" applyNumberFormat="1" borderId="0" fillId="5" fontId="0" numFmtId="5170" xfId="0"/>
    <xf applyFill="1" applyFont="1" applyNumberFormat="1" borderId="0" fillId="5" fontId="17" numFmtId="5170" xfId="0"/>
    <xf applyFill="1" applyFont="1" applyNumberFormat="1" borderId="0" fillId="5" fontId="17" numFmtId="5170" xfId="0">
      <alignment horizontal="right" vertical="center"/>
    </xf>
    <xf applyFill="1" applyNumberFormat="1" borderId="0" fillId="7" fontId="0" numFmtId="5171" xfId="0"/>
    <xf applyFill="1" applyFont="1" applyNumberFormat="1" borderId="0" fillId="7" fontId="17" numFmtId="5171" xfId="0"/>
    <xf applyFill="1" applyFont="1" applyNumberFormat="1" borderId="0" fillId="7" fontId="17" numFmtId="5171" xfId="0">
      <alignment horizontal="right" vertical="center"/>
    </xf>
    <xf applyFill="1" applyNumberFormat="1" borderId="0" fillId="7" fontId="0" numFmtId="5172" xfId="0"/>
    <xf applyFill="1" applyFont="1" applyNumberFormat="1" borderId="0" fillId="7" fontId="17" numFmtId="5172" xfId="0"/>
    <xf applyFill="1" applyFont="1" applyNumberFormat="1" borderId="0" fillId="7" fontId="17" numFmtId="5172" xfId="0">
      <alignment horizontal="right" vertical="center"/>
    </xf>
    <xf applyFill="1" applyNumberFormat="1" borderId="0" fillId="7" fontId="0" numFmtId="5173" xfId="0"/>
    <xf applyFill="1" applyFont="1" applyNumberFormat="1" borderId="0" fillId="7" fontId="17" numFmtId="5173" xfId="0"/>
    <xf applyFill="1" applyFont="1" applyNumberFormat="1" borderId="0" fillId="7" fontId="17" numFmtId="5173" xfId="0">
      <alignment horizontal="right" vertical="center"/>
    </xf>
    <xf applyFill="1" applyNumberFormat="1" borderId="0" fillId="5" fontId="0" numFmtId="5174" xfId="0"/>
    <xf applyFill="1" applyFont="1" applyNumberFormat="1" borderId="0" fillId="5" fontId="17" numFmtId="5174" xfId="0"/>
    <xf applyFill="1" applyFont="1" applyNumberFormat="1" borderId="0" fillId="5" fontId="17" numFmtId="5174" xfId="0">
      <alignment horizontal="right" vertical="center"/>
    </xf>
    <xf applyFill="1" applyNumberFormat="1" borderId="0" fillId="5" fontId="0" numFmtId="5175" xfId="0"/>
    <xf applyFill="1" applyFont="1" applyNumberFormat="1" borderId="0" fillId="5" fontId="17" numFmtId="5175" xfId="0"/>
    <xf applyFill="1" applyFont="1" applyNumberFormat="1" borderId="0" fillId="5" fontId="17" numFmtId="5175" xfId="0">
      <alignment horizontal="right" vertical="center"/>
    </xf>
    <xf applyFill="1" applyNumberFormat="1" borderId="0" fillId="7" fontId="0" numFmtId="5176" xfId="0"/>
    <xf applyFill="1" applyFont="1" applyNumberFormat="1" borderId="0" fillId="7" fontId="17" numFmtId="5176" xfId="0"/>
    <xf applyFill="1" applyFont="1" applyNumberFormat="1" borderId="0" fillId="7" fontId="17" numFmtId="5176" xfId="0">
      <alignment horizontal="right" vertical="center"/>
    </xf>
    <xf applyNumberFormat="1" borderId="0" fillId="0" fontId="0" numFmtId="5177" xfId="0"/>
    <xf applyFill="1" applyNumberFormat="1" borderId="0" fillId="5" fontId="0" numFmtId="5177" xfId="0"/>
    <xf applyFill="1" applyFont="1" applyNumberFormat="1" borderId="0" fillId="5" fontId="20" numFmtId="5177" xfId="0"/>
    <xf applyFill="1" applyFont="1" applyNumberFormat="1" borderId="0" fillId="5" fontId="20" numFmtId="5177" xfId="0">
      <alignment horizontal="right" vertical="center"/>
    </xf>
    <xf applyNumberFormat="1" borderId="0" fillId="0" fontId="0" numFmtId="5178" xfId="0"/>
    <xf applyFill="1" applyNumberFormat="1" borderId="0" fillId="5" fontId="0" numFmtId="5178" xfId="0"/>
    <xf applyFill="1" applyFont="1" applyNumberFormat="1" borderId="0" fillId="5" fontId="20" numFmtId="5178" xfId="0"/>
    <xf applyFill="1" applyFont="1" applyNumberFormat="1" borderId="0" fillId="5" fontId="20" numFmtId="5178" xfId="0">
      <alignment horizontal="right" vertical="center"/>
    </xf>
    <xf applyNumberFormat="1" borderId="0" fillId="0" fontId="0" numFmtId="5179" xfId="0"/>
    <xf applyFill="1" applyNumberFormat="1" borderId="0" fillId="5" fontId="0" numFmtId="5179" xfId="0"/>
    <xf applyFill="1" applyFont="1" applyNumberFormat="1" borderId="0" fillId="5" fontId="20" numFmtId="5179" xfId="0"/>
    <xf applyFill="1" applyFont="1" applyNumberFormat="1" borderId="0" fillId="5" fontId="20" numFmtId="5179" xfId="0">
      <alignment horizontal="right" vertical="center"/>
    </xf>
    <xf applyNumberFormat="1" borderId="0" fillId="0" fontId="0" numFmtId="5180" xfId="0"/>
    <xf applyFill="1" applyNumberFormat="1" borderId="0" fillId="6" fontId="0" numFmtId="5180" xfId="0"/>
    <xf applyFill="1" applyFont="1" applyNumberFormat="1" borderId="0" fillId="6" fontId="23" numFmtId="5180" xfId="0"/>
    <xf applyFill="1" applyFont="1" applyNumberFormat="1" borderId="0" fillId="6" fontId="23" numFmtId="5180" xfId="0">
      <alignment horizontal="right" vertical="center"/>
    </xf>
    <xf applyNumberFormat="1" borderId="0" fillId="0" fontId="0" numFmtId="5181" xfId="0"/>
    <xf applyFill="1" applyNumberFormat="1" borderId="0" fillId="5" fontId="0" numFmtId="5182" xfId="0"/>
    <xf applyFill="1" applyFont="1" applyNumberFormat="1" borderId="0" fillId="5" fontId="17" numFmtId="5182" xfId="0"/>
    <xf applyFill="1" applyFont="1" applyNumberFormat="1" borderId="0" fillId="5" fontId="17" numFmtId="5182" xfId="0">
      <alignment horizontal="right" vertical="center"/>
    </xf>
    <xf applyFill="1" applyNumberFormat="1" borderId="0" fillId="5" fontId="0" numFmtId="5183" xfId="0"/>
    <xf applyFill="1" applyFont="1" applyNumberFormat="1" borderId="0" fillId="5" fontId="17" numFmtId="5183" xfId="0"/>
    <xf applyFill="1" applyFont="1" applyNumberFormat="1" borderId="0" fillId="5" fontId="17" numFmtId="5183" xfId="0">
      <alignment horizontal="right" vertical="center"/>
    </xf>
    <xf applyFill="1" applyNumberFormat="1" borderId="0" fillId="5" fontId="0" numFmtId="5184" xfId="0"/>
    <xf applyFill="1" applyFont="1" applyNumberFormat="1" borderId="0" fillId="5" fontId="17" numFmtId="5184" xfId="0"/>
    <xf applyFill="1" applyFont="1" applyNumberFormat="1" borderId="0" fillId="5" fontId="17" numFmtId="5184" xfId="0">
      <alignment horizontal="right" vertical="center"/>
    </xf>
    <xf applyFill="1" applyNumberFormat="1" borderId="0" fillId="7" fontId="0" numFmtId="5185" xfId="0"/>
    <xf applyFill="1" applyFont="1" applyNumberFormat="1" borderId="0" fillId="7" fontId="17" numFmtId="5185" xfId="0"/>
    <xf applyFill="1" applyFont="1" applyNumberFormat="1" borderId="0" fillId="7" fontId="17" numFmtId="5185" xfId="0">
      <alignment horizontal="right" vertical="center"/>
    </xf>
    <xf applyFill="1" applyNumberFormat="1" borderId="0" fillId="7" fontId="0" numFmtId="5186" xfId="0"/>
    <xf applyFill="1" applyFont="1" applyNumberFormat="1" borderId="0" fillId="7" fontId="17" numFmtId="5186" xfId="0"/>
    <xf applyFill="1" applyFont="1" applyNumberFormat="1" borderId="0" fillId="7" fontId="17" numFmtId="5186" xfId="0">
      <alignment horizontal="right" vertical="center"/>
    </xf>
    <xf applyFill="1" applyNumberFormat="1" borderId="0" fillId="7" fontId="0" numFmtId="5187" xfId="0"/>
    <xf applyFill="1" applyFont="1" applyNumberFormat="1" borderId="0" fillId="7" fontId="17" numFmtId="5187" xfId="0"/>
    <xf applyFill="1" applyFont="1" applyNumberFormat="1" borderId="0" fillId="7" fontId="17" numFmtId="5187" xfId="0">
      <alignment horizontal="right" vertical="center"/>
    </xf>
    <xf applyFill="1" applyNumberFormat="1" borderId="0" fillId="5" fontId="0" numFmtId="5188" xfId="0"/>
    <xf applyFill="1" applyFont="1" applyNumberFormat="1" borderId="0" fillId="5" fontId="17" numFmtId="5188" xfId="0"/>
    <xf applyFill="1" applyFont="1" applyNumberFormat="1" borderId="0" fillId="5" fontId="17" numFmtId="5188" xfId="0">
      <alignment horizontal="right" vertical="center"/>
    </xf>
    <xf applyFill="1" applyNumberFormat="1" borderId="0" fillId="5" fontId="0" numFmtId="5189" xfId="0"/>
    <xf applyFill="1" applyFont="1" applyNumberFormat="1" borderId="0" fillId="5" fontId="17" numFmtId="5189" xfId="0"/>
    <xf applyFill="1" applyFont="1" applyNumberFormat="1" borderId="0" fillId="5" fontId="17" numFmtId="5189" xfId="0">
      <alignment horizontal="right" vertical="center"/>
    </xf>
    <xf applyFill="1" applyNumberFormat="1" borderId="0" fillId="5" fontId="0" numFmtId="5190" xfId="0"/>
    <xf applyFill="1" applyFont="1" applyNumberFormat="1" borderId="0" fillId="5" fontId="17" numFmtId="5190" xfId="0"/>
    <xf applyFill="1" applyFont="1" applyNumberFormat="1" borderId="0" fillId="5" fontId="17" numFmtId="5190" xfId="0">
      <alignment horizontal="right" vertical="center"/>
    </xf>
    <xf applyFill="1" applyNumberFormat="1" borderId="0" fillId="7" fontId="0" numFmtId="5191" xfId="0"/>
    <xf applyFill="1" applyFont="1" applyNumberFormat="1" borderId="0" fillId="7" fontId="17" numFmtId="5191" xfId="0"/>
    <xf applyFill="1" applyFont="1" applyNumberFormat="1" borderId="0" fillId="7" fontId="17" numFmtId="5191" xfId="0">
      <alignment horizontal="right" vertical="center"/>
    </xf>
    <xf applyFill="1" applyNumberFormat="1" borderId="0" fillId="7" fontId="0" numFmtId="5192" xfId="0"/>
    <xf applyFill="1" applyFont="1" applyNumberFormat="1" borderId="0" fillId="7" fontId="17" numFmtId="5192" xfId="0"/>
    <xf applyFill="1" applyFont="1" applyNumberFormat="1" borderId="0" fillId="7" fontId="17" numFmtId="5192" xfId="0">
      <alignment horizontal="right" vertical="center"/>
    </xf>
    <xf applyFill="1" applyNumberFormat="1" borderId="0" fillId="7" fontId="0" numFmtId="5193" xfId="0"/>
    <xf applyFill="1" applyFont="1" applyNumberFormat="1" borderId="0" fillId="7" fontId="17" numFmtId="5193" xfId="0"/>
    <xf applyFill="1" applyFont="1" applyNumberFormat="1" borderId="0" fillId="7" fontId="17" numFmtId="5193" xfId="0">
      <alignment horizontal="right" vertical="center"/>
    </xf>
    <xf applyFill="1" applyNumberFormat="1" borderId="0" fillId="5" fontId="0" numFmtId="5194" xfId="0"/>
    <xf applyFill="1" applyFont="1" applyNumberFormat="1" borderId="0" fillId="5" fontId="17" numFmtId="5194" xfId="0"/>
    <xf applyFill="1" applyFont="1" applyNumberFormat="1" borderId="0" fillId="5" fontId="17" numFmtId="5194" xfId="0">
      <alignment horizontal="right" vertical="center"/>
    </xf>
    <xf applyFill="1" applyNumberFormat="1" borderId="0" fillId="5" fontId="0" numFmtId="5195" xfId="0"/>
    <xf applyFill="1" applyFont="1" applyNumberFormat="1" borderId="0" fillId="5" fontId="17" numFmtId="5195" xfId="0"/>
    <xf applyFill="1" applyFont="1" applyNumberFormat="1" borderId="0" fillId="5" fontId="17" numFmtId="5195" xfId="0">
      <alignment horizontal="right" vertical="center"/>
    </xf>
    <xf applyFill="1" applyNumberFormat="1" borderId="0" fillId="5" fontId="0" numFmtId="5196" xfId="0"/>
    <xf applyFill="1" applyFont="1" applyNumberFormat="1" borderId="0" fillId="5" fontId="17" numFmtId="5196" xfId="0"/>
    <xf applyFill="1" applyFont="1" applyNumberFormat="1" borderId="0" fillId="5" fontId="17" numFmtId="5196" xfId="0">
      <alignment horizontal="right" vertical="center"/>
    </xf>
    <xf applyFill="1" applyNumberFormat="1" borderId="0" fillId="7" fontId="0" numFmtId="5197" xfId="0"/>
    <xf applyFill="1" applyFont="1" applyNumberFormat="1" borderId="0" fillId="7" fontId="17" numFmtId="5197" xfId="0"/>
    <xf applyFill="1" applyFont="1" applyNumberFormat="1" borderId="0" fillId="7" fontId="17" numFmtId="5197" xfId="0">
      <alignment horizontal="right" vertical="center"/>
    </xf>
    <xf applyFill="1" applyNumberFormat="1" borderId="0" fillId="7" fontId="0" numFmtId="5198" xfId="0"/>
    <xf applyFill="1" applyFont="1" applyNumberFormat="1" borderId="0" fillId="7" fontId="17" numFmtId="5198" xfId="0"/>
    <xf applyFill="1" applyFont="1" applyNumberFormat="1" borderId="0" fillId="7" fontId="17" numFmtId="5198" xfId="0">
      <alignment horizontal="right" vertical="center"/>
    </xf>
    <xf applyFill="1" applyNumberFormat="1" borderId="0" fillId="7" fontId="0" numFmtId="5199" xfId="0"/>
    <xf applyFill="1" applyFont="1" applyNumberFormat="1" borderId="0" fillId="7" fontId="17" numFmtId="5199" xfId="0"/>
    <xf applyFill="1" applyFont="1" applyNumberFormat="1" borderId="0" fillId="7" fontId="17" numFmtId="5199" xfId="0">
      <alignment horizontal="right" vertical="center"/>
    </xf>
    <xf applyFill="1" applyNumberFormat="1" borderId="0" fillId="5" fontId="0" numFmtId="5200" xfId="0"/>
    <xf applyFill="1" applyFont="1" applyNumberFormat="1" borderId="0" fillId="5" fontId="17" numFmtId="5200" xfId="0"/>
    <xf applyFill="1" applyFont="1" applyNumberFormat="1" borderId="0" fillId="5" fontId="17" numFmtId="5200" xfId="0">
      <alignment horizontal="right" vertical="center"/>
    </xf>
    <xf applyFill="1" applyNumberFormat="1" borderId="0" fillId="5" fontId="0" numFmtId="5201" xfId="0"/>
    <xf applyFill="1" applyFont="1" applyNumberFormat="1" borderId="0" fillId="5" fontId="17" numFmtId="5201" xfId="0"/>
    <xf applyFill="1" applyFont="1" applyNumberFormat="1" borderId="0" fillId="5" fontId="17" numFmtId="5201" xfId="0">
      <alignment horizontal="right" vertical="center"/>
    </xf>
    <xf applyFill="1" applyNumberFormat="1" borderId="0" fillId="7" fontId="0" numFmtId="5202" xfId="0"/>
    <xf applyFill="1" applyFont="1" applyNumberFormat="1" borderId="0" fillId="7" fontId="17" numFmtId="5202" xfId="0"/>
    <xf applyFill="1" applyFont="1" applyNumberFormat="1" borderId="0" fillId="7" fontId="17" numFmtId="5202" xfId="0">
      <alignment horizontal="right" vertical="center"/>
    </xf>
    <xf applyFill="1" applyNumberFormat="1" borderId="0" fillId="5" fontId="0" numFmtId="5203" xfId="0"/>
    <xf applyFill="1" applyFont="1" applyNumberFormat="1" borderId="0" fillId="5" fontId="17" numFmtId="5203" xfId="0"/>
    <xf applyFill="1" applyFont="1" applyNumberFormat="1" borderId="0" fillId="5" fontId="17" numFmtId="5203" xfId="0">
      <alignment horizontal="right" vertical="center"/>
    </xf>
    <xf applyFill="1" applyNumberFormat="1" borderId="0" fillId="5" fontId="0" numFmtId="5204" xfId="0"/>
    <xf applyFill="1" applyFont="1" applyNumberFormat="1" borderId="0" fillId="5" fontId="17" numFmtId="5204" xfId="0"/>
    <xf applyFill="1" applyFont="1" applyNumberFormat="1" borderId="0" fillId="5" fontId="17" numFmtId="5204" xfId="0">
      <alignment horizontal="right" vertical="center"/>
    </xf>
    <xf applyFill="1" applyNumberFormat="1" borderId="0" fillId="5" fontId="0" numFmtId="5205" xfId="0"/>
    <xf applyFill="1" applyFont="1" applyNumberFormat="1" borderId="0" fillId="5" fontId="17" numFmtId="5205" xfId="0"/>
    <xf applyFill="1" applyFont="1" applyNumberFormat="1" borderId="0" fillId="5" fontId="17" numFmtId="5205" xfId="0">
      <alignment horizontal="right" vertical="center"/>
    </xf>
    <xf applyFill="1" applyNumberFormat="1" borderId="0" fillId="7" fontId="0" numFmtId="5206" xfId="0"/>
    <xf applyFill="1" applyFont="1" applyNumberFormat="1" borderId="0" fillId="7" fontId="17" numFmtId="5206" xfId="0"/>
    <xf applyFill="1" applyFont="1" applyNumberFormat="1" borderId="0" fillId="7" fontId="17" numFmtId="5206" xfId="0">
      <alignment horizontal="right" vertical="center"/>
    </xf>
    <xf applyFill="1" applyNumberFormat="1" borderId="0" fillId="7" fontId="0" numFmtId="5207" xfId="0"/>
    <xf applyFill="1" applyFont="1" applyNumberFormat="1" borderId="0" fillId="7" fontId="17" numFmtId="5207" xfId="0"/>
    <xf applyFill="1" applyFont="1" applyNumberFormat="1" borderId="0" fillId="7" fontId="17" numFmtId="5207" xfId="0">
      <alignment horizontal="right" vertical="center"/>
    </xf>
    <xf applyFill="1" applyNumberFormat="1" borderId="0" fillId="7" fontId="0" numFmtId="5208" xfId="0"/>
    <xf applyFill="1" applyFont="1" applyNumberFormat="1" borderId="0" fillId="7" fontId="17" numFmtId="5208" xfId="0"/>
    <xf applyFill="1" applyFont="1" applyNumberFormat="1" borderId="0" fillId="7" fontId="17" numFmtId="5208" xfId="0">
      <alignment horizontal="right" vertical="center"/>
    </xf>
    <xf applyFill="1" applyNumberFormat="1" borderId="0" fillId="5" fontId="0" numFmtId="5209" xfId="0"/>
    <xf applyFill="1" applyFont="1" applyNumberFormat="1" borderId="0" fillId="5" fontId="17" numFmtId="5209" xfId="0"/>
    <xf applyFill="1" applyFont="1" applyNumberFormat="1" borderId="0" fillId="5" fontId="17" numFmtId="5209" xfId="0">
      <alignment horizontal="right" vertical="center"/>
    </xf>
    <xf applyFill="1" applyNumberFormat="1" borderId="0" fillId="5" fontId="0" numFmtId="5210" xfId="0"/>
    <xf applyFill="1" applyFont="1" applyNumberFormat="1" borderId="0" fillId="5" fontId="17" numFmtId="5210" xfId="0"/>
    <xf applyFill="1" applyFont="1" applyNumberFormat="1" borderId="0" fillId="5" fontId="17" numFmtId="5210" xfId="0">
      <alignment horizontal="right" vertical="center"/>
    </xf>
    <xf applyFill="1" applyNumberFormat="1" borderId="0" fillId="5" fontId="0" numFmtId="5211" xfId="0"/>
    <xf applyFill="1" applyFont="1" applyNumberFormat="1" borderId="0" fillId="5" fontId="17" numFmtId="5211" xfId="0"/>
    <xf applyFill="1" applyFont="1" applyNumberFormat="1" borderId="0" fillId="5" fontId="17" numFmtId="5211" xfId="0">
      <alignment horizontal="right" vertical="center"/>
    </xf>
    <xf applyFill="1" applyNumberFormat="1" borderId="0" fillId="7" fontId="0" numFmtId="5212" xfId="0"/>
    <xf applyFill="1" applyFont="1" applyNumberFormat="1" borderId="0" fillId="7" fontId="17" numFmtId="5212" xfId="0"/>
    <xf applyFill="1" applyFont="1" applyNumberFormat="1" borderId="0" fillId="7" fontId="17" numFmtId="5212" xfId="0">
      <alignment horizontal="right" vertical="center"/>
    </xf>
    <xf applyFill="1" applyNumberFormat="1" borderId="0" fillId="7" fontId="0" numFmtId="5213" xfId="0"/>
    <xf applyFill="1" applyFont="1" applyNumberFormat="1" borderId="0" fillId="7" fontId="17" numFmtId="5213" xfId="0"/>
    <xf applyFill="1" applyFont="1" applyNumberFormat="1" borderId="0" fillId="7" fontId="17" numFmtId="5213" xfId="0">
      <alignment horizontal="right" vertical="center"/>
    </xf>
    <xf applyFill="1" applyNumberFormat="1" borderId="0" fillId="7" fontId="0" numFmtId="5214" xfId="0"/>
    <xf applyFill="1" applyFont="1" applyNumberFormat="1" borderId="0" fillId="7" fontId="17" numFmtId="5214" xfId="0"/>
    <xf applyFill="1" applyFont="1" applyNumberFormat="1" borderId="0" fillId="7" fontId="17" numFmtId="5214" xfId="0">
      <alignment horizontal="right" vertical="center"/>
    </xf>
    <xf applyFill="1" applyNumberFormat="1" borderId="0" fillId="5" fontId="0" numFmtId="5215" xfId="0"/>
    <xf applyFill="1" applyFont="1" applyNumberFormat="1" borderId="0" fillId="5" fontId="17" numFmtId="5215" xfId="0"/>
    <xf applyFill="1" applyFont="1" applyNumberFormat="1" borderId="0" fillId="5" fontId="17" numFmtId="5215" xfId="0">
      <alignment horizontal="right" vertical="center"/>
    </xf>
    <xf applyFill="1" applyNumberFormat="1" borderId="0" fillId="5" fontId="0" numFmtId="5216" xfId="0"/>
    <xf applyFill="1" applyFont="1" applyNumberFormat="1" borderId="0" fillId="5" fontId="17" numFmtId="5216" xfId="0"/>
    <xf applyFill="1" applyFont="1" applyNumberFormat="1" borderId="0" fillId="5" fontId="17" numFmtId="5216" xfId="0">
      <alignment horizontal="right" vertical="center"/>
    </xf>
    <xf applyFill="1" applyNumberFormat="1" borderId="0" fillId="7" fontId="0" numFmtId="5217" xfId="0"/>
    <xf applyFill="1" applyFont="1" applyNumberFormat="1" borderId="0" fillId="7" fontId="17" numFmtId="5217" xfId="0"/>
    <xf applyFill="1" applyFont="1" applyNumberFormat="1" borderId="0" fillId="7" fontId="17" numFmtId="5217" xfId="0">
      <alignment horizontal="right" vertical="center"/>
    </xf>
    <xf applyNumberFormat="1" borderId="0" fillId="0" fontId="0" numFmtId="5218" xfId="0"/>
    <xf applyFill="1" applyNumberFormat="1" borderId="0" fillId="5" fontId="0" numFmtId="5218" xfId="0"/>
    <xf applyFill="1" applyFont="1" applyNumberFormat="1" borderId="0" fillId="5" fontId="20" numFmtId="5218" xfId="0"/>
    <xf applyFill="1" applyFont="1" applyNumberFormat="1" borderId="0" fillId="5" fontId="20" numFmtId="5218" xfId="0">
      <alignment horizontal="right" vertical="center"/>
    </xf>
    <xf applyNumberFormat="1" borderId="0" fillId="0" fontId="0" numFmtId="5219" xfId="0"/>
    <xf applyFill="1" applyNumberFormat="1" borderId="0" fillId="5" fontId="0" numFmtId="5219" xfId="0"/>
    <xf applyFill="1" applyFont="1" applyNumberFormat="1" borderId="0" fillId="5" fontId="20" numFmtId="5219" xfId="0"/>
    <xf applyFill="1" applyFont="1" applyNumberFormat="1" borderId="0" fillId="5" fontId="20" numFmtId="5219" xfId="0">
      <alignment horizontal="right" vertical="center"/>
    </xf>
    <xf applyNumberFormat="1" borderId="0" fillId="0" fontId="0" numFmtId="5220" xfId="0"/>
    <xf applyFill="1" applyNumberFormat="1" borderId="0" fillId="5" fontId="0" numFmtId="5220" xfId="0"/>
    <xf applyFill="1" applyFont="1" applyNumberFormat="1" borderId="0" fillId="5" fontId="20" numFmtId="5220" xfId="0"/>
    <xf applyFill="1" applyFont="1" applyNumberFormat="1" borderId="0" fillId="5" fontId="20" numFmtId="5220" xfId="0">
      <alignment horizontal="right" vertical="center"/>
    </xf>
    <xf applyNumberFormat="1" borderId="0" fillId="0" fontId="0" numFmtId="5221" xfId="0"/>
    <xf applyFill="1" applyNumberFormat="1" borderId="0" fillId="6" fontId="0" numFmtId="5221" xfId="0"/>
    <xf applyFill="1" applyFont="1" applyNumberFormat="1" borderId="0" fillId="6" fontId="23" numFmtId="5221" xfId="0"/>
    <xf applyFill="1" applyFont="1" applyNumberFormat="1" borderId="0" fillId="6" fontId="23" numFmtId="5221" xfId="0">
      <alignment horizontal="right" vertical="center"/>
    </xf>
    <xf applyNumberFormat="1" borderId="0" fillId="0" fontId="0" numFmtId="5222" xfId="0"/>
    <xf applyFill="1" applyNumberFormat="1" borderId="0" fillId="5" fontId="0" numFmtId="5223" xfId="0"/>
    <xf applyFill="1" applyFont="1" applyNumberFormat="1" borderId="0" fillId="5" fontId="17" numFmtId="5223" xfId="0"/>
    <xf applyFill="1" applyFont="1" applyNumberFormat="1" borderId="0" fillId="5" fontId="17" numFmtId="5223" xfId="0">
      <alignment horizontal="right" vertical="center"/>
    </xf>
    <xf applyFill="1" applyNumberFormat="1" borderId="0" fillId="5" fontId="0" numFmtId="5224" xfId="0"/>
    <xf applyFill="1" applyFont="1" applyNumberFormat="1" borderId="0" fillId="5" fontId="17" numFmtId="5224" xfId="0"/>
    <xf applyFill="1" applyFont="1" applyNumberFormat="1" borderId="0" fillId="5" fontId="17" numFmtId="5224" xfId="0">
      <alignment horizontal="right" vertical="center"/>
    </xf>
    <xf applyFill="1" applyNumberFormat="1" borderId="0" fillId="5" fontId="0" numFmtId="5225" xfId="0"/>
    <xf applyFill="1" applyFont="1" applyNumberFormat="1" borderId="0" fillId="5" fontId="17" numFmtId="5225" xfId="0"/>
    <xf applyFill="1" applyFont="1" applyNumberFormat="1" borderId="0" fillId="5" fontId="17" numFmtId="5225" xfId="0">
      <alignment horizontal="right" vertical="center"/>
    </xf>
    <xf applyFill="1" applyNumberFormat="1" borderId="0" fillId="7" fontId="0" numFmtId="5226" xfId="0"/>
    <xf applyFill="1" applyFont="1" applyNumberFormat="1" borderId="0" fillId="7" fontId="17" numFmtId="5226" xfId="0"/>
    <xf applyFill="1" applyFont="1" applyNumberFormat="1" borderId="0" fillId="7" fontId="17" numFmtId="5226" xfId="0">
      <alignment horizontal="right" vertical="center"/>
    </xf>
    <xf applyFill="1" applyNumberFormat="1" borderId="0" fillId="7" fontId="0" numFmtId="5227" xfId="0"/>
    <xf applyFill="1" applyFont="1" applyNumberFormat="1" borderId="0" fillId="7" fontId="17" numFmtId="5227" xfId="0"/>
    <xf applyFill="1" applyFont="1" applyNumberFormat="1" borderId="0" fillId="7" fontId="17" numFmtId="5227" xfId="0">
      <alignment horizontal="right" vertical="center"/>
    </xf>
    <xf applyFill="1" applyNumberFormat="1" borderId="0" fillId="7" fontId="0" numFmtId="5228" xfId="0"/>
    <xf applyFill="1" applyFont="1" applyNumberFormat="1" borderId="0" fillId="7" fontId="17" numFmtId="5228" xfId="0"/>
    <xf applyFill="1" applyFont="1" applyNumberFormat="1" borderId="0" fillId="7" fontId="17" numFmtId="5228" xfId="0">
      <alignment horizontal="right" vertical="center"/>
    </xf>
    <xf applyFill="1" applyNumberFormat="1" borderId="0" fillId="5" fontId="0" numFmtId="5229" xfId="0"/>
    <xf applyFill="1" applyFont="1" applyNumberFormat="1" borderId="0" fillId="5" fontId="17" numFmtId="5229" xfId="0"/>
    <xf applyFill="1" applyFont="1" applyNumberFormat="1" borderId="0" fillId="5" fontId="17" numFmtId="5229" xfId="0">
      <alignment horizontal="right" vertical="center"/>
    </xf>
    <xf applyFill="1" applyNumberFormat="1" borderId="0" fillId="5" fontId="0" numFmtId="5230" xfId="0"/>
    <xf applyFill="1" applyFont="1" applyNumberFormat="1" borderId="0" fillId="5" fontId="17" numFmtId="5230" xfId="0"/>
    <xf applyFill="1" applyFont="1" applyNumberFormat="1" borderId="0" fillId="5" fontId="17" numFmtId="5230" xfId="0">
      <alignment horizontal="right" vertical="center"/>
    </xf>
    <xf applyFill="1" applyNumberFormat="1" borderId="0" fillId="5" fontId="0" numFmtId="5231" xfId="0"/>
    <xf applyFill="1" applyFont="1" applyNumberFormat="1" borderId="0" fillId="5" fontId="17" numFmtId="5231" xfId="0"/>
    <xf applyFill="1" applyFont="1" applyNumberFormat="1" borderId="0" fillId="5" fontId="17" numFmtId="5231" xfId="0">
      <alignment horizontal="right" vertical="center"/>
    </xf>
    <xf applyFill="1" applyNumberFormat="1" borderId="0" fillId="7" fontId="0" numFmtId="5232" xfId="0"/>
    <xf applyFill="1" applyFont="1" applyNumberFormat="1" borderId="0" fillId="7" fontId="17" numFmtId="5232" xfId="0"/>
    <xf applyFill="1" applyFont="1" applyNumberFormat="1" borderId="0" fillId="7" fontId="17" numFmtId="5232" xfId="0">
      <alignment horizontal="right" vertical="center"/>
    </xf>
    <xf applyFill="1" applyNumberFormat="1" borderId="0" fillId="7" fontId="0" numFmtId="5233" xfId="0"/>
    <xf applyFill="1" applyFont="1" applyNumberFormat="1" borderId="0" fillId="7" fontId="17" numFmtId="5233" xfId="0"/>
    <xf applyFill="1" applyFont="1" applyNumberFormat="1" borderId="0" fillId="7" fontId="17" numFmtId="5233" xfId="0">
      <alignment horizontal="right" vertical="center"/>
    </xf>
    <xf applyFill="1" applyNumberFormat="1" borderId="0" fillId="7" fontId="0" numFmtId="5234" xfId="0"/>
    <xf applyFill="1" applyFont="1" applyNumberFormat="1" borderId="0" fillId="7" fontId="17" numFmtId="5234" xfId="0"/>
    <xf applyFill="1" applyFont="1" applyNumberFormat="1" borderId="0" fillId="7" fontId="17" numFmtId="5234" xfId="0">
      <alignment horizontal="right" vertical="center"/>
    </xf>
    <xf applyFill="1" applyNumberFormat="1" borderId="0" fillId="5" fontId="0" numFmtId="5235" xfId="0"/>
    <xf applyFill="1" applyFont="1" applyNumberFormat="1" borderId="0" fillId="5" fontId="17" numFmtId="5235" xfId="0"/>
    <xf applyFill="1" applyFont="1" applyNumberFormat="1" borderId="0" fillId="5" fontId="17" numFmtId="5235" xfId="0">
      <alignment horizontal="right" vertical="center"/>
    </xf>
    <xf applyFill="1" applyNumberFormat="1" borderId="0" fillId="5" fontId="0" numFmtId="5236" xfId="0"/>
    <xf applyFill="1" applyFont="1" applyNumberFormat="1" borderId="0" fillId="5" fontId="17" numFmtId="5236" xfId="0"/>
    <xf applyFill="1" applyFont="1" applyNumberFormat="1" borderId="0" fillId="5" fontId="17" numFmtId="5236" xfId="0">
      <alignment horizontal="right" vertical="center"/>
    </xf>
    <xf applyFill="1" applyNumberFormat="1" borderId="0" fillId="5" fontId="0" numFmtId="5237" xfId="0"/>
    <xf applyFill="1" applyFont="1" applyNumberFormat="1" borderId="0" fillId="5" fontId="17" numFmtId="5237" xfId="0"/>
    <xf applyFill="1" applyFont="1" applyNumberFormat="1" borderId="0" fillId="5" fontId="17" numFmtId="5237" xfId="0">
      <alignment horizontal="right" vertical="center"/>
    </xf>
    <xf applyFill="1" applyNumberFormat="1" borderId="0" fillId="7" fontId="0" numFmtId="5238" xfId="0"/>
    <xf applyFill="1" applyFont="1" applyNumberFormat="1" borderId="0" fillId="7" fontId="17" numFmtId="5238" xfId="0"/>
    <xf applyFill="1" applyFont="1" applyNumberFormat="1" borderId="0" fillId="7" fontId="17" numFmtId="5238" xfId="0">
      <alignment horizontal="right" vertical="center"/>
    </xf>
    <xf applyFill="1" applyNumberFormat="1" borderId="0" fillId="7" fontId="0" numFmtId="5239" xfId="0"/>
    <xf applyFill="1" applyFont="1" applyNumberFormat="1" borderId="0" fillId="7" fontId="17" numFmtId="5239" xfId="0"/>
    <xf applyFill="1" applyFont="1" applyNumberFormat="1" borderId="0" fillId="7" fontId="17" numFmtId="5239" xfId="0">
      <alignment horizontal="right" vertical="center"/>
    </xf>
    <xf applyFill="1" applyNumberFormat="1" borderId="0" fillId="7" fontId="0" numFmtId="5240" xfId="0"/>
    <xf applyFill="1" applyFont="1" applyNumberFormat="1" borderId="0" fillId="7" fontId="17" numFmtId="5240" xfId="0"/>
    <xf applyFill="1" applyFont="1" applyNumberFormat="1" borderId="0" fillId="7" fontId="17" numFmtId="5240" xfId="0">
      <alignment horizontal="right" vertical="center"/>
    </xf>
    <xf applyFill="1" applyNumberFormat="1" borderId="0" fillId="5" fontId="0" numFmtId="5241" xfId="0"/>
    <xf applyFill="1" applyFont="1" applyNumberFormat="1" borderId="0" fillId="5" fontId="17" numFmtId="5241" xfId="0"/>
    <xf applyFill="1" applyFont="1" applyNumberFormat="1" borderId="0" fillId="5" fontId="17" numFmtId="5241" xfId="0">
      <alignment horizontal="right" vertical="center"/>
    </xf>
    <xf applyFill="1" applyNumberFormat="1" borderId="0" fillId="5" fontId="0" numFmtId="5242" xfId="0"/>
    <xf applyFill="1" applyFont="1" applyNumberFormat="1" borderId="0" fillId="5" fontId="17" numFmtId="5242" xfId="0"/>
    <xf applyFill="1" applyFont="1" applyNumberFormat="1" borderId="0" fillId="5" fontId="17" numFmtId="5242" xfId="0">
      <alignment horizontal="right" vertical="center"/>
    </xf>
    <xf applyFill="1" applyNumberFormat="1" borderId="0" fillId="7" fontId="0" numFmtId="5243" xfId="0"/>
    <xf applyFill="1" applyFont="1" applyNumberFormat="1" borderId="0" fillId="7" fontId="17" numFmtId="5243" xfId="0"/>
    <xf applyFill="1" applyFont="1" applyNumberFormat="1" borderId="0" fillId="7" fontId="17" numFmtId="5243" xfId="0">
      <alignment horizontal="right" vertical="center"/>
    </xf>
    <xf applyFill="1" applyNumberFormat="1" borderId="0" fillId="5" fontId="0" numFmtId="5244" xfId="0"/>
    <xf applyFill="1" applyFont="1" applyNumberFormat="1" borderId="0" fillId="5" fontId="17" numFmtId="5244" xfId="0"/>
    <xf applyFill="1" applyFont="1" applyNumberFormat="1" borderId="0" fillId="5" fontId="17" numFmtId="5244" xfId="0">
      <alignment horizontal="right" vertical="center"/>
    </xf>
    <xf applyFill="1" applyNumberFormat="1" borderId="0" fillId="5" fontId="0" numFmtId="5245" xfId="0"/>
    <xf applyFill="1" applyFont="1" applyNumberFormat="1" borderId="0" fillId="5" fontId="17" numFmtId="5245" xfId="0"/>
    <xf applyFill="1" applyFont="1" applyNumberFormat="1" borderId="0" fillId="5" fontId="17" numFmtId="5245" xfId="0">
      <alignment horizontal="right" vertical="center"/>
    </xf>
    <xf applyFill="1" applyNumberFormat="1" borderId="0" fillId="5" fontId="0" numFmtId="5246" xfId="0"/>
    <xf applyFill="1" applyFont="1" applyNumberFormat="1" borderId="0" fillId="5" fontId="17" numFmtId="5246" xfId="0"/>
    <xf applyFill="1" applyFont="1" applyNumberFormat="1" borderId="0" fillId="5" fontId="17" numFmtId="5246" xfId="0">
      <alignment horizontal="right" vertical="center"/>
    </xf>
    <xf applyFill="1" applyNumberFormat="1" borderId="0" fillId="7" fontId="0" numFmtId="5247" xfId="0"/>
    <xf applyFill="1" applyFont="1" applyNumberFormat="1" borderId="0" fillId="7" fontId="17" numFmtId="5247" xfId="0"/>
    <xf applyFill="1" applyFont="1" applyNumberFormat="1" borderId="0" fillId="7" fontId="17" numFmtId="5247" xfId="0">
      <alignment horizontal="right" vertical="center"/>
    </xf>
    <xf applyFill="1" applyNumberFormat="1" borderId="0" fillId="7" fontId="0" numFmtId="5248" xfId="0"/>
    <xf applyFill="1" applyFont="1" applyNumberFormat="1" borderId="0" fillId="7" fontId="17" numFmtId="5248" xfId="0"/>
    <xf applyFill="1" applyFont="1" applyNumberFormat="1" borderId="0" fillId="7" fontId="17" numFmtId="5248" xfId="0">
      <alignment horizontal="right" vertical="center"/>
    </xf>
    <xf applyFill="1" applyNumberFormat="1" borderId="0" fillId="7" fontId="0" numFmtId="5249" xfId="0"/>
    <xf applyFill="1" applyFont="1" applyNumberFormat="1" borderId="0" fillId="7" fontId="17" numFmtId="5249" xfId="0"/>
    <xf applyFill="1" applyFont="1" applyNumberFormat="1" borderId="0" fillId="7" fontId="17" numFmtId="5249" xfId="0">
      <alignment horizontal="right" vertical="center"/>
    </xf>
    <xf applyFill="1" applyNumberFormat="1" borderId="0" fillId="5" fontId="0" numFmtId="5250" xfId="0"/>
    <xf applyFill="1" applyFont="1" applyNumberFormat="1" borderId="0" fillId="5" fontId="17" numFmtId="5250" xfId="0"/>
    <xf applyFill="1" applyFont="1" applyNumberFormat="1" borderId="0" fillId="5" fontId="17" numFmtId="5250" xfId="0">
      <alignment horizontal="right" vertical="center"/>
    </xf>
    <xf applyFill="1" applyNumberFormat="1" borderId="0" fillId="5" fontId="0" numFmtId="5251" xfId="0"/>
    <xf applyFill="1" applyFont="1" applyNumberFormat="1" borderId="0" fillId="5" fontId="17" numFmtId="5251" xfId="0"/>
    <xf applyFill="1" applyFont="1" applyNumberFormat="1" borderId="0" fillId="5" fontId="17" numFmtId="5251" xfId="0">
      <alignment horizontal="right" vertical="center"/>
    </xf>
    <xf applyFill="1" applyNumberFormat="1" borderId="0" fillId="5" fontId="0" numFmtId="5252" xfId="0"/>
    <xf applyFill="1" applyFont="1" applyNumberFormat="1" borderId="0" fillId="5" fontId="17" numFmtId="5252" xfId="0"/>
    <xf applyFill="1" applyFont="1" applyNumberFormat="1" borderId="0" fillId="5" fontId="17" numFmtId="5252" xfId="0">
      <alignment horizontal="right" vertical="center"/>
    </xf>
    <xf applyFill="1" applyNumberFormat="1" borderId="0" fillId="7" fontId="0" numFmtId="5253" xfId="0"/>
    <xf applyFill="1" applyFont="1" applyNumberFormat="1" borderId="0" fillId="7" fontId="17" numFmtId="5253" xfId="0"/>
    <xf applyFill="1" applyFont="1" applyNumberFormat="1" borderId="0" fillId="7" fontId="17" numFmtId="5253" xfId="0">
      <alignment horizontal="right" vertical="center"/>
    </xf>
    <xf applyFill="1" applyNumberFormat="1" borderId="0" fillId="7" fontId="0" numFmtId="5254" xfId="0"/>
    <xf applyFill="1" applyFont="1" applyNumberFormat="1" borderId="0" fillId="7" fontId="17" numFmtId="5254" xfId="0"/>
    <xf applyFill="1" applyFont="1" applyNumberFormat="1" borderId="0" fillId="7" fontId="17" numFmtId="5254" xfId="0">
      <alignment horizontal="right" vertical="center"/>
    </xf>
    <xf applyFill="1" applyNumberFormat="1" borderId="0" fillId="7" fontId="0" numFmtId="5255" xfId="0"/>
    <xf applyFill="1" applyFont="1" applyNumberFormat="1" borderId="0" fillId="7" fontId="17" numFmtId="5255" xfId="0"/>
    <xf applyFill="1" applyFont="1" applyNumberFormat="1" borderId="0" fillId="7" fontId="17" numFmtId="5255" xfId="0">
      <alignment horizontal="right" vertical="center"/>
    </xf>
    <xf applyFill="1" applyNumberFormat="1" borderId="0" fillId="5" fontId="0" numFmtId="5256" xfId="0"/>
    <xf applyFill="1" applyFont="1" applyNumberFormat="1" borderId="0" fillId="5" fontId="17" numFmtId="5256" xfId="0"/>
    <xf applyFill="1" applyFont="1" applyNumberFormat="1" borderId="0" fillId="5" fontId="17" numFmtId="5256" xfId="0">
      <alignment horizontal="right" vertical="center"/>
    </xf>
    <xf applyFill="1" applyNumberFormat="1" borderId="0" fillId="5" fontId="0" numFmtId="5257" xfId="0"/>
    <xf applyFill="1" applyFont="1" applyNumberFormat="1" borderId="0" fillId="5" fontId="17" numFmtId="5257" xfId="0"/>
    <xf applyFill="1" applyFont="1" applyNumberFormat="1" borderId="0" fillId="5" fontId="17" numFmtId="5257" xfId="0">
      <alignment horizontal="right" vertical="center"/>
    </xf>
    <xf applyFill="1" applyNumberFormat="1" borderId="0" fillId="7" fontId="0" numFmtId="5258" xfId="0"/>
    <xf applyFill="1" applyFont="1" applyNumberFormat="1" borderId="0" fillId="7" fontId="17" numFmtId="5258" xfId="0"/>
    <xf applyFill="1" applyFont="1" applyNumberFormat="1" borderId="0" fillId="7" fontId="17" numFmtId="5258" xfId="0">
      <alignment horizontal="right" vertical="center"/>
    </xf>
    <xf applyNumberFormat="1" borderId="0" fillId="0" fontId="0" numFmtId="5259" xfId="0"/>
    <xf applyFill="1" applyNumberFormat="1" borderId="0" fillId="5" fontId="0" numFmtId="5259" xfId="0"/>
    <xf applyFill="1" applyFont="1" applyNumberFormat="1" borderId="0" fillId="5" fontId="20" numFmtId="5259" xfId="0"/>
    <xf applyFill="1" applyFont="1" applyNumberFormat="1" borderId="0" fillId="5" fontId="20" numFmtId="5259" xfId="0">
      <alignment horizontal="right" vertical="center"/>
    </xf>
    <xf applyNumberFormat="1" borderId="0" fillId="0" fontId="0" numFmtId="5260" xfId="0"/>
    <xf applyFill="1" applyNumberFormat="1" borderId="0" fillId="5" fontId="0" numFmtId="5260" xfId="0"/>
    <xf applyFill="1" applyFont="1" applyNumberFormat="1" borderId="0" fillId="5" fontId="20" numFmtId="5260" xfId="0"/>
    <xf applyFill="1" applyFont="1" applyNumberFormat="1" borderId="0" fillId="5" fontId="20" numFmtId="5260" xfId="0">
      <alignment horizontal="right" vertical="center"/>
    </xf>
    <xf applyNumberFormat="1" borderId="0" fillId="0" fontId="0" numFmtId="5261" xfId="0"/>
    <xf applyFill="1" applyNumberFormat="1" borderId="0" fillId="5" fontId="0" numFmtId="5261" xfId="0"/>
    <xf applyFill="1" applyFont="1" applyNumberFormat="1" borderId="0" fillId="5" fontId="20" numFmtId="5261" xfId="0"/>
    <xf applyFill="1" applyFont="1" applyNumberFormat="1" borderId="0" fillId="5" fontId="20" numFmtId="5261" xfId="0">
      <alignment horizontal="right" vertical="center"/>
    </xf>
    <xf applyNumberFormat="1" borderId="0" fillId="0" fontId="0" numFmtId="5262" xfId="0"/>
    <xf applyFill="1" applyNumberFormat="1" borderId="0" fillId="6" fontId="0" numFmtId="5262" xfId="0"/>
    <xf applyFill="1" applyFont="1" applyNumberFormat="1" borderId="0" fillId="6" fontId="23" numFmtId="5262" xfId="0"/>
    <xf applyFill="1" applyFont="1" applyNumberFormat="1" borderId="0" fillId="6" fontId="23" numFmtId="5262" xfId="0">
      <alignment horizontal="right" vertical="center"/>
    </xf>
    <xf applyNumberFormat="1" borderId="0" fillId="0" fontId="0" numFmtId="5263" xfId="0"/>
    <xf applyFill="1" applyNumberFormat="1" borderId="0" fillId="5" fontId="0" numFmtId="5264" xfId="0"/>
    <xf applyFill="1" applyFont="1" applyNumberFormat="1" borderId="0" fillId="5" fontId="17" numFmtId="5264" xfId="0"/>
    <xf applyFill="1" applyFont="1" applyNumberFormat="1" borderId="0" fillId="5" fontId="17" numFmtId="5264" xfId="0">
      <alignment horizontal="right" vertical="center"/>
    </xf>
    <xf applyFill="1" applyNumberFormat="1" borderId="0" fillId="5" fontId="0" numFmtId="5265" xfId="0"/>
    <xf applyFill="1" applyFont="1" applyNumberFormat="1" borderId="0" fillId="5" fontId="17" numFmtId="5265" xfId="0"/>
    <xf applyFill="1" applyFont="1" applyNumberFormat="1" borderId="0" fillId="5" fontId="17" numFmtId="5265" xfId="0">
      <alignment horizontal="right" vertical="center"/>
    </xf>
    <xf applyFill="1" applyNumberFormat="1" borderId="0" fillId="5" fontId="0" numFmtId="5266" xfId="0"/>
    <xf applyFill="1" applyFont="1" applyNumberFormat="1" borderId="0" fillId="5" fontId="17" numFmtId="5266" xfId="0"/>
    <xf applyFill="1" applyFont="1" applyNumberFormat="1" borderId="0" fillId="5" fontId="17" numFmtId="5266" xfId="0">
      <alignment horizontal="right" vertical="center"/>
    </xf>
    <xf applyFill="1" applyNumberFormat="1" borderId="0" fillId="7" fontId="0" numFmtId="5267" xfId="0"/>
    <xf applyFill="1" applyFont="1" applyNumberFormat="1" borderId="0" fillId="7" fontId="17" numFmtId="5267" xfId="0"/>
    <xf applyFill="1" applyFont="1" applyNumberFormat="1" borderId="0" fillId="7" fontId="17" numFmtId="5267" xfId="0">
      <alignment horizontal="right" vertical="center"/>
    </xf>
    <xf applyFill="1" applyNumberFormat="1" borderId="0" fillId="7" fontId="0" numFmtId="5268" xfId="0"/>
    <xf applyFill="1" applyFont="1" applyNumberFormat="1" borderId="0" fillId="7" fontId="17" numFmtId="5268" xfId="0"/>
    <xf applyFill="1" applyFont="1" applyNumberFormat="1" borderId="0" fillId="7" fontId="17" numFmtId="5268" xfId="0">
      <alignment horizontal="right" vertical="center"/>
    </xf>
    <xf applyFill="1" applyNumberFormat="1" borderId="0" fillId="7" fontId="0" numFmtId="5269" xfId="0"/>
    <xf applyFill="1" applyFont="1" applyNumberFormat="1" borderId="0" fillId="7" fontId="17" numFmtId="5269" xfId="0"/>
    <xf applyFill="1" applyFont="1" applyNumberFormat="1" borderId="0" fillId="7" fontId="17" numFmtId="5269" xfId="0">
      <alignment horizontal="right" vertical="center"/>
    </xf>
    <xf applyFill="1" applyNumberFormat="1" borderId="0" fillId="5" fontId="0" numFmtId="5270" xfId="0"/>
    <xf applyFill="1" applyFont="1" applyNumberFormat="1" borderId="0" fillId="5" fontId="17" numFmtId="5270" xfId="0"/>
    <xf applyFill="1" applyFont="1" applyNumberFormat="1" borderId="0" fillId="5" fontId="17" numFmtId="5270" xfId="0">
      <alignment horizontal="right" vertical="center"/>
    </xf>
    <xf applyFill="1" applyNumberFormat="1" borderId="0" fillId="5" fontId="0" numFmtId="5271" xfId="0"/>
    <xf applyFill="1" applyFont="1" applyNumberFormat="1" borderId="0" fillId="5" fontId="17" numFmtId="5271" xfId="0"/>
    <xf applyFill="1" applyFont="1" applyNumberFormat="1" borderId="0" fillId="5" fontId="17" numFmtId="5271" xfId="0">
      <alignment horizontal="right" vertical="center"/>
    </xf>
    <xf applyFill="1" applyNumberFormat="1" borderId="0" fillId="5" fontId="0" numFmtId="5272" xfId="0"/>
    <xf applyFill="1" applyFont="1" applyNumberFormat="1" borderId="0" fillId="5" fontId="17" numFmtId="5272" xfId="0"/>
    <xf applyFill="1" applyFont="1" applyNumberFormat="1" borderId="0" fillId="5" fontId="17" numFmtId="5272" xfId="0">
      <alignment horizontal="right" vertical="center"/>
    </xf>
    <xf applyFill="1" applyNumberFormat="1" borderId="0" fillId="7" fontId="0" numFmtId="5273" xfId="0"/>
    <xf applyFill="1" applyFont="1" applyNumberFormat="1" borderId="0" fillId="7" fontId="17" numFmtId="5273" xfId="0"/>
    <xf applyFill="1" applyFont="1" applyNumberFormat="1" borderId="0" fillId="7" fontId="17" numFmtId="5273" xfId="0">
      <alignment horizontal="right" vertical="center"/>
    </xf>
    <xf applyFill="1" applyNumberFormat="1" borderId="0" fillId="7" fontId="0" numFmtId="5274" xfId="0"/>
    <xf applyFill="1" applyFont="1" applyNumberFormat="1" borderId="0" fillId="7" fontId="17" numFmtId="5274" xfId="0"/>
    <xf applyFill="1" applyFont="1" applyNumberFormat="1" borderId="0" fillId="7" fontId="17" numFmtId="5274" xfId="0">
      <alignment horizontal="right" vertical="center"/>
    </xf>
    <xf applyFill="1" applyNumberFormat="1" borderId="0" fillId="7" fontId="0" numFmtId="5275" xfId="0"/>
    <xf applyFill="1" applyFont="1" applyNumberFormat="1" borderId="0" fillId="7" fontId="17" numFmtId="5275" xfId="0"/>
    <xf applyFill="1" applyFont="1" applyNumberFormat="1" borderId="0" fillId="7" fontId="17" numFmtId="5275" xfId="0">
      <alignment horizontal="right" vertical="center"/>
    </xf>
    <xf applyFill="1" applyNumberFormat="1" borderId="0" fillId="5" fontId="0" numFmtId="5276" xfId="0"/>
    <xf applyFill="1" applyFont="1" applyNumberFormat="1" borderId="0" fillId="5" fontId="17" numFmtId="5276" xfId="0"/>
    <xf applyFill="1" applyFont="1" applyNumberFormat="1" borderId="0" fillId="5" fontId="17" numFmtId="5276" xfId="0">
      <alignment horizontal="right" vertical="center"/>
    </xf>
    <xf applyFill="1" applyNumberFormat="1" borderId="0" fillId="5" fontId="0" numFmtId="5277" xfId="0"/>
    <xf applyFill="1" applyFont="1" applyNumberFormat="1" borderId="0" fillId="5" fontId="17" numFmtId="5277" xfId="0"/>
    <xf applyFill="1" applyFont="1" applyNumberFormat="1" borderId="0" fillId="5" fontId="17" numFmtId="5277" xfId="0">
      <alignment horizontal="right" vertical="center"/>
    </xf>
    <xf applyFill="1" applyNumberFormat="1" borderId="0" fillId="5" fontId="0" numFmtId="5278" xfId="0"/>
    <xf applyFill="1" applyFont="1" applyNumberFormat="1" borderId="0" fillId="5" fontId="17" numFmtId="5278" xfId="0"/>
    <xf applyFill="1" applyFont="1" applyNumberFormat="1" borderId="0" fillId="5" fontId="17" numFmtId="5278" xfId="0">
      <alignment horizontal="right" vertical="center"/>
    </xf>
    <xf applyFill="1" applyNumberFormat="1" borderId="0" fillId="7" fontId="0" numFmtId="5279" xfId="0"/>
    <xf applyFill="1" applyFont="1" applyNumberFormat="1" borderId="0" fillId="7" fontId="17" numFmtId="5279" xfId="0"/>
    <xf applyFill="1" applyFont="1" applyNumberFormat="1" borderId="0" fillId="7" fontId="17" numFmtId="5279" xfId="0">
      <alignment horizontal="right" vertical="center"/>
    </xf>
    <xf applyFill="1" applyNumberFormat="1" borderId="0" fillId="7" fontId="0" numFmtId="5280" xfId="0"/>
    <xf applyFill="1" applyFont="1" applyNumberFormat="1" borderId="0" fillId="7" fontId="17" numFmtId="5280" xfId="0"/>
    <xf applyFill="1" applyFont="1" applyNumberFormat="1" borderId="0" fillId="7" fontId="17" numFmtId="5280" xfId="0">
      <alignment horizontal="right" vertical="center"/>
    </xf>
    <xf applyFill="1" applyNumberFormat="1" borderId="0" fillId="7" fontId="0" numFmtId="5281" xfId="0"/>
    <xf applyFill="1" applyFont="1" applyNumberFormat="1" borderId="0" fillId="7" fontId="17" numFmtId="5281" xfId="0"/>
    <xf applyFill="1" applyFont="1" applyNumberFormat="1" borderId="0" fillId="7" fontId="17" numFmtId="5281" xfId="0">
      <alignment horizontal="right" vertical="center"/>
    </xf>
    <xf applyFill="1" applyNumberFormat="1" borderId="0" fillId="5" fontId="0" numFmtId="5282" xfId="0"/>
    <xf applyFill="1" applyFont="1" applyNumberFormat="1" borderId="0" fillId="5" fontId="17" numFmtId="5282" xfId="0"/>
    <xf applyFill="1" applyFont="1" applyNumberFormat="1" borderId="0" fillId="5" fontId="17" numFmtId="5282" xfId="0">
      <alignment horizontal="right" vertical="center"/>
    </xf>
    <xf applyFill="1" applyNumberFormat="1" borderId="0" fillId="5" fontId="0" numFmtId="5283" xfId="0"/>
    <xf applyFill="1" applyFont="1" applyNumberFormat="1" borderId="0" fillId="5" fontId="17" numFmtId="5283" xfId="0"/>
    <xf applyFill="1" applyFont="1" applyNumberFormat="1" borderId="0" fillId="5" fontId="17" numFmtId="5283" xfId="0">
      <alignment horizontal="right" vertical="center"/>
    </xf>
    <xf applyFill="1" applyNumberFormat="1" borderId="0" fillId="7" fontId="0" numFmtId="5284" xfId="0"/>
    <xf applyFill="1" applyFont="1" applyNumberFormat="1" borderId="0" fillId="7" fontId="17" numFmtId="5284" xfId="0"/>
    <xf applyFill="1" applyFont="1" applyNumberFormat="1" borderId="0" fillId="7" fontId="17" numFmtId="5284" xfId="0">
      <alignment horizontal="right" vertical="center"/>
    </xf>
    <xf applyFill="1" applyNumberFormat="1" borderId="0" fillId="5" fontId="0" numFmtId="5285" xfId="0"/>
    <xf applyFill="1" applyFont="1" applyNumberFormat="1" borderId="0" fillId="5" fontId="17" numFmtId="5285" xfId="0"/>
    <xf applyFill="1" applyFont="1" applyNumberFormat="1" borderId="0" fillId="5" fontId="17" numFmtId="5285" xfId="0">
      <alignment horizontal="right" vertical="center"/>
    </xf>
    <xf applyFill="1" applyNumberFormat="1" borderId="0" fillId="5" fontId="0" numFmtId="5286" xfId="0"/>
    <xf applyFill="1" applyFont="1" applyNumberFormat="1" borderId="0" fillId="5" fontId="17" numFmtId="5286" xfId="0"/>
    <xf applyFill="1" applyFont="1" applyNumberFormat="1" borderId="0" fillId="5" fontId="17" numFmtId="5286" xfId="0">
      <alignment horizontal="right" vertical="center"/>
    </xf>
    <xf applyFill="1" applyNumberFormat="1" borderId="0" fillId="5" fontId="0" numFmtId="5287" xfId="0"/>
    <xf applyFill="1" applyFont="1" applyNumberFormat="1" borderId="0" fillId="5" fontId="17" numFmtId="5287" xfId="0"/>
    <xf applyFill="1" applyFont="1" applyNumberFormat="1" borderId="0" fillId="5" fontId="17" numFmtId="5287" xfId="0">
      <alignment horizontal="right" vertical="center"/>
    </xf>
    <xf applyFill="1" applyNumberFormat="1" borderId="0" fillId="7" fontId="0" numFmtId="5288" xfId="0"/>
    <xf applyFill="1" applyFont="1" applyNumberFormat="1" borderId="0" fillId="7" fontId="17" numFmtId="5288" xfId="0"/>
    <xf applyFill="1" applyFont="1" applyNumberFormat="1" borderId="0" fillId="7" fontId="17" numFmtId="5288" xfId="0">
      <alignment horizontal="right" vertical="center"/>
    </xf>
    <xf applyFill="1" applyNumberFormat="1" borderId="0" fillId="7" fontId="0" numFmtId="5289" xfId="0"/>
    <xf applyFill="1" applyFont="1" applyNumberFormat="1" borderId="0" fillId="7" fontId="17" numFmtId="5289" xfId="0"/>
    <xf applyFill="1" applyFont="1" applyNumberFormat="1" borderId="0" fillId="7" fontId="17" numFmtId="5289" xfId="0">
      <alignment horizontal="right" vertical="center"/>
    </xf>
    <xf applyFill="1" applyNumberFormat="1" borderId="0" fillId="7" fontId="0" numFmtId="5290" xfId="0"/>
    <xf applyFill="1" applyFont="1" applyNumberFormat="1" borderId="0" fillId="7" fontId="17" numFmtId="5290" xfId="0"/>
    <xf applyFill="1" applyFont="1" applyNumberFormat="1" borderId="0" fillId="7" fontId="17" numFmtId="5290" xfId="0">
      <alignment horizontal="right" vertical="center"/>
    </xf>
    <xf applyFill="1" applyNumberFormat="1" borderId="0" fillId="5" fontId="0" numFmtId="5291" xfId="0"/>
    <xf applyFill="1" applyFont="1" applyNumberFormat="1" borderId="0" fillId="5" fontId="17" numFmtId="5291" xfId="0"/>
    <xf applyFill="1" applyFont="1" applyNumberFormat="1" borderId="0" fillId="5" fontId="17" numFmtId="5291" xfId="0">
      <alignment horizontal="right" vertical="center"/>
    </xf>
    <xf applyFill="1" applyNumberFormat="1" borderId="0" fillId="5" fontId="0" numFmtId="5292" xfId="0"/>
    <xf applyFill="1" applyFont="1" applyNumberFormat="1" borderId="0" fillId="5" fontId="17" numFmtId="5292" xfId="0"/>
    <xf applyFill="1" applyFont="1" applyNumberFormat="1" borderId="0" fillId="5" fontId="17" numFmtId="5292" xfId="0">
      <alignment horizontal="right" vertical="center"/>
    </xf>
    <xf applyFill="1" applyNumberFormat="1" borderId="0" fillId="5" fontId="0" numFmtId="5293" xfId="0"/>
    <xf applyFill="1" applyFont="1" applyNumberFormat="1" borderId="0" fillId="5" fontId="17" numFmtId="5293" xfId="0"/>
    <xf applyFill="1" applyFont="1" applyNumberFormat="1" borderId="0" fillId="5" fontId="17" numFmtId="5293" xfId="0">
      <alignment horizontal="right" vertical="center"/>
    </xf>
    <xf applyFill="1" applyNumberFormat="1" borderId="0" fillId="7" fontId="0" numFmtId="5294" xfId="0"/>
    <xf applyFill="1" applyFont="1" applyNumberFormat="1" borderId="0" fillId="7" fontId="17" numFmtId="5294" xfId="0"/>
    <xf applyFill="1" applyFont="1" applyNumberFormat="1" borderId="0" fillId="7" fontId="17" numFmtId="5294" xfId="0">
      <alignment horizontal="right" vertical="center"/>
    </xf>
    <xf applyFill="1" applyNumberFormat="1" borderId="0" fillId="7" fontId="0" numFmtId="5295" xfId="0"/>
    <xf applyFill="1" applyFont="1" applyNumberFormat="1" borderId="0" fillId="7" fontId="17" numFmtId="5295" xfId="0"/>
    <xf applyFill="1" applyFont="1" applyNumberFormat="1" borderId="0" fillId="7" fontId="17" numFmtId="5295" xfId="0">
      <alignment horizontal="right" vertical="center"/>
    </xf>
    <xf applyFill="1" applyNumberFormat="1" borderId="0" fillId="7" fontId="0" numFmtId="5296" xfId="0"/>
    <xf applyFill="1" applyFont="1" applyNumberFormat="1" borderId="0" fillId="7" fontId="17" numFmtId="5296" xfId="0"/>
    <xf applyFill="1" applyFont="1" applyNumberFormat="1" borderId="0" fillId="7" fontId="17" numFmtId="5296" xfId="0">
      <alignment horizontal="right" vertical="center"/>
    </xf>
    <xf applyFill="1" applyNumberFormat="1" borderId="0" fillId="5" fontId="0" numFmtId="5297" xfId="0"/>
    <xf applyFill="1" applyFont="1" applyNumberFormat="1" borderId="0" fillId="5" fontId="17" numFmtId="5297" xfId="0"/>
    <xf applyFill="1" applyFont="1" applyNumberFormat="1" borderId="0" fillId="5" fontId="17" numFmtId="5297" xfId="0">
      <alignment horizontal="right" vertical="center"/>
    </xf>
    <xf applyFill="1" applyNumberFormat="1" borderId="0" fillId="5" fontId="0" numFmtId="5298" xfId="0"/>
    <xf applyFill="1" applyFont="1" applyNumberFormat="1" borderId="0" fillId="5" fontId="17" numFmtId="5298" xfId="0"/>
    <xf applyFill="1" applyFont="1" applyNumberFormat="1" borderId="0" fillId="5" fontId="17" numFmtId="5298" xfId="0">
      <alignment horizontal="right" vertical="center"/>
    </xf>
    <xf applyFill="1" applyNumberFormat="1" borderId="0" fillId="7" fontId="0" numFmtId="5299" xfId="0"/>
    <xf applyFill="1" applyFont="1" applyNumberFormat="1" borderId="0" fillId="7" fontId="17" numFmtId="5299" xfId="0"/>
    <xf applyFill="1" applyFont="1" applyNumberFormat="1" borderId="0" fillId="7" fontId="17" numFmtId="5299" xfId="0">
      <alignment horizontal="right" vertical="center"/>
    </xf>
    <xf applyNumberFormat="1" borderId="0" fillId="0" fontId="0" numFmtId="5300" xfId="0"/>
    <xf applyFill="1" applyNumberFormat="1" borderId="0" fillId="5" fontId="0" numFmtId="5300" xfId="0"/>
    <xf applyFill="1" applyFont="1" applyNumberFormat="1" borderId="0" fillId="5" fontId="20" numFmtId="5300" xfId="0"/>
    <xf applyFill="1" applyFont="1" applyNumberFormat="1" borderId="0" fillId="5" fontId="20" numFmtId="5300" xfId="0">
      <alignment horizontal="right" vertical="center"/>
    </xf>
    <xf applyNumberFormat="1" borderId="0" fillId="0" fontId="0" numFmtId="5301" xfId="0"/>
    <xf applyFill="1" applyNumberFormat="1" borderId="0" fillId="5" fontId="0" numFmtId="5301" xfId="0"/>
    <xf applyFill="1" applyFont="1" applyNumberFormat="1" borderId="0" fillId="5" fontId="20" numFmtId="5301" xfId="0"/>
    <xf applyFill="1" applyFont="1" applyNumberFormat="1" borderId="0" fillId="5" fontId="20" numFmtId="5301" xfId="0">
      <alignment horizontal="right" vertical="center"/>
    </xf>
    <xf applyNumberFormat="1" borderId="0" fillId="0" fontId="0" numFmtId="5302" xfId="0"/>
    <xf applyFill="1" applyNumberFormat="1" borderId="0" fillId="5" fontId="0" numFmtId="5302" xfId="0"/>
    <xf applyFill="1" applyFont="1" applyNumberFormat="1" borderId="0" fillId="5" fontId="20" numFmtId="5302" xfId="0"/>
    <xf applyFill="1" applyFont="1" applyNumberFormat="1" borderId="0" fillId="5" fontId="20" numFmtId="5302" xfId="0">
      <alignment horizontal="right" vertical="center"/>
    </xf>
    <xf applyNumberFormat="1" borderId="0" fillId="0" fontId="0" numFmtId="5303" xfId="0"/>
    <xf applyFill="1" applyNumberFormat="1" borderId="0" fillId="6" fontId="0" numFmtId="5303" xfId="0"/>
    <xf applyFill="1" applyFont="1" applyNumberFormat="1" borderId="0" fillId="6" fontId="23" numFmtId="5303" xfId="0"/>
    <xf applyFill="1" applyFont="1" applyNumberFormat="1" borderId="0" fillId="6" fontId="23" numFmtId="5303" xfId="0">
      <alignment horizontal="right" vertical="center"/>
    </xf>
    <xf applyNumberFormat="1" borderId="0" fillId="0" fontId="0" numFmtId="5304" xfId="0"/>
    <xf applyFill="1" applyNumberFormat="1" borderId="0" fillId="5" fontId="0" numFmtId="5305" xfId="0"/>
    <xf applyFill="1" applyFont="1" applyNumberFormat="1" borderId="0" fillId="5" fontId="17" numFmtId="5305" xfId="0"/>
    <xf applyFill="1" applyFont="1" applyNumberFormat="1" borderId="0" fillId="5" fontId="17" numFmtId="5305" xfId="0">
      <alignment horizontal="right" vertical="center"/>
    </xf>
    <xf applyFill="1" applyNumberFormat="1" borderId="0" fillId="5" fontId="0" numFmtId="5306" xfId="0"/>
    <xf applyFill="1" applyFont="1" applyNumberFormat="1" borderId="0" fillId="5" fontId="17" numFmtId="5306" xfId="0"/>
    <xf applyFill="1" applyFont="1" applyNumberFormat="1" borderId="0" fillId="5" fontId="17" numFmtId="5306" xfId="0">
      <alignment horizontal="right" vertical="center"/>
    </xf>
    <xf applyFill="1" applyNumberFormat="1" borderId="0" fillId="5" fontId="0" numFmtId="5307" xfId="0"/>
    <xf applyFill="1" applyFont="1" applyNumberFormat="1" borderId="0" fillId="5" fontId="17" numFmtId="5307" xfId="0"/>
    <xf applyFill="1" applyFont="1" applyNumberFormat="1" borderId="0" fillId="5" fontId="17" numFmtId="5307" xfId="0">
      <alignment horizontal="right" vertical="center"/>
    </xf>
    <xf applyFill="1" applyNumberFormat="1" borderId="0" fillId="7" fontId="0" numFmtId="5308" xfId="0"/>
    <xf applyFill="1" applyFont="1" applyNumberFormat="1" borderId="0" fillId="7" fontId="17" numFmtId="5308" xfId="0"/>
    <xf applyFill="1" applyFont="1" applyNumberFormat="1" borderId="0" fillId="7" fontId="17" numFmtId="5308" xfId="0">
      <alignment horizontal="right" vertical="center"/>
    </xf>
    <xf applyFill="1" applyNumberFormat="1" borderId="0" fillId="7" fontId="0" numFmtId="5309" xfId="0"/>
    <xf applyFill="1" applyFont="1" applyNumberFormat="1" borderId="0" fillId="7" fontId="17" numFmtId="5309" xfId="0"/>
    <xf applyFill="1" applyFont="1" applyNumberFormat="1" borderId="0" fillId="7" fontId="17" numFmtId="5309" xfId="0">
      <alignment horizontal="right" vertical="center"/>
    </xf>
    <xf applyFill="1" applyNumberFormat="1" borderId="0" fillId="7" fontId="0" numFmtId="5310" xfId="0"/>
    <xf applyFill="1" applyFont="1" applyNumberFormat="1" borderId="0" fillId="7" fontId="17" numFmtId="5310" xfId="0"/>
    <xf applyFill="1" applyFont="1" applyNumberFormat="1" borderId="0" fillId="7" fontId="17" numFmtId="5310" xfId="0">
      <alignment horizontal="right" vertical="center"/>
    </xf>
    <xf applyFill="1" applyNumberFormat="1" borderId="0" fillId="5" fontId="0" numFmtId="5311" xfId="0"/>
    <xf applyFill="1" applyFont="1" applyNumberFormat="1" borderId="0" fillId="5" fontId="17" numFmtId="5311" xfId="0"/>
    <xf applyFill="1" applyFont="1" applyNumberFormat="1" borderId="0" fillId="5" fontId="17" numFmtId="5311" xfId="0">
      <alignment horizontal="right" vertical="center"/>
    </xf>
    <xf applyFill="1" applyNumberFormat="1" borderId="0" fillId="5" fontId="0" numFmtId="5312" xfId="0"/>
    <xf applyFill="1" applyFont="1" applyNumberFormat="1" borderId="0" fillId="5" fontId="17" numFmtId="5312" xfId="0"/>
    <xf applyFill="1" applyFont="1" applyNumberFormat="1" borderId="0" fillId="5" fontId="17" numFmtId="5312" xfId="0">
      <alignment horizontal="right" vertical="center"/>
    </xf>
    <xf applyFill="1" applyNumberFormat="1" borderId="0" fillId="5" fontId="0" numFmtId="5313" xfId="0"/>
    <xf applyFill="1" applyFont="1" applyNumberFormat="1" borderId="0" fillId="5" fontId="17" numFmtId="5313" xfId="0"/>
    <xf applyFill="1" applyFont="1" applyNumberFormat="1" borderId="0" fillId="5" fontId="17" numFmtId="5313" xfId="0">
      <alignment horizontal="right" vertical="center"/>
    </xf>
    <xf applyFill="1" applyNumberFormat="1" borderId="0" fillId="7" fontId="0" numFmtId="5314" xfId="0"/>
    <xf applyFill="1" applyFont="1" applyNumberFormat="1" borderId="0" fillId="7" fontId="17" numFmtId="5314" xfId="0"/>
    <xf applyFill="1" applyFont="1" applyNumberFormat="1" borderId="0" fillId="7" fontId="17" numFmtId="5314" xfId="0">
      <alignment horizontal="right" vertical="center"/>
    </xf>
    <xf applyFill="1" applyNumberFormat="1" borderId="0" fillId="7" fontId="0" numFmtId="5315" xfId="0"/>
    <xf applyFill="1" applyFont="1" applyNumberFormat="1" borderId="0" fillId="7" fontId="17" numFmtId="5315" xfId="0"/>
    <xf applyFill="1" applyFont="1" applyNumberFormat="1" borderId="0" fillId="7" fontId="17" numFmtId="5315" xfId="0">
      <alignment horizontal="right" vertical="center"/>
    </xf>
    <xf applyFill="1" applyNumberFormat="1" borderId="0" fillId="7" fontId="0" numFmtId="5316" xfId="0"/>
    <xf applyFill="1" applyFont="1" applyNumberFormat="1" borderId="0" fillId="7" fontId="17" numFmtId="5316" xfId="0"/>
    <xf applyFill="1" applyFont="1" applyNumberFormat="1" borderId="0" fillId="7" fontId="17" numFmtId="5316" xfId="0">
      <alignment horizontal="right" vertical="center"/>
    </xf>
    <xf applyFill="1" applyNumberFormat="1" borderId="0" fillId="5" fontId="0" numFmtId="5317" xfId="0"/>
    <xf applyFill="1" applyFont="1" applyNumberFormat="1" borderId="0" fillId="5" fontId="17" numFmtId="5317" xfId="0"/>
    <xf applyFill="1" applyFont="1" applyNumberFormat="1" borderId="0" fillId="5" fontId="17" numFmtId="5317" xfId="0">
      <alignment horizontal="right" vertical="center"/>
    </xf>
    <xf applyFill="1" applyNumberFormat="1" borderId="0" fillId="5" fontId="0" numFmtId="5318" xfId="0"/>
    <xf applyFill="1" applyFont="1" applyNumberFormat="1" borderId="0" fillId="5" fontId="17" numFmtId="5318" xfId="0"/>
    <xf applyFill="1" applyFont="1" applyNumberFormat="1" borderId="0" fillId="5" fontId="17" numFmtId="5318" xfId="0">
      <alignment horizontal="right" vertical="center"/>
    </xf>
    <xf applyFill="1" applyNumberFormat="1" borderId="0" fillId="5" fontId="0" numFmtId="5319" xfId="0"/>
    <xf applyFill="1" applyFont="1" applyNumberFormat="1" borderId="0" fillId="5" fontId="17" numFmtId="5319" xfId="0"/>
    <xf applyFill="1" applyFont="1" applyNumberFormat="1" borderId="0" fillId="5" fontId="17" numFmtId="5319" xfId="0">
      <alignment horizontal="right" vertical="center"/>
    </xf>
    <xf applyFill="1" applyNumberFormat="1" borderId="0" fillId="7" fontId="0" numFmtId="5320" xfId="0"/>
    <xf applyFill="1" applyFont="1" applyNumberFormat="1" borderId="0" fillId="7" fontId="17" numFmtId="5320" xfId="0"/>
    <xf applyFill="1" applyFont="1" applyNumberFormat="1" borderId="0" fillId="7" fontId="17" numFmtId="5320" xfId="0">
      <alignment horizontal="right" vertical="center"/>
    </xf>
    <xf applyFill="1" applyNumberFormat="1" borderId="0" fillId="7" fontId="0" numFmtId="5321" xfId="0"/>
    <xf applyFill="1" applyFont="1" applyNumberFormat="1" borderId="0" fillId="7" fontId="17" numFmtId="5321" xfId="0"/>
    <xf applyFill="1" applyFont="1" applyNumberFormat="1" borderId="0" fillId="7" fontId="17" numFmtId="5321" xfId="0">
      <alignment horizontal="right" vertical="center"/>
    </xf>
    <xf applyFill="1" applyNumberFormat="1" borderId="0" fillId="7" fontId="0" numFmtId="5322" xfId="0"/>
    <xf applyFill="1" applyFont="1" applyNumberFormat="1" borderId="0" fillId="7" fontId="17" numFmtId="5322" xfId="0"/>
    <xf applyFill="1" applyFont="1" applyNumberFormat="1" borderId="0" fillId="7" fontId="17" numFmtId="5322" xfId="0">
      <alignment horizontal="right" vertical="center"/>
    </xf>
    <xf applyFill="1" applyNumberFormat="1" borderId="0" fillId="5" fontId="0" numFmtId="5323" xfId="0"/>
    <xf applyFill="1" applyFont="1" applyNumberFormat="1" borderId="0" fillId="5" fontId="17" numFmtId="5323" xfId="0"/>
    <xf applyFill="1" applyFont="1" applyNumberFormat="1" borderId="0" fillId="5" fontId="17" numFmtId="5323" xfId="0">
      <alignment horizontal="right" vertical="center"/>
    </xf>
    <xf applyFill="1" applyNumberFormat="1" borderId="0" fillId="5" fontId="0" numFmtId="5324" xfId="0"/>
    <xf applyFill="1" applyFont="1" applyNumberFormat="1" borderId="0" fillId="5" fontId="17" numFmtId="5324" xfId="0"/>
    <xf applyFill="1" applyFont="1" applyNumberFormat="1" borderId="0" fillId="5" fontId="17" numFmtId="5324" xfId="0">
      <alignment horizontal="right" vertical="center"/>
    </xf>
    <xf applyFill="1" applyNumberFormat="1" borderId="0" fillId="7" fontId="0" numFmtId="5325" xfId="0"/>
    <xf applyFill="1" applyFont="1" applyNumberFormat="1" borderId="0" fillId="7" fontId="17" numFmtId="5325" xfId="0"/>
    <xf applyFill="1" applyFont="1" applyNumberFormat="1" borderId="0" fillId="7" fontId="17" numFmtId="5325" xfId="0">
      <alignment horizontal="right" vertical="center"/>
    </xf>
    <xf applyFill="1" applyNumberFormat="1" borderId="0" fillId="5" fontId="0" numFmtId="5326" xfId="0"/>
    <xf applyFill="1" applyFont="1" applyNumberFormat="1" borderId="0" fillId="5" fontId="17" numFmtId="5326" xfId="0"/>
    <xf applyFill="1" applyFont="1" applyNumberFormat="1" borderId="0" fillId="5" fontId="17" numFmtId="5326" xfId="0">
      <alignment horizontal="right" vertical="center"/>
    </xf>
    <xf applyFill="1" applyNumberFormat="1" borderId="0" fillId="5" fontId="0" numFmtId="5327" xfId="0"/>
    <xf applyFill="1" applyFont="1" applyNumberFormat="1" borderId="0" fillId="5" fontId="17" numFmtId="5327" xfId="0"/>
    <xf applyFill="1" applyFont="1" applyNumberFormat="1" borderId="0" fillId="5" fontId="17" numFmtId="5327" xfId="0">
      <alignment horizontal="right" vertical="center"/>
    </xf>
    <xf applyFill="1" applyNumberFormat="1" borderId="0" fillId="5" fontId="0" numFmtId="5328" xfId="0"/>
    <xf applyFill="1" applyFont="1" applyNumberFormat="1" borderId="0" fillId="5" fontId="17" numFmtId="5328" xfId="0"/>
    <xf applyFill="1" applyFont="1" applyNumberFormat="1" borderId="0" fillId="5" fontId="17" numFmtId="5328" xfId="0">
      <alignment horizontal="right" vertical="center"/>
    </xf>
    <xf applyFill="1" applyNumberFormat="1" borderId="0" fillId="7" fontId="0" numFmtId="5329" xfId="0"/>
    <xf applyFill="1" applyFont="1" applyNumberFormat="1" borderId="0" fillId="7" fontId="17" numFmtId="5329" xfId="0"/>
    <xf applyFill="1" applyFont="1" applyNumberFormat="1" borderId="0" fillId="7" fontId="17" numFmtId="5329" xfId="0">
      <alignment horizontal="right" vertical="center"/>
    </xf>
    <xf applyFill="1" applyNumberFormat="1" borderId="0" fillId="7" fontId="0" numFmtId="5330" xfId="0"/>
    <xf applyFill="1" applyFont="1" applyNumberFormat="1" borderId="0" fillId="7" fontId="17" numFmtId="5330" xfId="0"/>
    <xf applyFill="1" applyFont="1" applyNumberFormat="1" borderId="0" fillId="7" fontId="17" numFmtId="5330" xfId="0">
      <alignment horizontal="right" vertical="center"/>
    </xf>
    <xf applyFill="1" applyNumberFormat="1" borderId="0" fillId="7" fontId="0" numFmtId="5331" xfId="0"/>
    <xf applyFill="1" applyFont="1" applyNumberFormat="1" borderId="0" fillId="7" fontId="17" numFmtId="5331" xfId="0"/>
    <xf applyFill="1" applyFont="1" applyNumberFormat="1" borderId="0" fillId="7" fontId="17" numFmtId="5331" xfId="0">
      <alignment horizontal="right" vertical="center"/>
    </xf>
    <xf applyFill="1" applyNumberFormat="1" borderId="0" fillId="5" fontId="0" numFmtId="5332" xfId="0"/>
    <xf applyFill="1" applyFont="1" applyNumberFormat="1" borderId="0" fillId="5" fontId="17" numFmtId="5332" xfId="0"/>
    <xf applyFill="1" applyFont="1" applyNumberFormat="1" borderId="0" fillId="5" fontId="17" numFmtId="5332" xfId="0">
      <alignment horizontal="right" vertical="center"/>
    </xf>
    <xf applyFill="1" applyNumberFormat="1" borderId="0" fillId="5" fontId="0" numFmtId="5333" xfId="0"/>
    <xf applyFill="1" applyFont="1" applyNumberFormat="1" borderId="0" fillId="5" fontId="17" numFmtId="5333" xfId="0"/>
    <xf applyFill="1" applyFont="1" applyNumberFormat="1" borderId="0" fillId="5" fontId="17" numFmtId="5333" xfId="0">
      <alignment horizontal="right" vertical="center"/>
    </xf>
    <xf applyFill="1" applyNumberFormat="1" borderId="0" fillId="5" fontId="0" numFmtId="5334" xfId="0"/>
    <xf applyFill="1" applyFont="1" applyNumberFormat="1" borderId="0" fillId="5" fontId="17" numFmtId="5334" xfId="0"/>
    <xf applyFill="1" applyFont="1" applyNumberFormat="1" borderId="0" fillId="5" fontId="17" numFmtId="5334" xfId="0">
      <alignment horizontal="right" vertical="center"/>
    </xf>
    <xf applyFill="1" applyNumberFormat="1" borderId="0" fillId="7" fontId="0" numFmtId="5335" xfId="0"/>
    <xf applyFill="1" applyFont="1" applyNumberFormat="1" borderId="0" fillId="7" fontId="17" numFmtId="5335" xfId="0"/>
    <xf applyFill="1" applyFont="1" applyNumberFormat="1" borderId="0" fillId="7" fontId="17" numFmtId="5335" xfId="0">
      <alignment horizontal="right" vertical="center"/>
    </xf>
    <xf applyFill="1" applyNumberFormat="1" borderId="0" fillId="7" fontId="0" numFmtId="5336" xfId="0"/>
    <xf applyFill="1" applyFont="1" applyNumberFormat="1" borderId="0" fillId="7" fontId="17" numFmtId="5336" xfId="0"/>
    <xf applyFill="1" applyFont="1" applyNumberFormat="1" borderId="0" fillId="7" fontId="17" numFmtId="5336" xfId="0">
      <alignment horizontal="right" vertical="center"/>
    </xf>
    <xf applyFill="1" applyNumberFormat="1" borderId="0" fillId="7" fontId="0" numFmtId="5337" xfId="0"/>
    <xf applyFill="1" applyFont="1" applyNumberFormat="1" borderId="0" fillId="7" fontId="17" numFmtId="5337" xfId="0"/>
    <xf applyFill="1" applyFont="1" applyNumberFormat="1" borderId="0" fillId="7" fontId="17" numFmtId="5337" xfId="0">
      <alignment horizontal="right" vertical="center"/>
    </xf>
    <xf applyFill="1" applyNumberFormat="1" borderId="0" fillId="5" fontId="0" numFmtId="5338" xfId="0"/>
    <xf applyFill="1" applyFont="1" applyNumberFormat="1" borderId="0" fillId="5" fontId="17" numFmtId="5338" xfId="0"/>
    <xf applyFill="1" applyFont="1" applyNumberFormat="1" borderId="0" fillId="5" fontId="17" numFmtId="5338" xfId="0">
      <alignment horizontal="right" vertical="center"/>
    </xf>
    <xf applyFill="1" applyNumberFormat="1" borderId="0" fillId="5" fontId="0" numFmtId="5339" xfId="0"/>
    <xf applyFill="1" applyFont="1" applyNumberFormat="1" borderId="0" fillId="5" fontId="17" numFmtId="5339" xfId="0"/>
    <xf applyFill="1" applyFont="1" applyNumberFormat="1" borderId="0" fillId="5" fontId="17" numFmtId="5339" xfId="0">
      <alignment horizontal="right" vertical="center"/>
    </xf>
    <xf applyFill="1" applyNumberFormat="1" borderId="0" fillId="7" fontId="0" numFmtId="5340" xfId="0"/>
    <xf applyFill="1" applyFont="1" applyNumberFormat="1" borderId="0" fillId="7" fontId="17" numFmtId="5340" xfId="0"/>
    <xf applyFill="1" applyFont="1" applyNumberFormat="1" borderId="0" fillId="7" fontId="17" numFmtId="5340" xfId="0">
      <alignment horizontal="right" vertical="center"/>
    </xf>
    <xf applyNumberFormat="1" borderId="0" fillId="0" fontId="0" numFmtId="5341" xfId="0"/>
    <xf applyFill="1" applyNumberFormat="1" borderId="0" fillId="5" fontId="0" numFmtId="5341" xfId="0"/>
    <xf applyFill="1" applyFont="1" applyNumberFormat="1" borderId="0" fillId="5" fontId="20" numFmtId="5341" xfId="0"/>
    <xf applyFill="1" applyFont="1" applyNumberFormat="1" borderId="0" fillId="5" fontId="20" numFmtId="5341" xfId="0">
      <alignment horizontal="right" vertical="center"/>
    </xf>
    <xf applyNumberFormat="1" borderId="0" fillId="0" fontId="0" numFmtId="5342" xfId="0"/>
    <xf applyFill="1" applyNumberFormat="1" borderId="0" fillId="5" fontId="0" numFmtId="5342" xfId="0"/>
    <xf applyFill="1" applyFont="1" applyNumberFormat="1" borderId="0" fillId="5" fontId="20" numFmtId="5342" xfId="0"/>
    <xf applyFill="1" applyFont="1" applyNumberFormat="1" borderId="0" fillId="5" fontId="20" numFmtId="5342" xfId="0">
      <alignment horizontal="right" vertical="center"/>
    </xf>
    <xf applyNumberFormat="1" borderId="0" fillId="0" fontId="0" numFmtId="5343" xfId="0"/>
    <xf applyFill="1" applyNumberFormat="1" borderId="0" fillId="5" fontId="0" numFmtId="5343" xfId="0"/>
    <xf applyFill="1" applyFont="1" applyNumberFormat="1" borderId="0" fillId="5" fontId="20" numFmtId="5343" xfId="0"/>
    <xf applyFill="1" applyFont="1" applyNumberFormat="1" borderId="0" fillId="5" fontId="20" numFmtId="5343" xfId="0">
      <alignment horizontal="right" vertical="center"/>
    </xf>
    <xf applyNumberFormat="1" borderId="0" fillId="0" fontId="0" numFmtId="5344" xfId="0"/>
    <xf applyFill="1" applyNumberFormat="1" borderId="0" fillId="6" fontId="0" numFmtId="5344" xfId="0"/>
    <xf applyFill="1" applyFont="1" applyNumberFormat="1" borderId="0" fillId="6" fontId="23" numFmtId="5344" xfId="0"/>
    <xf applyFill="1" applyFont="1" applyNumberFormat="1" borderId="0" fillId="6" fontId="23" numFmtId="5344" xfId="0">
      <alignment horizontal="right" vertical="center"/>
    </xf>
    <xf applyNumberFormat="1" borderId="0" fillId="0" fontId="0" numFmtId="5345" xfId="0"/>
    <xf applyFill="1" applyNumberFormat="1" borderId="0" fillId="5" fontId="0" numFmtId="5346" xfId="0"/>
    <xf applyFill="1" applyFont="1" applyNumberFormat="1" borderId="0" fillId="5" fontId="17" numFmtId="5346" xfId="0"/>
    <xf applyFill="1" applyFont="1" applyNumberFormat="1" borderId="0" fillId="5" fontId="17" numFmtId="5346" xfId="0">
      <alignment horizontal="right" vertical="center"/>
    </xf>
    <xf applyFill="1" applyNumberFormat="1" borderId="0" fillId="5" fontId="0" numFmtId="5347" xfId="0"/>
    <xf applyFill="1" applyFont="1" applyNumberFormat="1" borderId="0" fillId="5" fontId="17" numFmtId="5347" xfId="0"/>
    <xf applyFill="1" applyFont="1" applyNumberFormat="1" borderId="0" fillId="5" fontId="17" numFmtId="5347" xfId="0">
      <alignment horizontal="right" vertical="center"/>
    </xf>
    <xf applyFill="1" applyNumberFormat="1" borderId="0" fillId="5" fontId="0" numFmtId="5348" xfId="0"/>
    <xf applyFill="1" applyFont="1" applyNumberFormat="1" borderId="0" fillId="5" fontId="17" numFmtId="5348" xfId="0"/>
    <xf applyFill="1" applyFont="1" applyNumberFormat="1" borderId="0" fillId="5" fontId="17" numFmtId="5348" xfId="0">
      <alignment horizontal="right" vertical="center"/>
    </xf>
    <xf applyFill="1" applyNumberFormat="1" borderId="0" fillId="7" fontId="0" numFmtId="5349" xfId="0"/>
    <xf applyFill="1" applyFont="1" applyNumberFormat="1" borderId="0" fillId="7" fontId="17" numFmtId="5349" xfId="0"/>
    <xf applyFill="1" applyFont="1" applyNumberFormat="1" borderId="0" fillId="7" fontId="17" numFmtId="5349" xfId="0">
      <alignment horizontal="right" vertical="center"/>
    </xf>
    <xf applyFill="1" applyNumberFormat="1" borderId="0" fillId="7" fontId="0" numFmtId="5350" xfId="0"/>
    <xf applyFill="1" applyFont="1" applyNumberFormat="1" borderId="0" fillId="7" fontId="17" numFmtId="5350" xfId="0"/>
    <xf applyFill="1" applyFont="1" applyNumberFormat="1" borderId="0" fillId="7" fontId="17" numFmtId="5350" xfId="0">
      <alignment horizontal="right" vertical="center"/>
    </xf>
    <xf applyFill="1" applyNumberFormat="1" borderId="0" fillId="7" fontId="0" numFmtId="5351" xfId="0"/>
    <xf applyFill="1" applyFont="1" applyNumberFormat="1" borderId="0" fillId="7" fontId="17" numFmtId="5351" xfId="0"/>
    <xf applyFill="1" applyFont="1" applyNumberFormat="1" borderId="0" fillId="7" fontId="17" numFmtId="5351" xfId="0">
      <alignment horizontal="right" vertical="center"/>
    </xf>
    <xf applyFill="1" applyNumberFormat="1" borderId="0" fillId="5" fontId="0" numFmtId="5352" xfId="0"/>
    <xf applyFill="1" applyFont="1" applyNumberFormat="1" borderId="0" fillId="5" fontId="17" numFmtId="5352" xfId="0"/>
    <xf applyFill="1" applyFont="1" applyNumberFormat="1" borderId="0" fillId="5" fontId="17" numFmtId="5352" xfId="0">
      <alignment horizontal="right" vertical="center"/>
    </xf>
    <xf applyFill="1" applyNumberFormat="1" borderId="0" fillId="5" fontId="0" numFmtId="5353" xfId="0"/>
    <xf applyFill="1" applyFont="1" applyNumberFormat="1" borderId="0" fillId="5" fontId="17" numFmtId="5353" xfId="0"/>
    <xf applyFill="1" applyFont="1" applyNumberFormat="1" borderId="0" fillId="5" fontId="17" numFmtId="5353" xfId="0">
      <alignment horizontal="right" vertical="center"/>
    </xf>
    <xf applyFill="1" applyNumberFormat="1" borderId="0" fillId="5" fontId="0" numFmtId="5354" xfId="0"/>
    <xf applyFill="1" applyFont="1" applyNumberFormat="1" borderId="0" fillId="5" fontId="17" numFmtId="5354" xfId="0"/>
    <xf applyFill="1" applyFont="1" applyNumberFormat="1" borderId="0" fillId="5" fontId="17" numFmtId="5354" xfId="0">
      <alignment horizontal="right" vertical="center"/>
    </xf>
    <xf applyFill="1" applyNumberFormat="1" borderId="0" fillId="7" fontId="0" numFmtId="5355" xfId="0"/>
    <xf applyFill="1" applyFont="1" applyNumberFormat="1" borderId="0" fillId="7" fontId="17" numFmtId="5355" xfId="0"/>
    <xf applyFill="1" applyFont="1" applyNumberFormat="1" borderId="0" fillId="7" fontId="17" numFmtId="5355" xfId="0">
      <alignment horizontal="right" vertical="center"/>
    </xf>
    <xf applyFill="1" applyNumberFormat="1" borderId="0" fillId="7" fontId="0" numFmtId="5356" xfId="0"/>
    <xf applyFill="1" applyFont="1" applyNumberFormat="1" borderId="0" fillId="7" fontId="17" numFmtId="5356" xfId="0"/>
    <xf applyFill="1" applyFont="1" applyNumberFormat="1" borderId="0" fillId="7" fontId="17" numFmtId="5356" xfId="0">
      <alignment horizontal="right" vertical="center"/>
    </xf>
    <xf applyFill="1" applyNumberFormat="1" borderId="0" fillId="7" fontId="0" numFmtId="5357" xfId="0"/>
    <xf applyFill="1" applyFont="1" applyNumberFormat="1" borderId="0" fillId="7" fontId="17" numFmtId="5357" xfId="0"/>
    <xf applyFill="1" applyFont="1" applyNumberFormat="1" borderId="0" fillId="7" fontId="17" numFmtId="5357" xfId="0">
      <alignment horizontal="right" vertical="center"/>
    </xf>
    <xf applyFill="1" applyNumberFormat="1" borderId="0" fillId="5" fontId="0" numFmtId="5358" xfId="0"/>
    <xf applyFill="1" applyFont="1" applyNumberFormat="1" borderId="0" fillId="5" fontId="17" numFmtId="5358" xfId="0"/>
    <xf applyFill="1" applyFont="1" applyNumberFormat="1" borderId="0" fillId="5" fontId="17" numFmtId="5358" xfId="0">
      <alignment horizontal="right" vertical="center"/>
    </xf>
    <xf applyFill="1" applyNumberFormat="1" borderId="0" fillId="5" fontId="0" numFmtId="5359" xfId="0"/>
    <xf applyFill="1" applyFont="1" applyNumberFormat="1" borderId="0" fillId="5" fontId="17" numFmtId="5359" xfId="0"/>
    <xf applyFill="1" applyFont="1" applyNumberFormat="1" borderId="0" fillId="5" fontId="17" numFmtId="5359" xfId="0">
      <alignment horizontal="right" vertical="center"/>
    </xf>
    <xf applyFill="1" applyNumberFormat="1" borderId="0" fillId="5" fontId="0" numFmtId="5360" xfId="0"/>
    <xf applyFill="1" applyFont="1" applyNumberFormat="1" borderId="0" fillId="5" fontId="17" numFmtId="5360" xfId="0"/>
    <xf applyFill="1" applyFont="1" applyNumberFormat="1" borderId="0" fillId="5" fontId="17" numFmtId="5360" xfId="0">
      <alignment horizontal="right" vertical="center"/>
    </xf>
    <xf applyFill="1" applyNumberFormat="1" borderId="0" fillId="7" fontId="0" numFmtId="5361" xfId="0"/>
    <xf applyFill="1" applyFont="1" applyNumberFormat="1" borderId="0" fillId="7" fontId="17" numFmtId="5361" xfId="0"/>
    <xf applyFill="1" applyFont="1" applyNumberFormat="1" borderId="0" fillId="7" fontId="17" numFmtId="5361" xfId="0">
      <alignment horizontal="right" vertical="center"/>
    </xf>
    <xf applyFill="1" applyNumberFormat="1" borderId="0" fillId="7" fontId="0" numFmtId="5362" xfId="0"/>
    <xf applyFill="1" applyFont="1" applyNumberFormat="1" borderId="0" fillId="7" fontId="17" numFmtId="5362" xfId="0"/>
    <xf applyFill="1" applyFont="1" applyNumberFormat="1" borderId="0" fillId="7" fontId="17" numFmtId="5362" xfId="0">
      <alignment horizontal="right" vertical="center"/>
    </xf>
    <xf applyFill="1" applyNumberFormat="1" borderId="0" fillId="7" fontId="0" numFmtId="5363" xfId="0"/>
    <xf applyFill="1" applyFont="1" applyNumberFormat="1" borderId="0" fillId="7" fontId="17" numFmtId="5363" xfId="0"/>
    <xf applyFill="1" applyFont="1" applyNumberFormat="1" borderId="0" fillId="7" fontId="17" numFmtId="5363" xfId="0">
      <alignment horizontal="right" vertical="center"/>
    </xf>
    <xf applyFill="1" applyNumberFormat="1" borderId="0" fillId="5" fontId="0" numFmtId="5364" xfId="0"/>
    <xf applyFill="1" applyFont="1" applyNumberFormat="1" borderId="0" fillId="5" fontId="17" numFmtId="5364" xfId="0"/>
    <xf applyFill="1" applyFont="1" applyNumberFormat="1" borderId="0" fillId="5" fontId="17" numFmtId="5364" xfId="0">
      <alignment horizontal="right" vertical="center"/>
    </xf>
    <xf applyFill="1" applyNumberFormat="1" borderId="0" fillId="5" fontId="0" numFmtId="5365" xfId="0"/>
    <xf applyFill="1" applyFont="1" applyNumberFormat="1" borderId="0" fillId="5" fontId="17" numFmtId="5365" xfId="0"/>
    <xf applyFill="1" applyFont="1" applyNumberFormat="1" borderId="0" fillId="5" fontId="17" numFmtId="5365" xfId="0">
      <alignment horizontal="right" vertical="center"/>
    </xf>
    <xf applyFill="1" applyNumberFormat="1" borderId="0" fillId="7" fontId="0" numFmtId="5366" xfId="0"/>
    <xf applyFill="1" applyFont="1" applyNumberFormat="1" borderId="0" fillId="7" fontId="17" numFmtId="5366" xfId="0"/>
    <xf applyFill="1" applyFont="1" applyNumberFormat="1" borderId="0" fillId="7" fontId="17" numFmtId="5366" xfId="0">
      <alignment horizontal="right" vertical="center"/>
    </xf>
    <xf applyFill="1" applyNumberFormat="1" borderId="0" fillId="5" fontId="0" numFmtId="5367" xfId="0"/>
    <xf applyFill="1" applyFont="1" applyNumberFormat="1" borderId="0" fillId="5" fontId="17" numFmtId="5367" xfId="0"/>
    <xf applyFill="1" applyFont="1" applyNumberFormat="1" borderId="0" fillId="5" fontId="17" numFmtId="5367" xfId="0">
      <alignment horizontal="right" vertical="center"/>
    </xf>
    <xf applyFill="1" applyNumberFormat="1" borderId="0" fillId="5" fontId="0" numFmtId="5368" xfId="0"/>
    <xf applyFill="1" applyFont="1" applyNumberFormat="1" borderId="0" fillId="5" fontId="17" numFmtId="5368" xfId="0"/>
    <xf applyFill="1" applyFont="1" applyNumberFormat="1" borderId="0" fillId="5" fontId="17" numFmtId="5368" xfId="0">
      <alignment horizontal="right" vertical="center"/>
    </xf>
    <xf applyFill="1" applyNumberFormat="1" borderId="0" fillId="5" fontId="0" numFmtId="5369" xfId="0"/>
    <xf applyFill="1" applyFont="1" applyNumberFormat="1" borderId="0" fillId="5" fontId="17" numFmtId="5369" xfId="0"/>
    <xf applyFill="1" applyFont="1" applyNumberFormat="1" borderId="0" fillId="5" fontId="17" numFmtId="5369" xfId="0">
      <alignment horizontal="right" vertical="center"/>
    </xf>
    <xf applyFill="1" applyNumberFormat="1" borderId="0" fillId="7" fontId="0" numFmtId="5370" xfId="0"/>
    <xf applyFill="1" applyFont="1" applyNumberFormat="1" borderId="0" fillId="7" fontId="17" numFmtId="5370" xfId="0"/>
    <xf applyFill="1" applyFont="1" applyNumberFormat="1" borderId="0" fillId="7" fontId="17" numFmtId="5370" xfId="0">
      <alignment horizontal="right" vertical="center"/>
    </xf>
    <xf applyFill="1" applyNumberFormat="1" borderId="0" fillId="7" fontId="0" numFmtId="5371" xfId="0"/>
    <xf applyFill="1" applyFont="1" applyNumberFormat="1" borderId="0" fillId="7" fontId="17" numFmtId="5371" xfId="0"/>
    <xf applyFill="1" applyFont="1" applyNumberFormat="1" borderId="0" fillId="7" fontId="17" numFmtId="5371" xfId="0">
      <alignment horizontal="right" vertical="center"/>
    </xf>
    <xf applyFill="1" applyNumberFormat="1" borderId="0" fillId="7" fontId="0" numFmtId="5372" xfId="0"/>
    <xf applyFill="1" applyFont="1" applyNumberFormat="1" borderId="0" fillId="7" fontId="17" numFmtId="5372" xfId="0"/>
    <xf applyFill="1" applyFont="1" applyNumberFormat="1" borderId="0" fillId="7" fontId="17" numFmtId="5372" xfId="0">
      <alignment horizontal="right" vertical="center"/>
    </xf>
    <xf applyFill="1" applyNumberFormat="1" borderId="0" fillId="5" fontId="0" numFmtId="5373" xfId="0"/>
    <xf applyFill="1" applyFont="1" applyNumberFormat="1" borderId="0" fillId="5" fontId="17" numFmtId="5373" xfId="0"/>
    <xf applyFill="1" applyFont="1" applyNumberFormat="1" borderId="0" fillId="5" fontId="17" numFmtId="5373" xfId="0">
      <alignment horizontal="right" vertical="center"/>
    </xf>
    <xf applyFill="1" applyNumberFormat="1" borderId="0" fillId="5" fontId="0" numFmtId="5374" xfId="0"/>
    <xf applyFill="1" applyFont="1" applyNumberFormat="1" borderId="0" fillId="5" fontId="17" numFmtId="5374" xfId="0"/>
    <xf applyFill="1" applyFont="1" applyNumberFormat="1" borderId="0" fillId="5" fontId="17" numFmtId="5374" xfId="0">
      <alignment horizontal="right" vertical="center"/>
    </xf>
    <xf applyFill="1" applyNumberFormat="1" borderId="0" fillId="5" fontId="0" numFmtId="5375" xfId="0"/>
    <xf applyFill="1" applyFont="1" applyNumberFormat="1" borderId="0" fillId="5" fontId="17" numFmtId="5375" xfId="0"/>
    <xf applyFill="1" applyFont="1" applyNumberFormat="1" borderId="0" fillId="5" fontId="17" numFmtId="5375" xfId="0">
      <alignment horizontal="right" vertical="center"/>
    </xf>
    <xf applyFill="1" applyNumberFormat="1" borderId="0" fillId="7" fontId="0" numFmtId="5376" xfId="0"/>
    <xf applyFill="1" applyFont="1" applyNumberFormat="1" borderId="0" fillId="7" fontId="17" numFmtId="5376" xfId="0"/>
    <xf applyFill="1" applyFont="1" applyNumberFormat="1" borderId="0" fillId="7" fontId="17" numFmtId="5376" xfId="0">
      <alignment horizontal="right" vertical="center"/>
    </xf>
    <xf applyFill="1" applyNumberFormat="1" borderId="0" fillId="7" fontId="0" numFmtId="5377" xfId="0"/>
    <xf applyFill="1" applyFont="1" applyNumberFormat="1" borderId="0" fillId="7" fontId="17" numFmtId="5377" xfId="0"/>
    <xf applyFill="1" applyFont="1" applyNumberFormat="1" borderId="0" fillId="7" fontId="17" numFmtId="5377" xfId="0">
      <alignment horizontal="right" vertical="center"/>
    </xf>
    <xf applyFill="1" applyNumberFormat="1" borderId="0" fillId="7" fontId="0" numFmtId="5378" xfId="0"/>
    <xf applyFill="1" applyFont="1" applyNumberFormat="1" borderId="0" fillId="7" fontId="17" numFmtId="5378" xfId="0"/>
    <xf applyFill="1" applyFont="1" applyNumberFormat="1" borderId="0" fillId="7" fontId="17" numFmtId="5378" xfId="0">
      <alignment horizontal="right" vertical="center"/>
    </xf>
    <xf applyFill="1" applyNumberFormat="1" borderId="0" fillId="5" fontId="0" numFmtId="5379" xfId="0"/>
    <xf applyFill="1" applyFont="1" applyNumberFormat="1" borderId="0" fillId="5" fontId="17" numFmtId="5379" xfId="0"/>
    <xf applyFill="1" applyFont="1" applyNumberFormat="1" borderId="0" fillId="5" fontId="17" numFmtId="5379" xfId="0">
      <alignment horizontal="right" vertical="center"/>
    </xf>
    <xf applyFill="1" applyNumberFormat="1" borderId="0" fillId="5" fontId="0" numFmtId="5380" xfId="0"/>
    <xf applyFill="1" applyFont="1" applyNumberFormat="1" borderId="0" fillId="5" fontId="17" numFmtId="5380" xfId="0"/>
    <xf applyFill="1" applyFont="1" applyNumberFormat="1" borderId="0" fillId="5" fontId="17" numFmtId="5380" xfId="0">
      <alignment horizontal="right" vertical="center"/>
    </xf>
    <xf applyFill="1" applyNumberFormat="1" borderId="0" fillId="7" fontId="0" numFmtId="5381" xfId="0"/>
    <xf applyFill="1" applyFont="1" applyNumberFormat="1" borderId="0" fillId="7" fontId="17" numFmtId="5381" xfId="0"/>
    <xf applyFill="1" applyFont="1" applyNumberFormat="1" borderId="0" fillId="7" fontId="17" numFmtId="5381" xfId="0">
      <alignment horizontal="right" vertical="center"/>
    </xf>
    <xf applyNumberFormat="1" borderId="0" fillId="0" fontId="0" numFmtId="5382" xfId="0"/>
    <xf applyFill="1" applyNumberFormat="1" borderId="0" fillId="5" fontId="0" numFmtId="5382" xfId="0"/>
    <xf applyFill="1" applyFont="1" applyNumberFormat="1" borderId="0" fillId="5" fontId="20" numFmtId="5382" xfId="0"/>
    <xf applyFill="1" applyFont="1" applyNumberFormat="1" borderId="0" fillId="5" fontId="20" numFmtId="5382" xfId="0">
      <alignment horizontal="right" vertical="center"/>
    </xf>
    <xf applyNumberFormat="1" borderId="0" fillId="0" fontId="0" numFmtId="5383" xfId="0"/>
    <xf applyFill="1" applyNumberFormat="1" borderId="0" fillId="5" fontId="0" numFmtId="5383" xfId="0"/>
    <xf applyFill="1" applyFont="1" applyNumberFormat="1" borderId="0" fillId="5" fontId="20" numFmtId="5383" xfId="0"/>
    <xf applyFill="1" applyFont="1" applyNumberFormat="1" borderId="0" fillId="5" fontId="20" numFmtId="5383" xfId="0">
      <alignment horizontal="right" vertical="center"/>
    </xf>
    <xf applyNumberFormat="1" borderId="0" fillId="0" fontId="0" numFmtId="5384" xfId="0"/>
    <xf applyFill="1" applyNumberFormat="1" borderId="0" fillId="5" fontId="0" numFmtId="5384" xfId="0"/>
    <xf applyFill="1" applyFont="1" applyNumberFormat="1" borderId="0" fillId="5" fontId="20" numFmtId="5384" xfId="0"/>
    <xf applyFill="1" applyFont="1" applyNumberFormat="1" borderId="0" fillId="5" fontId="20" numFmtId="5384" xfId="0">
      <alignment horizontal="right" vertical="center"/>
    </xf>
    <xf applyNumberFormat="1" borderId="0" fillId="0" fontId="0" numFmtId="5385" xfId="0"/>
    <xf applyFill="1" applyNumberFormat="1" borderId="0" fillId="6" fontId="0" numFmtId="5385" xfId="0"/>
    <xf applyFill="1" applyFont="1" applyNumberFormat="1" borderId="0" fillId="6" fontId="23" numFmtId="5385" xfId="0"/>
    <xf applyFill="1" applyFont="1" applyNumberFormat="1" borderId="0" fillId="6" fontId="23" numFmtId="5385" xfId="0">
      <alignment horizontal="right" vertical="center"/>
    </xf>
    <xf applyNumberFormat="1" borderId="0" fillId="0" fontId="0" numFmtId="5386" xfId="0"/>
    <xf applyFill="1" applyNumberFormat="1" borderId="0" fillId="5" fontId="0" numFmtId="5387" xfId="0"/>
    <xf applyFill="1" applyFont="1" applyNumberFormat="1" borderId="0" fillId="5" fontId="17" numFmtId="5387" xfId="0"/>
    <xf applyFill="1" applyFont="1" applyNumberFormat="1" borderId="0" fillId="5" fontId="17" numFmtId="5387" xfId="0">
      <alignment horizontal="right" vertical="center"/>
    </xf>
    <xf applyFill="1" applyNumberFormat="1" borderId="0" fillId="5" fontId="0" numFmtId="5388" xfId="0"/>
    <xf applyFill="1" applyFont="1" applyNumberFormat="1" borderId="0" fillId="5" fontId="17" numFmtId="5388" xfId="0"/>
    <xf applyFill="1" applyFont="1" applyNumberFormat="1" borderId="0" fillId="5" fontId="17" numFmtId="5388" xfId="0">
      <alignment horizontal="right" vertical="center"/>
    </xf>
    <xf applyFill="1" applyNumberFormat="1" borderId="0" fillId="5" fontId="0" numFmtId="5389" xfId="0"/>
    <xf applyFill="1" applyFont="1" applyNumberFormat="1" borderId="0" fillId="5" fontId="17" numFmtId="5389" xfId="0"/>
    <xf applyFill="1" applyFont="1" applyNumberFormat="1" borderId="0" fillId="5" fontId="17" numFmtId="5389" xfId="0">
      <alignment horizontal="right" vertical="center"/>
    </xf>
    <xf applyFill="1" applyNumberFormat="1" borderId="0" fillId="7" fontId="0" numFmtId="5390" xfId="0"/>
    <xf applyFill="1" applyFont="1" applyNumberFormat="1" borderId="0" fillId="7" fontId="17" numFmtId="5390" xfId="0"/>
    <xf applyFill="1" applyFont="1" applyNumberFormat="1" borderId="0" fillId="7" fontId="17" numFmtId="5390" xfId="0">
      <alignment horizontal="right" vertical="center"/>
    </xf>
    <xf applyFill="1" applyNumberFormat="1" borderId="0" fillId="7" fontId="0" numFmtId="5391" xfId="0"/>
    <xf applyFill="1" applyFont="1" applyNumberFormat="1" borderId="0" fillId="7" fontId="17" numFmtId="5391" xfId="0"/>
    <xf applyFill="1" applyFont="1" applyNumberFormat="1" borderId="0" fillId="7" fontId="17" numFmtId="5391" xfId="0">
      <alignment horizontal="right" vertical="center"/>
    </xf>
    <xf applyFill="1" applyNumberFormat="1" borderId="0" fillId="7" fontId="0" numFmtId="5392" xfId="0"/>
    <xf applyFill="1" applyFont="1" applyNumberFormat="1" borderId="0" fillId="7" fontId="17" numFmtId="5392" xfId="0"/>
    <xf applyFill="1" applyFont="1" applyNumberFormat="1" borderId="0" fillId="7" fontId="17" numFmtId="5392" xfId="0">
      <alignment horizontal="right" vertical="center"/>
    </xf>
    <xf applyFill="1" applyNumberFormat="1" borderId="0" fillId="5" fontId="0" numFmtId="5393" xfId="0"/>
    <xf applyFill="1" applyFont="1" applyNumberFormat="1" borderId="0" fillId="5" fontId="17" numFmtId="5393" xfId="0"/>
    <xf applyFill="1" applyFont="1" applyNumberFormat="1" borderId="0" fillId="5" fontId="17" numFmtId="5393" xfId="0">
      <alignment horizontal="right" vertical="center"/>
    </xf>
    <xf applyFill="1" applyNumberFormat="1" borderId="0" fillId="5" fontId="0" numFmtId="5394" xfId="0"/>
    <xf applyFill="1" applyFont="1" applyNumberFormat="1" borderId="0" fillId="5" fontId="17" numFmtId="5394" xfId="0"/>
    <xf applyFill="1" applyFont="1" applyNumberFormat="1" borderId="0" fillId="5" fontId="17" numFmtId="5394" xfId="0">
      <alignment horizontal="right" vertical="center"/>
    </xf>
    <xf applyFill="1" applyNumberFormat="1" borderId="0" fillId="5" fontId="0" numFmtId="5395" xfId="0"/>
    <xf applyFill="1" applyFont="1" applyNumberFormat="1" borderId="0" fillId="5" fontId="17" numFmtId="5395" xfId="0"/>
    <xf applyFill="1" applyFont="1" applyNumberFormat="1" borderId="0" fillId="5" fontId="17" numFmtId="5395" xfId="0">
      <alignment horizontal="right" vertical="center"/>
    </xf>
    <xf applyFill="1" applyNumberFormat="1" borderId="0" fillId="7" fontId="0" numFmtId="5396" xfId="0"/>
    <xf applyFill="1" applyFont="1" applyNumberFormat="1" borderId="0" fillId="7" fontId="17" numFmtId="5396" xfId="0"/>
    <xf applyFill="1" applyFont="1" applyNumberFormat="1" borderId="0" fillId="7" fontId="17" numFmtId="5396" xfId="0">
      <alignment horizontal="right" vertical="center"/>
    </xf>
    <xf applyFill="1" applyNumberFormat="1" borderId="0" fillId="7" fontId="0" numFmtId="5397" xfId="0"/>
    <xf applyFill="1" applyFont="1" applyNumberFormat="1" borderId="0" fillId="7" fontId="17" numFmtId="5397" xfId="0"/>
    <xf applyFill="1" applyFont="1" applyNumberFormat="1" borderId="0" fillId="7" fontId="17" numFmtId="5397" xfId="0">
      <alignment horizontal="right" vertical="center"/>
    </xf>
    <xf applyFill="1" applyNumberFormat="1" borderId="0" fillId="7" fontId="0" numFmtId="5398" xfId="0"/>
    <xf applyFill="1" applyFont="1" applyNumberFormat="1" borderId="0" fillId="7" fontId="17" numFmtId="5398" xfId="0"/>
    <xf applyFill="1" applyFont="1" applyNumberFormat="1" borderId="0" fillId="7" fontId="17" numFmtId="5398" xfId="0">
      <alignment horizontal="right" vertical="center"/>
    </xf>
    <xf applyFill="1" applyNumberFormat="1" borderId="0" fillId="5" fontId="0" numFmtId="5399" xfId="0"/>
    <xf applyFill="1" applyFont="1" applyNumberFormat="1" borderId="0" fillId="5" fontId="17" numFmtId="5399" xfId="0"/>
    <xf applyFill="1" applyFont="1" applyNumberFormat="1" borderId="0" fillId="5" fontId="17" numFmtId="5399" xfId="0">
      <alignment horizontal="right" vertical="center"/>
    </xf>
    <xf applyFill="1" applyNumberFormat="1" borderId="0" fillId="5" fontId="0" numFmtId="5400" xfId="0"/>
    <xf applyFill="1" applyFont="1" applyNumberFormat="1" borderId="0" fillId="5" fontId="17" numFmtId="5400" xfId="0"/>
    <xf applyFill="1" applyFont="1" applyNumberFormat="1" borderId="0" fillId="5" fontId="17" numFmtId="5400" xfId="0">
      <alignment horizontal="right" vertical="center"/>
    </xf>
    <xf applyFill="1" applyNumberFormat="1" borderId="0" fillId="5" fontId="0" numFmtId="5401" xfId="0"/>
    <xf applyFill="1" applyFont="1" applyNumberFormat="1" borderId="0" fillId="5" fontId="17" numFmtId="5401" xfId="0"/>
    <xf applyFill="1" applyFont="1" applyNumberFormat="1" borderId="0" fillId="5" fontId="17" numFmtId="5401" xfId="0">
      <alignment horizontal="right" vertical="center"/>
    </xf>
    <xf applyFill="1" applyNumberFormat="1" borderId="0" fillId="7" fontId="0" numFmtId="5402" xfId="0"/>
    <xf applyFill="1" applyFont="1" applyNumberFormat="1" borderId="0" fillId="7" fontId="17" numFmtId="5402" xfId="0"/>
    <xf applyFill="1" applyFont="1" applyNumberFormat="1" borderId="0" fillId="7" fontId="17" numFmtId="5402" xfId="0">
      <alignment horizontal="right" vertical="center"/>
    </xf>
    <xf applyFill="1" applyNumberFormat="1" borderId="0" fillId="7" fontId="0" numFmtId="5403" xfId="0"/>
    <xf applyFill="1" applyFont="1" applyNumberFormat="1" borderId="0" fillId="7" fontId="17" numFmtId="5403" xfId="0"/>
    <xf applyFill="1" applyFont="1" applyNumberFormat="1" borderId="0" fillId="7" fontId="17" numFmtId="5403" xfId="0">
      <alignment horizontal="right" vertical="center"/>
    </xf>
    <xf applyFill="1" applyNumberFormat="1" borderId="0" fillId="7" fontId="0" numFmtId="5404" xfId="0"/>
    <xf applyFill="1" applyFont="1" applyNumberFormat="1" borderId="0" fillId="7" fontId="17" numFmtId="5404" xfId="0"/>
    <xf applyFill="1" applyFont="1" applyNumberFormat="1" borderId="0" fillId="7" fontId="17" numFmtId="5404" xfId="0">
      <alignment horizontal="right" vertical="center"/>
    </xf>
    <xf applyFill="1" applyNumberFormat="1" borderId="0" fillId="5" fontId="0" numFmtId="5405" xfId="0"/>
    <xf applyFill="1" applyFont="1" applyNumberFormat="1" borderId="0" fillId="5" fontId="17" numFmtId="5405" xfId="0"/>
    <xf applyFill="1" applyFont="1" applyNumberFormat="1" borderId="0" fillId="5" fontId="17" numFmtId="5405" xfId="0">
      <alignment horizontal="right" vertical="center"/>
    </xf>
    <xf applyFill="1" applyNumberFormat="1" borderId="0" fillId="5" fontId="0" numFmtId="5406" xfId="0"/>
    <xf applyFill="1" applyFont="1" applyNumberFormat="1" borderId="0" fillId="5" fontId="17" numFmtId="5406" xfId="0"/>
    <xf applyFill="1" applyFont="1" applyNumberFormat="1" borderId="0" fillId="5" fontId="17" numFmtId="5406" xfId="0">
      <alignment horizontal="right" vertical="center"/>
    </xf>
    <xf applyFill="1" applyNumberFormat="1" borderId="0" fillId="7" fontId="0" numFmtId="5407" xfId="0"/>
    <xf applyFill="1" applyFont="1" applyNumberFormat="1" borderId="0" fillId="7" fontId="17" numFmtId="5407" xfId="0"/>
    <xf applyFill="1" applyFont="1" applyNumberFormat="1" borderId="0" fillId="7" fontId="17" numFmtId="5407" xfId="0">
      <alignment horizontal="right" vertical="center"/>
    </xf>
    <xf applyFill="1" applyNumberFormat="1" borderId="0" fillId="5" fontId="0" numFmtId="5408" xfId="0"/>
    <xf applyFill="1" applyFont="1" applyNumberFormat="1" borderId="0" fillId="5" fontId="17" numFmtId="5408" xfId="0"/>
    <xf applyFill="1" applyFont="1" applyNumberFormat="1" borderId="0" fillId="5" fontId="17" numFmtId="5408" xfId="0">
      <alignment horizontal="right" vertical="center"/>
    </xf>
    <xf applyFill="1" applyNumberFormat="1" borderId="0" fillId="5" fontId="0" numFmtId="5409" xfId="0"/>
    <xf applyFill="1" applyFont="1" applyNumberFormat="1" borderId="0" fillId="5" fontId="17" numFmtId="5409" xfId="0"/>
    <xf applyFill="1" applyFont="1" applyNumberFormat="1" borderId="0" fillId="5" fontId="17" numFmtId="5409" xfId="0">
      <alignment horizontal="right" vertical="center"/>
    </xf>
    <xf applyFill="1" applyNumberFormat="1" borderId="0" fillId="5" fontId="0" numFmtId="5410" xfId="0"/>
    <xf applyFill="1" applyFont="1" applyNumberFormat="1" borderId="0" fillId="5" fontId="17" numFmtId="5410" xfId="0"/>
    <xf applyFill="1" applyFont="1" applyNumberFormat="1" borderId="0" fillId="5" fontId="17" numFmtId="5410" xfId="0">
      <alignment horizontal="right" vertical="center"/>
    </xf>
    <xf applyFill="1" applyNumberFormat="1" borderId="0" fillId="7" fontId="0" numFmtId="5411" xfId="0"/>
    <xf applyFill="1" applyFont="1" applyNumberFormat="1" borderId="0" fillId="7" fontId="17" numFmtId="5411" xfId="0"/>
    <xf applyFill="1" applyFont="1" applyNumberFormat="1" borderId="0" fillId="7" fontId="17" numFmtId="5411" xfId="0">
      <alignment horizontal="right" vertical="center"/>
    </xf>
    <xf applyFill="1" applyNumberFormat="1" borderId="0" fillId="7" fontId="0" numFmtId="5412" xfId="0"/>
    <xf applyFill="1" applyFont="1" applyNumberFormat="1" borderId="0" fillId="7" fontId="17" numFmtId="5412" xfId="0"/>
    <xf applyFill="1" applyFont="1" applyNumberFormat="1" borderId="0" fillId="7" fontId="17" numFmtId="5412" xfId="0">
      <alignment horizontal="right" vertical="center"/>
    </xf>
    <xf applyFill="1" applyNumberFormat="1" borderId="0" fillId="7" fontId="0" numFmtId="5413" xfId="0"/>
    <xf applyFill="1" applyFont="1" applyNumberFormat="1" borderId="0" fillId="7" fontId="17" numFmtId="5413" xfId="0"/>
    <xf applyFill="1" applyFont="1" applyNumberFormat="1" borderId="0" fillId="7" fontId="17" numFmtId="5413" xfId="0">
      <alignment horizontal="right" vertical="center"/>
    </xf>
    <xf applyFill="1" applyNumberFormat="1" borderId="0" fillId="5" fontId="0" numFmtId="5414" xfId="0"/>
    <xf applyFill="1" applyFont="1" applyNumberFormat="1" borderId="0" fillId="5" fontId="17" numFmtId="5414" xfId="0"/>
    <xf applyFill="1" applyFont="1" applyNumberFormat="1" borderId="0" fillId="5" fontId="17" numFmtId="5414" xfId="0">
      <alignment horizontal="right" vertical="center"/>
    </xf>
    <xf applyFill="1" applyNumberFormat="1" borderId="0" fillId="5" fontId="0" numFmtId="5415" xfId="0"/>
    <xf applyFill="1" applyFont="1" applyNumberFormat="1" borderId="0" fillId="5" fontId="17" numFmtId="5415" xfId="0"/>
    <xf applyFill="1" applyFont="1" applyNumberFormat="1" borderId="0" fillId="5" fontId="17" numFmtId="5415" xfId="0">
      <alignment horizontal="right" vertical="center"/>
    </xf>
    <xf applyFill="1" applyNumberFormat="1" borderId="0" fillId="5" fontId="0" numFmtId="5416" xfId="0"/>
    <xf applyFill="1" applyFont="1" applyNumberFormat="1" borderId="0" fillId="5" fontId="17" numFmtId="5416" xfId="0"/>
    <xf applyFill="1" applyFont="1" applyNumberFormat="1" borderId="0" fillId="5" fontId="17" numFmtId="5416" xfId="0">
      <alignment horizontal="right" vertical="center"/>
    </xf>
    <xf applyFill="1" applyNumberFormat="1" borderId="0" fillId="7" fontId="0" numFmtId="5417" xfId="0"/>
    <xf applyFill="1" applyFont="1" applyNumberFormat="1" borderId="0" fillId="7" fontId="17" numFmtId="5417" xfId="0"/>
    <xf applyFill="1" applyFont="1" applyNumberFormat="1" borderId="0" fillId="7" fontId="17" numFmtId="5417" xfId="0">
      <alignment horizontal="right" vertical="center"/>
    </xf>
    <xf applyFill="1" applyNumberFormat="1" borderId="0" fillId="7" fontId="0" numFmtId="5418" xfId="0"/>
    <xf applyFill="1" applyFont="1" applyNumberFormat="1" borderId="0" fillId="7" fontId="17" numFmtId="5418" xfId="0"/>
    <xf applyFill="1" applyFont="1" applyNumberFormat="1" borderId="0" fillId="7" fontId="17" numFmtId="5418" xfId="0">
      <alignment horizontal="right" vertical="center"/>
    </xf>
    <xf applyFill="1" applyNumberFormat="1" borderId="0" fillId="7" fontId="0" numFmtId="5419" xfId="0"/>
    <xf applyFill="1" applyFont="1" applyNumberFormat="1" borderId="0" fillId="7" fontId="17" numFmtId="5419" xfId="0"/>
    <xf applyFill="1" applyFont="1" applyNumberFormat="1" borderId="0" fillId="7" fontId="17" numFmtId="5419" xfId="0">
      <alignment horizontal="right" vertical="center"/>
    </xf>
    <xf applyFill="1" applyNumberFormat="1" borderId="0" fillId="5" fontId="0" numFmtId="5420" xfId="0"/>
    <xf applyFill="1" applyFont="1" applyNumberFormat="1" borderId="0" fillId="5" fontId="17" numFmtId="5420" xfId="0"/>
    <xf applyFill="1" applyFont="1" applyNumberFormat="1" borderId="0" fillId="5" fontId="17" numFmtId="5420" xfId="0">
      <alignment horizontal="right" vertical="center"/>
    </xf>
    <xf applyFill="1" applyNumberFormat="1" borderId="0" fillId="5" fontId="0" numFmtId="5421" xfId="0"/>
    <xf applyFill="1" applyFont="1" applyNumberFormat="1" borderId="0" fillId="5" fontId="17" numFmtId="5421" xfId="0"/>
    <xf applyFill="1" applyFont="1" applyNumberFormat="1" borderId="0" fillId="5" fontId="17" numFmtId="5421" xfId="0">
      <alignment horizontal="right" vertical="center"/>
    </xf>
    <xf applyFill="1" applyNumberFormat="1" borderId="0" fillId="7" fontId="0" numFmtId="5422" xfId="0"/>
    <xf applyFill="1" applyFont="1" applyNumberFormat="1" borderId="0" fillId="7" fontId="17" numFmtId="5422" xfId="0"/>
    <xf applyFill="1" applyFont="1" applyNumberFormat="1" borderId="0" fillId="7" fontId="17" numFmtId="5422" xfId="0">
      <alignment horizontal="right" vertical="center"/>
    </xf>
    <xf applyNumberFormat="1" borderId="0" fillId="0" fontId="0" numFmtId="5423" xfId="0"/>
    <xf applyFill="1" applyNumberFormat="1" borderId="0" fillId="5" fontId="0" numFmtId="5423" xfId="0"/>
    <xf applyFill="1" applyFont="1" applyNumberFormat="1" borderId="0" fillId="5" fontId="20" numFmtId="5423" xfId="0"/>
    <xf applyFill="1" applyFont="1" applyNumberFormat="1" borderId="0" fillId="5" fontId="20" numFmtId="5423" xfId="0">
      <alignment horizontal="right" vertical="center"/>
    </xf>
    <xf applyNumberFormat="1" borderId="0" fillId="0" fontId="0" numFmtId="5424" xfId="0"/>
    <xf applyFill="1" applyNumberFormat="1" borderId="0" fillId="5" fontId="0" numFmtId="5424" xfId="0"/>
    <xf applyFill="1" applyFont="1" applyNumberFormat="1" borderId="0" fillId="5" fontId="20" numFmtId="5424" xfId="0"/>
    <xf applyFill="1" applyFont="1" applyNumberFormat="1" borderId="0" fillId="5" fontId="20" numFmtId="5424" xfId="0">
      <alignment horizontal="right" vertical="center"/>
    </xf>
    <xf applyNumberFormat="1" borderId="0" fillId="0" fontId="0" numFmtId="5425" xfId="0"/>
    <xf applyFill="1" applyNumberFormat="1" borderId="0" fillId="5" fontId="0" numFmtId="5425" xfId="0"/>
    <xf applyFill="1" applyFont="1" applyNumberFormat="1" borderId="0" fillId="5" fontId="20" numFmtId="5425" xfId="0"/>
    <xf applyFill="1" applyFont="1" applyNumberFormat="1" borderId="0" fillId="5" fontId="20" numFmtId="5425" xfId="0">
      <alignment horizontal="right" vertical="center"/>
    </xf>
    <xf applyNumberFormat="1" borderId="0" fillId="0" fontId="0" numFmtId="5426" xfId="0"/>
    <xf applyFill="1" applyNumberFormat="1" borderId="0" fillId="6" fontId="0" numFmtId="5426" xfId="0"/>
    <xf applyFill="1" applyFont="1" applyNumberFormat="1" borderId="0" fillId="6" fontId="23" numFmtId="5426" xfId="0"/>
    <xf applyFill="1" applyFont="1" applyNumberFormat="1" borderId="0" fillId="6" fontId="23" numFmtId="5426" xfId="0">
      <alignment horizontal="right" vertical="center"/>
    </xf>
    <xf applyNumberFormat="1" borderId="0" fillId="0" fontId="0" numFmtId="5427" xfId="0"/>
    <xf applyFill="1" applyNumberFormat="1" borderId="0" fillId="5" fontId="0" numFmtId="5428" xfId="0"/>
    <xf applyFill="1" applyFont="1" applyNumberFormat="1" borderId="0" fillId="5" fontId="17" numFmtId="5428" xfId="0"/>
    <xf applyFill="1" applyFont="1" applyNumberFormat="1" borderId="0" fillId="5" fontId="17" numFmtId="5428" xfId="0">
      <alignment horizontal="right" vertical="center"/>
    </xf>
    <xf applyFill="1" applyNumberFormat="1" borderId="0" fillId="5" fontId="0" numFmtId="5429" xfId="0"/>
    <xf applyFill="1" applyFont="1" applyNumberFormat="1" borderId="0" fillId="5" fontId="17" numFmtId="5429" xfId="0"/>
    <xf applyFill="1" applyFont="1" applyNumberFormat="1" borderId="0" fillId="5" fontId="17" numFmtId="5429" xfId="0">
      <alignment horizontal="right" vertical="center"/>
    </xf>
    <xf applyFill="1" applyNumberFormat="1" borderId="0" fillId="5" fontId="0" numFmtId="5430" xfId="0"/>
    <xf applyFill="1" applyFont="1" applyNumberFormat="1" borderId="0" fillId="5" fontId="17" numFmtId="5430" xfId="0"/>
    <xf applyFill="1" applyFont="1" applyNumberFormat="1" borderId="0" fillId="5" fontId="17" numFmtId="5430" xfId="0">
      <alignment horizontal="right" vertical="center"/>
    </xf>
    <xf applyFill="1" applyNumberFormat="1" borderId="0" fillId="7" fontId="0" numFmtId="5431" xfId="0"/>
    <xf applyFill="1" applyFont="1" applyNumberFormat="1" borderId="0" fillId="7" fontId="17" numFmtId="5431" xfId="0"/>
    <xf applyFill="1" applyFont="1" applyNumberFormat="1" borderId="0" fillId="7" fontId="17" numFmtId="5431" xfId="0">
      <alignment horizontal="right" vertical="center"/>
    </xf>
    <xf applyFill="1" applyNumberFormat="1" borderId="0" fillId="7" fontId="0" numFmtId="5432" xfId="0"/>
    <xf applyFill="1" applyFont="1" applyNumberFormat="1" borderId="0" fillId="7" fontId="17" numFmtId="5432" xfId="0"/>
    <xf applyFill="1" applyFont="1" applyNumberFormat="1" borderId="0" fillId="7" fontId="17" numFmtId="5432" xfId="0">
      <alignment horizontal="right" vertical="center"/>
    </xf>
    <xf applyFill="1" applyNumberFormat="1" borderId="0" fillId="7" fontId="0" numFmtId="5433" xfId="0"/>
    <xf applyFill="1" applyFont="1" applyNumberFormat="1" borderId="0" fillId="7" fontId="17" numFmtId="5433" xfId="0"/>
    <xf applyFill="1" applyFont="1" applyNumberFormat="1" borderId="0" fillId="7" fontId="17" numFmtId="5433" xfId="0">
      <alignment horizontal="right" vertical="center"/>
    </xf>
    <xf applyFill="1" applyNumberFormat="1" borderId="0" fillId="5" fontId="0" numFmtId="5434" xfId="0"/>
    <xf applyFill="1" applyFont="1" applyNumberFormat="1" borderId="0" fillId="5" fontId="17" numFmtId="5434" xfId="0"/>
    <xf applyFill="1" applyFont="1" applyNumberFormat="1" borderId="0" fillId="5" fontId="17" numFmtId="5434" xfId="0">
      <alignment horizontal="right" vertical="center"/>
    </xf>
    <xf applyFill="1" applyNumberFormat="1" borderId="0" fillId="5" fontId="0" numFmtId="5435" xfId="0"/>
    <xf applyFill="1" applyFont="1" applyNumberFormat="1" borderId="0" fillId="5" fontId="17" numFmtId="5435" xfId="0"/>
    <xf applyFill="1" applyFont="1" applyNumberFormat="1" borderId="0" fillId="5" fontId="17" numFmtId="5435" xfId="0">
      <alignment horizontal="right" vertical="center"/>
    </xf>
    <xf applyFill="1" applyNumberFormat="1" borderId="0" fillId="5" fontId="0" numFmtId="5436" xfId="0"/>
    <xf applyFill="1" applyFont="1" applyNumberFormat="1" borderId="0" fillId="5" fontId="17" numFmtId="5436" xfId="0"/>
    <xf applyFill="1" applyFont="1" applyNumberFormat="1" borderId="0" fillId="5" fontId="17" numFmtId="5436" xfId="0">
      <alignment horizontal="right" vertical="center"/>
    </xf>
    <xf applyFill="1" applyNumberFormat="1" borderId="0" fillId="7" fontId="0" numFmtId="5437" xfId="0"/>
    <xf applyFill="1" applyFont="1" applyNumberFormat="1" borderId="0" fillId="7" fontId="17" numFmtId="5437" xfId="0"/>
    <xf applyFill="1" applyFont="1" applyNumberFormat="1" borderId="0" fillId="7" fontId="17" numFmtId="5437" xfId="0">
      <alignment horizontal="right" vertical="center"/>
    </xf>
    <xf applyFill="1" applyNumberFormat="1" borderId="0" fillId="7" fontId="0" numFmtId="5438" xfId="0"/>
    <xf applyFill="1" applyFont="1" applyNumberFormat="1" borderId="0" fillId="7" fontId="17" numFmtId="5438" xfId="0"/>
    <xf applyFill="1" applyFont="1" applyNumberFormat="1" borderId="0" fillId="7" fontId="17" numFmtId="5438" xfId="0">
      <alignment horizontal="right" vertical="center"/>
    </xf>
    <xf applyFill="1" applyNumberFormat="1" borderId="0" fillId="7" fontId="0" numFmtId="5439" xfId="0"/>
    <xf applyFill="1" applyFont="1" applyNumberFormat="1" borderId="0" fillId="7" fontId="17" numFmtId="5439" xfId="0"/>
    <xf applyFill="1" applyFont="1" applyNumberFormat="1" borderId="0" fillId="7" fontId="17" numFmtId="5439" xfId="0">
      <alignment horizontal="right" vertical="center"/>
    </xf>
    <xf applyFill="1" applyNumberFormat="1" borderId="0" fillId="5" fontId="0" numFmtId="5440" xfId="0"/>
    <xf applyFill="1" applyFont="1" applyNumberFormat="1" borderId="0" fillId="5" fontId="17" numFmtId="5440" xfId="0"/>
    <xf applyFill="1" applyFont="1" applyNumberFormat="1" borderId="0" fillId="5" fontId="17" numFmtId="5440" xfId="0">
      <alignment horizontal="right" vertical="center"/>
    </xf>
    <xf applyFill="1" applyNumberFormat="1" borderId="0" fillId="5" fontId="0" numFmtId="5441" xfId="0"/>
    <xf applyFill="1" applyFont="1" applyNumberFormat="1" borderId="0" fillId="5" fontId="17" numFmtId="5441" xfId="0"/>
    <xf applyFill="1" applyFont="1" applyNumberFormat="1" borderId="0" fillId="5" fontId="17" numFmtId="5441" xfId="0">
      <alignment horizontal="right" vertical="center"/>
    </xf>
    <xf applyFill="1" applyNumberFormat="1" borderId="0" fillId="5" fontId="0" numFmtId="5442" xfId="0"/>
    <xf applyFill="1" applyFont="1" applyNumberFormat="1" borderId="0" fillId="5" fontId="17" numFmtId="5442" xfId="0"/>
    <xf applyFill="1" applyFont="1" applyNumberFormat="1" borderId="0" fillId="5" fontId="17" numFmtId="5442" xfId="0">
      <alignment horizontal="right" vertical="center"/>
    </xf>
    <xf applyFill="1" applyNumberFormat="1" borderId="0" fillId="7" fontId="0" numFmtId="5443" xfId="0"/>
    <xf applyFill="1" applyFont="1" applyNumberFormat="1" borderId="0" fillId="7" fontId="17" numFmtId="5443" xfId="0"/>
    <xf applyFill="1" applyFont="1" applyNumberFormat="1" borderId="0" fillId="7" fontId="17" numFmtId="5443" xfId="0">
      <alignment horizontal="right" vertical="center"/>
    </xf>
    <xf applyFill="1" applyNumberFormat="1" borderId="0" fillId="7" fontId="0" numFmtId="5444" xfId="0"/>
    <xf applyFill="1" applyFont="1" applyNumberFormat="1" borderId="0" fillId="7" fontId="17" numFmtId="5444" xfId="0"/>
    <xf applyFill="1" applyFont="1" applyNumberFormat="1" borderId="0" fillId="7" fontId="17" numFmtId="5444" xfId="0">
      <alignment horizontal="right" vertical="center"/>
    </xf>
    <xf applyFill="1" applyNumberFormat="1" borderId="0" fillId="7" fontId="0" numFmtId="5445" xfId="0"/>
    <xf applyFill="1" applyFont="1" applyNumberFormat="1" borderId="0" fillId="7" fontId="17" numFmtId="5445" xfId="0"/>
    <xf applyFill="1" applyFont="1" applyNumberFormat="1" borderId="0" fillId="7" fontId="17" numFmtId="5445" xfId="0">
      <alignment horizontal="right" vertical="center"/>
    </xf>
    <xf applyFill="1" applyNumberFormat="1" borderId="0" fillId="5" fontId="0" numFmtId="5446" xfId="0"/>
    <xf applyFill="1" applyFont="1" applyNumberFormat="1" borderId="0" fillId="5" fontId="17" numFmtId="5446" xfId="0"/>
    <xf applyFill="1" applyFont="1" applyNumberFormat="1" borderId="0" fillId="5" fontId="17" numFmtId="5446" xfId="0">
      <alignment horizontal="right" vertical="center"/>
    </xf>
    <xf applyFill="1" applyNumberFormat="1" borderId="0" fillId="5" fontId="0" numFmtId="5447" xfId="0"/>
    <xf applyFill="1" applyFont="1" applyNumberFormat="1" borderId="0" fillId="5" fontId="17" numFmtId="5447" xfId="0"/>
    <xf applyFill="1" applyFont="1" applyNumberFormat="1" borderId="0" fillId="5" fontId="17" numFmtId="5447" xfId="0">
      <alignment horizontal="right" vertical="center"/>
    </xf>
    <xf applyFill="1" applyNumberFormat="1" borderId="0" fillId="7" fontId="0" numFmtId="5448" xfId="0"/>
    <xf applyFill="1" applyFont="1" applyNumberFormat="1" borderId="0" fillId="7" fontId="17" numFmtId="5448" xfId="0"/>
    <xf applyFill="1" applyFont="1" applyNumberFormat="1" borderId="0" fillId="7" fontId="17" numFmtId="5448" xfId="0">
      <alignment horizontal="right" vertical="center"/>
    </xf>
    <xf applyFill="1" applyNumberFormat="1" borderId="0" fillId="5" fontId="0" numFmtId="5449" xfId="0"/>
    <xf applyFill="1" applyFont="1" applyNumberFormat="1" borderId="0" fillId="5" fontId="17" numFmtId="5449" xfId="0"/>
    <xf applyFill="1" applyFont="1" applyNumberFormat="1" borderId="0" fillId="5" fontId="17" numFmtId="5449" xfId="0">
      <alignment horizontal="right" vertical="center"/>
    </xf>
    <xf applyFill="1" applyNumberFormat="1" borderId="0" fillId="5" fontId="0" numFmtId="5450" xfId="0"/>
    <xf applyFill="1" applyFont="1" applyNumberFormat="1" borderId="0" fillId="5" fontId="17" numFmtId="5450" xfId="0"/>
    <xf applyFill="1" applyFont="1" applyNumberFormat="1" borderId="0" fillId="5" fontId="17" numFmtId="5450" xfId="0">
      <alignment horizontal="right" vertical="center"/>
    </xf>
    <xf applyFill="1" applyNumberFormat="1" borderId="0" fillId="5" fontId="0" numFmtId="5451" xfId="0"/>
    <xf applyFill="1" applyFont="1" applyNumberFormat="1" borderId="0" fillId="5" fontId="17" numFmtId="5451" xfId="0"/>
    <xf applyFill="1" applyFont="1" applyNumberFormat="1" borderId="0" fillId="5" fontId="17" numFmtId="5451" xfId="0">
      <alignment horizontal="right" vertical="center"/>
    </xf>
    <xf applyFill="1" applyNumberFormat="1" borderId="0" fillId="7" fontId="0" numFmtId="5452" xfId="0"/>
    <xf applyFill="1" applyFont="1" applyNumberFormat="1" borderId="0" fillId="7" fontId="17" numFmtId="5452" xfId="0"/>
    <xf applyFill="1" applyFont="1" applyNumberFormat="1" borderId="0" fillId="7" fontId="17" numFmtId="5452" xfId="0">
      <alignment horizontal="right" vertical="center"/>
    </xf>
    <xf applyFill="1" applyNumberFormat="1" borderId="0" fillId="7" fontId="0" numFmtId="5453" xfId="0"/>
    <xf applyFill="1" applyFont="1" applyNumberFormat="1" borderId="0" fillId="7" fontId="17" numFmtId="5453" xfId="0"/>
    <xf applyFill="1" applyFont="1" applyNumberFormat="1" borderId="0" fillId="7" fontId="17" numFmtId="5453" xfId="0">
      <alignment horizontal="right" vertical="center"/>
    </xf>
    <xf applyFill="1" applyNumberFormat="1" borderId="0" fillId="7" fontId="0" numFmtId="5454" xfId="0"/>
    <xf applyFill="1" applyFont="1" applyNumberFormat="1" borderId="0" fillId="7" fontId="17" numFmtId="5454" xfId="0"/>
    <xf applyFill="1" applyFont="1" applyNumberFormat="1" borderId="0" fillId="7" fontId="17" numFmtId="5454" xfId="0">
      <alignment horizontal="right" vertical="center"/>
    </xf>
    <xf applyFill="1" applyNumberFormat="1" borderId="0" fillId="5" fontId="0" numFmtId="5455" xfId="0"/>
    <xf applyFill="1" applyFont="1" applyNumberFormat="1" borderId="0" fillId="5" fontId="17" numFmtId="5455" xfId="0"/>
    <xf applyFill="1" applyFont="1" applyNumberFormat="1" borderId="0" fillId="5" fontId="17" numFmtId="5455" xfId="0">
      <alignment horizontal="right" vertical="center"/>
    </xf>
    <xf applyFill="1" applyNumberFormat="1" borderId="0" fillId="5" fontId="0" numFmtId="5456" xfId="0"/>
    <xf applyFill="1" applyFont="1" applyNumberFormat="1" borderId="0" fillId="5" fontId="17" numFmtId="5456" xfId="0"/>
    <xf applyFill="1" applyFont="1" applyNumberFormat="1" borderId="0" fillId="5" fontId="17" numFmtId="5456" xfId="0">
      <alignment horizontal="right" vertical="center"/>
    </xf>
    <xf applyFill="1" applyNumberFormat="1" borderId="0" fillId="5" fontId="0" numFmtId="5457" xfId="0"/>
    <xf applyFill="1" applyFont="1" applyNumberFormat="1" borderId="0" fillId="5" fontId="17" numFmtId="5457" xfId="0"/>
    <xf applyFill="1" applyFont="1" applyNumberFormat="1" borderId="0" fillId="5" fontId="17" numFmtId="5457" xfId="0">
      <alignment horizontal="right" vertical="center"/>
    </xf>
    <xf applyFill="1" applyNumberFormat="1" borderId="0" fillId="7" fontId="0" numFmtId="5458" xfId="0"/>
    <xf applyFill="1" applyFont="1" applyNumberFormat="1" borderId="0" fillId="7" fontId="17" numFmtId="5458" xfId="0"/>
    <xf applyFill="1" applyFont="1" applyNumberFormat="1" borderId="0" fillId="7" fontId="17" numFmtId="5458" xfId="0">
      <alignment horizontal="right" vertical="center"/>
    </xf>
    <xf applyFill="1" applyNumberFormat="1" borderId="0" fillId="7" fontId="0" numFmtId="5459" xfId="0"/>
    <xf applyFill="1" applyFont="1" applyNumberFormat="1" borderId="0" fillId="7" fontId="17" numFmtId="5459" xfId="0"/>
    <xf applyFill="1" applyFont="1" applyNumberFormat="1" borderId="0" fillId="7" fontId="17" numFmtId="5459" xfId="0">
      <alignment horizontal="right" vertical="center"/>
    </xf>
    <xf applyFill="1" applyNumberFormat="1" borderId="0" fillId="7" fontId="0" numFmtId="5460" xfId="0"/>
    <xf applyFill="1" applyFont="1" applyNumberFormat="1" borderId="0" fillId="7" fontId="17" numFmtId="5460" xfId="0"/>
    <xf applyFill="1" applyFont="1" applyNumberFormat="1" borderId="0" fillId="7" fontId="17" numFmtId="5460" xfId="0">
      <alignment horizontal="right" vertical="center"/>
    </xf>
    <xf applyFill="1" applyNumberFormat="1" borderId="0" fillId="5" fontId="0" numFmtId="5461" xfId="0"/>
    <xf applyFill="1" applyFont="1" applyNumberFormat="1" borderId="0" fillId="5" fontId="17" numFmtId="5461" xfId="0"/>
    <xf applyFill="1" applyFont="1" applyNumberFormat="1" borderId="0" fillId="5" fontId="17" numFmtId="5461" xfId="0">
      <alignment horizontal="right" vertical="center"/>
    </xf>
    <xf applyFill="1" applyNumberFormat="1" borderId="0" fillId="5" fontId="0" numFmtId="5462" xfId="0"/>
    <xf applyFill="1" applyFont="1" applyNumberFormat="1" borderId="0" fillId="5" fontId="17" numFmtId="5462" xfId="0"/>
    <xf applyFill="1" applyFont="1" applyNumberFormat="1" borderId="0" fillId="5" fontId="17" numFmtId="5462" xfId="0">
      <alignment horizontal="right" vertical="center"/>
    </xf>
    <xf applyFill="1" applyNumberFormat="1" borderId="0" fillId="7" fontId="0" numFmtId="5463" xfId="0"/>
    <xf applyFill="1" applyFont="1" applyNumberFormat="1" borderId="0" fillId="7" fontId="17" numFmtId="5463" xfId="0"/>
    <xf applyFill="1" applyFont="1" applyNumberFormat="1" borderId="0" fillId="7" fontId="17" numFmtId="5463" xfId="0">
      <alignment horizontal="right" vertical="center"/>
    </xf>
    <xf applyNumberFormat="1" borderId="0" fillId="0" fontId="0" numFmtId="5464" xfId="0"/>
    <xf applyFill="1" applyNumberFormat="1" borderId="0" fillId="5" fontId="0" numFmtId="5464" xfId="0"/>
    <xf applyFill="1" applyFont="1" applyNumberFormat="1" borderId="0" fillId="5" fontId="20" numFmtId="5464" xfId="0"/>
    <xf applyFill="1" applyFont="1" applyNumberFormat="1" borderId="0" fillId="5" fontId="20" numFmtId="5464" xfId="0">
      <alignment horizontal="right" vertical="center"/>
    </xf>
    <xf applyNumberFormat="1" borderId="0" fillId="0" fontId="0" numFmtId="5465" xfId="0"/>
    <xf applyFill="1" applyNumberFormat="1" borderId="0" fillId="5" fontId="0" numFmtId="5465" xfId="0"/>
    <xf applyFill="1" applyFont="1" applyNumberFormat="1" borderId="0" fillId="5" fontId="20" numFmtId="5465" xfId="0"/>
    <xf applyFill="1" applyFont="1" applyNumberFormat="1" borderId="0" fillId="5" fontId="20" numFmtId="5465" xfId="0">
      <alignment horizontal="right" vertical="center"/>
    </xf>
    <xf applyNumberFormat="1" borderId="0" fillId="0" fontId="0" numFmtId="5466" xfId="0"/>
    <xf applyFill="1" applyNumberFormat="1" borderId="0" fillId="5" fontId="0" numFmtId="5466" xfId="0"/>
    <xf applyFill="1" applyFont="1" applyNumberFormat="1" borderId="0" fillId="5" fontId="20" numFmtId="5466" xfId="0"/>
    <xf applyFill="1" applyFont="1" applyNumberFormat="1" borderId="0" fillId="5" fontId="20" numFmtId="5466" xfId="0">
      <alignment horizontal="right" vertical="center"/>
    </xf>
    <xf applyNumberFormat="1" borderId="0" fillId="0" fontId="0" numFmtId="5467" xfId="0"/>
    <xf applyFill="1" applyNumberFormat="1" borderId="0" fillId="6" fontId="0" numFmtId="5467" xfId="0"/>
    <xf applyFill="1" applyFont="1" applyNumberFormat="1" borderId="0" fillId="6" fontId="23" numFmtId="5467" xfId="0"/>
    <xf applyFill="1" applyFont="1" applyNumberFormat="1" borderId="0" fillId="6" fontId="23" numFmtId="5467" xfId="0">
      <alignment horizontal="right" vertical="center"/>
    </xf>
    <xf applyNumberFormat="1" borderId="0" fillId="0" fontId="0" numFmtId="5468" xfId="0"/>
    <xf applyFill="1" applyNumberFormat="1" borderId="0" fillId="5" fontId="0" numFmtId="5469" xfId="0"/>
    <xf applyFill="1" applyFont="1" applyNumberFormat="1" borderId="0" fillId="5" fontId="17" numFmtId="5469" xfId="0"/>
    <xf applyFill="1" applyFont="1" applyNumberFormat="1" borderId="0" fillId="5" fontId="17" numFmtId="5469" xfId="0">
      <alignment horizontal="right" vertical="center"/>
    </xf>
    <xf applyFill="1" applyNumberFormat="1" borderId="0" fillId="5" fontId="0" numFmtId="5470" xfId="0"/>
    <xf applyFill="1" applyFont="1" applyNumberFormat="1" borderId="0" fillId="5" fontId="17" numFmtId="5470" xfId="0"/>
    <xf applyFill="1" applyFont="1" applyNumberFormat="1" borderId="0" fillId="5" fontId="17" numFmtId="5470" xfId="0">
      <alignment horizontal="right" vertical="center"/>
    </xf>
    <xf applyFill="1" applyNumberFormat="1" borderId="0" fillId="5" fontId="0" numFmtId="5471" xfId="0"/>
    <xf applyFill="1" applyFont="1" applyNumberFormat="1" borderId="0" fillId="5" fontId="17" numFmtId="5471" xfId="0"/>
    <xf applyFill="1" applyFont="1" applyNumberFormat="1" borderId="0" fillId="5" fontId="17" numFmtId="5471" xfId="0">
      <alignment horizontal="right" vertical="center"/>
    </xf>
    <xf applyFill="1" applyNumberFormat="1" borderId="0" fillId="7" fontId="0" numFmtId="5472" xfId="0"/>
    <xf applyFill="1" applyFont="1" applyNumberFormat="1" borderId="0" fillId="7" fontId="17" numFmtId="5472" xfId="0"/>
    <xf applyFill="1" applyFont="1" applyNumberFormat="1" borderId="0" fillId="7" fontId="17" numFmtId="5472" xfId="0">
      <alignment horizontal="right" vertical="center"/>
    </xf>
    <xf applyFill="1" applyNumberFormat="1" borderId="0" fillId="7" fontId="0" numFmtId="5473" xfId="0"/>
    <xf applyFill="1" applyFont="1" applyNumberFormat="1" borderId="0" fillId="7" fontId="17" numFmtId="5473" xfId="0"/>
    <xf applyFill="1" applyFont="1" applyNumberFormat="1" borderId="0" fillId="7" fontId="17" numFmtId="5473" xfId="0">
      <alignment horizontal="right" vertical="center"/>
    </xf>
    <xf applyFill="1" applyNumberFormat="1" borderId="0" fillId="7" fontId="0" numFmtId="5474" xfId="0"/>
    <xf applyFill="1" applyFont="1" applyNumberFormat="1" borderId="0" fillId="7" fontId="17" numFmtId="5474" xfId="0"/>
    <xf applyFill="1" applyFont="1" applyNumberFormat="1" borderId="0" fillId="7" fontId="17" numFmtId="5474" xfId="0">
      <alignment horizontal="right" vertical="center"/>
    </xf>
    <xf applyFill="1" applyNumberFormat="1" borderId="0" fillId="5" fontId="0" numFmtId="5475" xfId="0"/>
    <xf applyFill="1" applyFont="1" applyNumberFormat="1" borderId="0" fillId="5" fontId="17" numFmtId="5475" xfId="0"/>
    <xf applyFill="1" applyFont="1" applyNumberFormat="1" borderId="0" fillId="5" fontId="17" numFmtId="5475" xfId="0">
      <alignment horizontal="right" vertical="center"/>
    </xf>
    <xf applyFill="1" applyNumberFormat="1" borderId="0" fillId="5" fontId="0" numFmtId="5476" xfId="0"/>
    <xf applyFill="1" applyFont="1" applyNumberFormat="1" borderId="0" fillId="5" fontId="17" numFmtId="5476" xfId="0"/>
    <xf applyFill="1" applyFont="1" applyNumberFormat="1" borderId="0" fillId="5" fontId="17" numFmtId="5476" xfId="0">
      <alignment horizontal="right" vertical="center"/>
    </xf>
    <xf applyFill="1" applyNumberFormat="1" borderId="0" fillId="5" fontId="0" numFmtId="5477" xfId="0"/>
    <xf applyFill="1" applyFont="1" applyNumberFormat="1" borderId="0" fillId="5" fontId="17" numFmtId="5477" xfId="0"/>
    <xf applyFill="1" applyFont="1" applyNumberFormat="1" borderId="0" fillId="5" fontId="17" numFmtId="5477" xfId="0">
      <alignment horizontal="right" vertical="center"/>
    </xf>
    <xf applyFill="1" applyNumberFormat="1" borderId="0" fillId="7" fontId="0" numFmtId="5478" xfId="0"/>
    <xf applyFill="1" applyFont="1" applyNumberFormat="1" borderId="0" fillId="7" fontId="17" numFmtId="5478" xfId="0"/>
    <xf applyFill="1" applyFont="1" applyNumberFormat="1" borderId="0" fillId="7" fontId="17" numFmtId="5478" xfId="0">
      <alignment horizontal="right" vertical="center"/>
    </xf>
    <xf applyFill="1" applyNumberFormat="1" borderId="0" fillId="7" fontId="0" numFmtId="5479" xfId="0"/>
    <xf applyFill="1" applyFont="1" applyNumberFormat="1" borderId="0" fillId="7" fontId="17" numFmtId="5479" xfId="0"/>
    <xf applyFill="1" applyFont="1" applyNumberFormat="1" borderId="0" fillId="7" fontId="17" numFmtId="5479" xfId="0">
      <alignment horizontal="right" vertical="center"/>
    </xf>
    <xf applyFill="1" applyNumberFormat="1" borderId="0" fillId="7" fontId="0" numFmtId="5480" xfId="0"/>
    <xf applyFill="1" applyFont="1" applyNumberFormat="1" borderId="0" fillId="7" fontId="17" numFmtId="5480" xfId="0"/>
    <xf applyFill="1" applyFont="1" applyNumberFormat="1" borderId="0" fillId="7" fontId="17" numFmtId="5480" xfId="0">
      <alignment horizontal="right" vertical="center"/>
    </xf>
    <xf applyFill="1" applyNumberFormat="1" borderId="0" fillId="5" fontId="0" numFmtId="5481" xfId="0"/>
    <xf applyFill="1" applyFont="1" applyNumberFormat="1" borderId="0" fillId="5" fontId="17" numFmtId="5481" xfId="0"/>
    <xf applyFill="1" applyFont="1" applyNumberFormat="1" borderId="0" fillId="5" fontId="17" numFmtId="5481" xfId="0">
      <alignment horizontal="right" vertical="center"/>
    </xf>
    <xf applyFill="1" applyNumberFormat="1" borderId="0" fillId="5" fontId="0" numFmtId="5482" xfId="0"/>
    <xf applyFill="1" applyFont="1" applyNumberFormat="1" borderId="0" fillId="5" fontId="17" numFmtId="5482" xfId="0"/>
    <xf applyFill="1" applyFont="1" applyNumberFormat="1" borderId="0" fillId="5" fontId="17" numFmtId="5482" xfId="0">
      <alignment horizontal="right" vertical="center"/>
    </xf>
    <xf applyFill="1" applyNumberFormat="1" borderId="0" fillId="5" fontId="0" numFmtId="5483" xfId="0"/>
    <xf applyFill="1" applyFont="1" applyNumberFormat="1" borderId="0" fillId="5" fontId="17" numFmtId="5483" xfId="0"/>
    <xf applyFill="1" applyFont="1" applyNumberFormat="1" borderId="0" fillId="5" fontId="17" numFmtId="5483" xfId="0">
      <alignment horizontal="right" vertical="center"/>
    </xf>
    <xf applyFill="1" applyNumberFormat="1" borderId="0" fillId="7" fontId="0" numFmtId="5484" xfId="0"/>
    <xf applyFill="1" applyFont="1" applyNumberFormat="1" borderId="0" fillId="7" fontId="17" numFmtId="5484" xfId="0"/>
    <xf applyFill="1" applyFont="1" applyNumberFormat="1" borderId="0" fillId="7" fontId="17" numFmtId="5484" xfId="0">
      <alignment horizontal="right" vertical="center"/>
    </xf>
    <xf applyFill="1" applyNumberFormat="1" borderId="0" fillId="7" fontId="0" numFmtId="5485" xfId="0"/>
    <xf applyFill="1" applyFont="1" applyNumberFormat="1" borderId="0" fillId="7" fontId="17" numFmtId="5485" xfId="0"/>
    <xf applyFill="1" applyFont="1" applyNumberFormat="1" borderId="0" fillId="7" fontId="17" numFmtId="5485" xfId="0">
      <alignment horizontal="right" vertical="center"/>
    </xf>
    <xf applyFill="1" applyNumberFormat="1" borderId="0" fillId="7" fontId="0" numFmtId="5486" xfId="0"/>
    <xf applyFill="1" applyFont="1" applyNumberFormat="1" borderId="0" fillId="7" fontId="17" numFmtId="5486" xfId="0"/>
    <xf applyFill="1" applyFont="1" applyNumberFormat="1" borderId="0" fillId="7" fontId="17" numFmtId="5486" xfId="0">
      <alignment horizontal="right" vertical="center"/>
    </xf>
    <xf applyFill="1" applyNumberFormat="1" borderId="0" fillId="5" fontId="0" numFmtId="5487" xfId="0"/>
    <xf applyFill="1" applyFont="1" applyNumberFormat="1" borderId="0" fillId="5" fontId="17" numFmtId="5487" xfId="0"/>
    <xf applyFill="1" applyFont="1" applyNumberFormat="1" borderId="0" fillId="5" fontId="17" numFmtId="5487" xfId="0">
      <alignment horizontal="right" vertical="center"/>
    </xf>
    <xf applyFill="1" applyNumberFormat="1" borderId="0" fillId="5" fontId="0" numFmtId="5488" xfId="0"/>
    <xf applyFill="1" applyFont="1" applyNumberFormat="1" borderId="0" fillId="5" fontId="17" numFmtId="5488" xfId="0"/>
    <xf applyFill="1" applyFont="1" applyNumberFormat="1" borderId="0" fillId="5" fontId="17" numFmtId="5488" xfId="0">
      <alignment horizontal="right" vertical="center"/>
    </xf>
    <xf applyFill="1" applyNumberFormat="1" borderId="0" fillId="7" fontId="0" numFmtId="5489" xfId="0"/>
    <xf applyFill="1" applyFont="1" applyNumberFormat="1" borderId="0" fillId="7" fontId="17" numFmtId="5489" xfId="0"/>
    <xf applyFill="1" applyFont="1" applyNumberFormat="1" borderId="0" fillId="7" fontId="17" numFmtId="5489" xfId="0">
      <alignment horizontal="right" vertical="center"/>
    </xf>
    <xf applyFill="1" applyNumberFormat="1" borderId="0" fillId="5" fontId="0" numFmtId="5490" xfId="0"/>
    <xf applyFill="1" applyFont="1" applyNumberFormat="1" borderId="0" fillId="5" fontId="17" numFmtId="5490" xfId="0"/>
    <xf applyFill="1" applyFont="1" applyNumberFormat="1" borderId="0" fillId="5" fontId="17" numFmtId="5490" xfId="0">
      <alignment horizontal="right" vertical="center"/>
    </xf>
    <xf applyFill="1" applyNumberFormat="1" borderId="0" fillId="5" fontId="0" numFmtId="5491" xfId="0"/>
    <xf applyFill="1" applyFont="1" applyNumberFormat="1" borderId="0" fillId="5" fontId="17" numFmtId="5491" xfId="0"/>
    <xf applyFill="1" applyFont="1" applyNumberFormat="1" borderId="0" fillId="5" fontId="17" numFmtId="5491" xfId="0">
      <alignment horizontal="right" vertical="center"/>
    </xf>
    <xf applyFill="1" applyNumberFormat="1" borderId="0" fillId="5" fontId="0" numFmtId="5492" xfId="0"/>
    <xf applyFill="1" applyFont="1" applyNumberFormat="1" borderId="0" fillId="5" fontId="17" numFmtId="5492" xfId="0"/>
    <xf applyFill="1" applyFont="1" applyNumberFormat="1" borderId="0" fillId="5" fontId="17" numFmtId="5492" xfId="0">
      <alignment horizontal="right" vertical="center"/>
    </xf>
    <xf applyFill="1" applyNumberFormat="1" borderId="0" fillId="7" fontId="0" numFmtId="5493" xfId="0"/>
    <xf applyFill="1" applyFont="1" applyNumberFormat="1" borderId="0" fillId="7" fontId="17" numFmtId="5493" xfId="0"/>
    <xf applyFill="1" applyFont="1" applyNumberFormat="1" borderId="0" fillId="7" fontId="17" numFmtId="5493" xfId="0">
      <alignment horizontal="right" vertical="center"/>
    </xf>
    <xf applyFill="1" applyNumberFormat="1" borderId="0" fillId="7" fontId="0" numFmtId="5494" xfId="0"/>
    <xf applyFill="1" applyFont="1" applyNumberFormat="1" borderId="0" fillId="7" fontId="17" numFmtId="5494" xfId="0"/>
    <xf applyFill="1" applyFont="1" applyNumberFormat="1" borderId="0" fillId="7" fontId="17" numFmtId="5494" xfId="0">
      <alignment horizontal="right" vertical="center"/>
    </xf>
    <xf applyFill="1" applyNumberFormat="1" borderId="0" fillId="7" fontId="0" numFmtId="5495" xfId="0"/>
    <xf applyFill="1" applyFont="1" applyNumberFormat="1" borderId="0" fillId="7" fontId="17" numFmtId="5495" xfId="0"/>
    <xf applyFill="1" applyFont="1" applyNumberFormat="1" borderId="0" fillId="7" fontId="17" numFmtId="5495" xfId="0">
      <alignment horizontal="right" vertical="center"/>
    </xf>
    <xf applyFill="1" applyNumberFormat="1" borderId="0" fillId="5" fontId="0" numFmtId="5496" xfId="0"/>
    <xf applyFill="1" applyFont="1" applyNumberFormat="1" borderId="0" fillId="5" fontId="17" numFmtId="5496" xfId="0"/>
    <xf applyFill="1" applyFont="1" applyNumberFormat="1" borderId="0" fillId="5" fontId="17" numFmtId="5496" xfId="0">
      <alignment horizontal="right" vertical="center"/>
    </xf>
    <xf applyFill="1" applyNumberFormat="1" borderId="0" fillId="5" fontId="0" numFmtId="5497" xfId="0"/>
    <xf applyFill="1" applyFont="1" applyNumberFormat="1" borderId="0" fillId="5" fontId="17" numFmtId="5497" xfId="0"/>
    <xf applyFill="1" applyFont="1" applyNumberFormat="1" borderId="0" fillId="5" fontId="17" numFmtId="5497" xfId="0">
      <alignment horizontal="right" vertical="center"/>
    </xf>
    <xf applyFill="1" applyNumberFormat="1" borderId="0" fillId="5" fontId="0" numFmtId="5498" xfId="0"/>
    <xf applyFill="1" applyFont="1" applyNumberFormat="1" borderId="0" fillId="5" fontId="17" numFmtId="5498" xfId="0"/>
    <xf applyFill="1" applyFont="1" applyNumberFormat="1" borderId="0" fillId="5" fontId="17" numFmtId="5498" xfId="0">
      <alignment horizontal="right" vertical="center"/>
    </xf>
    <xf applyFill="1" applyNumberFormat="1" borderId="0" fillId="7" fontId="0" numFmtId="5499" xfId="0"/>
    <xf applyFill="1" applyFont="1" applyNumberFormat="1" borderId="0" fillId="7" fontId="17" numFmtId="5499" xfId="0"/>
    <xf applyFill="1" applyFont="1" applyNumberFormat="1" borderId="0" fillId="7" fontId="17" numFmtId="5499" xfId="0">
      <alignment horizontal="right" vertical="center"/>
    </xf>
    <xf applyFill="1" applyNumberFormat="1" borderId="0" fillId="7" fontId="0" numFmtId="5500" xfId="0"/>
    <xf applyFill="1" applyFont="1" applyNumberFormat="1" borderId="0" fillId="7" fontId="17" numFmtId="5500" xfId="0"/>
    <xf applyFill="1" applyFont="1" applyNumberFormat="1" borderId="0" fillId="7" fontId="17" numFmtId="5500" xfId="0">
      <alignment horizontal="right" vertical="center"/>
    </xf>
    <xf applyFill="1" applyNumberFormat="1" borderId="0" fillId="7" fontId="0" numFmtId="5501" xfId="0"/>
    <xf applyFill="1" applyFont="1" applyNumberFormat="1" borderId="0" fillId="7" fontId="17" numFmtId="5501" xfId="0"/>
    <xf applyFill="1" applyFont="1" applyNumberFormat="1" borderId="0" fillId="7" fontId="17" numFmtId="5501" xfId="0">
      <alignment horizontal="right" vertical="center"/>
    </xf>
    <xf applyFill="1" applyNumberFormat="1" borderId="0" fillId="5" fontId="0" numFmtId="5502" xfId="0"/>
    <xf applyFill="1" applyFont="1" applyNumberFormat="1" borderId="0" fillId="5" fontId="17" numFmtId="5502" xfId="0"/>
    <xf applyFill="1" applyFont="1" applyNumberFormat="1" borderId="0" fillId="5" fontId="17" numFmtId="5502" xfId="0">
      <alignment horizontal="right" vertical="center"/>
    </xf>
    <xf applyFill="1" applyNumberFormat="1" borderId="0" fillId="5" fontId="0" numFmtId="5503" xfId="0"/>
    <xf applyFill="1" applyFont="1" applyNumberFormat="1" borderId="0" fillId="5" fontId="17" numFmtId="5503" xfId="0"/>
    <xf applyFill="1" applyFont="1" applyNumberFormat="1" borderId="0" fillId="5" fontId="17" numFmtId="5503" xfId="0">
      <alignment horizontal="right" vertical="center"/>
    </xf>
    <xf applyFill="1" applyNumberFormat="1" borderId="0" fillId="7" fontId="0" numFmtId="5504" xfId="0"/>
    <xf applyFill="1" applyFont="1" applyNumberFormat="1" borderId="0" fillId="7" fontId="17" numFmtId="5504" xfId="0"/>
    <xf applyFill="1" applyFont="1" applyNumberFormat="1" borderId="0" fillId="7" fontId="17" numFmtId="5504" xfId="0">
      <alignment horizontal="right" vertical="center"/>
    </xf>
    <xf applyNumberFormat="1" borderId="0" fillId="0" fontId="0" numFmtId="5505" xfId="0"/>
    <xf applyFill="1" applyNumberFormat="1" borderId="0" fillId="5" fontId="0" numFmtId="5505" xfId="0"/>
    <xf applyFill="1" applyFont="1" applyNumberFormat="1" borderId="0" fillId="5" fontId="20" numFmtId="5505" xfId="0"/>
    <xf applyFill="1" applyFont="1" applyNumberFormat="1" borderId="0" fillId="5" fontId="20" numFmtId="5505" xfId="0">
      <alignment horizontal="right" vertical="center"/>
    </xf>
    <xf applyNumberFormat="1" borderId="0" fillId="0" fontId="0" numFmtId="5506" xfId="0"/>
    <xf applyFill="1" applyNumberFormat="1" borderId="0" fillId="5" fontId="0" numFmtId="5506" xfId="0"/>
    <xf applyFill="1" applyFont="1" applyNumberFormat="1" borderId="0" fillId="5" fontId="20" numFmtId="5506" xfId="0"/>
    <xf applyFill="1" applyFont="1" applyNumberFormat="1" borderId="0" fillId="5" fontId="20" numFmtId="5506" xfId="0">
      <alignment horizontal="right" vertical="center"/>
    </xf>
    <xf applyNumberFormat="1" borderId="0" fillId="0" fontId="0" numFmtId="5507" xfId="0"/>
    <xf applyFill="1" applyNumberFormat="1" borderId="0" fillId="5" fontId="0" numFmtId="5507" xfId="0"/>
    <xf applyFill="1" applyFont="1" applyNumberFormat="1" borderId="0" fillId="5" fontId="20" numFmtId="5507" xfId="0"/>
    <xf applyFill="1" applyFont="1" applyNumberFormat="1" borderId="0" fillId="5" fontId="20" numFmtId="5507" xfId="0">
      <alignment horizontal="right" vertical="center"/>
    </xf>
    <xf applyNumberFormat="1" borderId="0" fillId="0" fontId="0" numFmtId="5508" xfId="0"/>
    <xf applyFill="1" applyNumberFormat="1" borderId="0" fillId="6" fontId="0" numFmtId="5508" xfId="0"/>
    <xf applyFill="1" applyFont="1" applyNumberFormat="1" borderId="0" fillId="6" fontId="23" numFmtId="5508" xfId="0"/>
    <xf applyFill="1" applyFont="1" applyNumberFormat="1" borderId="0" fillId="6" fontId="23" numFmtId="5508" xfId="0">
      <alignment horizontal="right" vertical="center"/>
    </xf>
    <xf applyNumberFormat="1" borderId="0" fillId="0" fontId="0" numFmtId="5509" xfId="0"/>
    <xf applyFill="1" applyNumberFormat="1" borderId="0" fillId="5" fontId="0" numFmtId="5510" xfId="0"/>
    <xf applyFill="1" applyFont="1" applyNumberFormat="1" borderId="0" fillId="5" fontId="17" numFmtId="5510" xfId="0"/>
    <xf applyFill="1" applyFont="1" applyNumberFormat="1" borderId="0" fillId="5" fontId="17" numFmtId="5510" xfId="0">
      <alignment horizontal="right" vertical="center"/>
    </xf>
    <xf applyFill="1" applyNumberFormat="1" borderId="0" fillId="5" fontId="0" numFmtId="5511" xfId="0"/>
    <xf applyFill="1" applyFont="1" applyNumberFormat="1" borderId="0" fillId="5" fontId="17" numFmtId="5511" xfId="0"/>
    <xf applyFill="1" applyFont="1" applyNumberFormat="1" borderId="0" fillId="5" fontId="17" numFmtId="5511" xfId="0">
      <alignment horizontal="right" vertical="center"/>
    </xf>
    <xf applyFill="1" applyNumberFormat="1" borderId="0" fillId="5" fontId="0" numFmtId="5512" xfId="0"/>
    <xf applyFill="1" applyFont="1" applyNumberFormat="1" borderId="0" fillId="5" fontId="17" numFmtId="5512" xfId="0"/>
    <xf applyFill="1" applyFont="1" applyNumberFormat="1" borderId="0" fillId="5" fontId="17" numFmtId="5512" xfId="0">
      <alignment horizontal="right" vertical="center"/>
    </xf>
    <xf applyFill="1" applyNumberFormat="1" borderId="0" fillId="7" fontId="0" numFmtId="5513" xfId="0"/>
    <xf applyFill="1" applyFont="1" applyNumberFormat="1" borderId="0" fillId="7" fontId="17" numFmtId="5513" xfId="0"/>
    <xf applyFill="1" applyFont="1" applyNumberFormat="1" borderId="0" fillId="7" fontId="17" numFmtId="5513" xfId="0">
      <alignment horizontal="right" vertical="center"/>
    </xf>
    <xf applyFill="1" applyNumberFormat="1" borderId="0" fillId="7" fontId="0" numFmtId="5514" xfId="0"/>
    <xf applyFill="1" applyFont="1" applyNumberFormat="1" borderId="0" fillId="7" fontId="17" numFmtId="5514" xfId="0"/>
    <xf applyFill="1" applyFont="1" applyNumberFormat="1" borderId="0" fillId="7" fontId="17" numFmtId="5514" xfId="0">
      <alignment horizontal="right" vertical="center"/>
    </xf>
    <xf applyFill="1" applyNumberFormat="1" borderId="0" fillId="7" fontId="0" numFmtId="5515" xfId="0"/>
    <xf applyFill="1" applyFont="1" applyNumberFormat="1" borderId="0" fillId="7" fontId="17" numFmtId="5515" xfId="0"/>
    <xf applyFill="1" applyFont="1" applyNumberFormat="1" borderId="0" fillId="7" fontId="17" numFmtId="5515" xfId="0">
      <alignment horizontal="right" vertical="center"/>
    </xf>
    <xf applyFill="1" applyNumberFormat="1" borderId="0" fillId="5" fontId="0" numFmtId="5516" xfId="0"/>
    <xf applyFill="1" applyFont="1" applyNumberFormat="1" borderId="0" fillId="5" fontId="17" numFmtId="5516" xfId="0"/>
    <xf applyFill="1" applyFont="1" applyNumberFormat="1" borderId="0" fillId="5" fontId="17" numFmtId="5516" xfId="0">
      <alignment horizontal="right" vertical="center"/>
    </xf>
    <xf applyFill="1" applyNumberFormat="1" borderId="0" fillId="5" fontId="0" numFmtId="5517" xfId="0"/>
    <xf applyFill="1" applyFont="1" applyNumberFormat="1" borderId="0" fillId="5" fontId="17" numFmtId="5517" xfId="0"/>
    <xf applyFill="1" applyFont="1" applyNumberFormat="1" borderId="0" fillId="5" fontId="17" numFmtId="5517" xfId="0">
      <alignment horizontal="right" vertical="center"/>
    </xf>
    <xf applyFill="1" applyNumberFormat="1" borderId="0" fillId="5" fontId="0" numFmtId="5518" xfId="0"/>
    <xf applyFill="1" applyFont="1" applyNumberFormat="1" borderId="0" fillId="5" fontId="17" numFmtId="5518" xfId="0"/>
    <xf applyFill="1" applyFont="1" applyNumberFormat="1" borderId="0" fillId="5" fontId="17" numFmtId="5518" xfId="0">
      <alignment horizontal="right" vertical="center"/>
    </xf>
    <xf applyFill="1" applyNumberFormat="1" borderId="0" fillId="7" fontId="0" numFmtId="5519" xfId="0"/>
    <xf applyFill="1" applyFont="1" applyNumberFormat="1" borderId="0" fillId="7" fontId="17" numFmtId="5519" xfId="0"/>
    <xf applyFill="1" applyFont="1" applyNumberFormat="1" borderId="0" fillId="7" fontId="17" numFmtId="5519" xfId="0">
      <alignment horizontal="right" vertical="center"/>
    </xf>
    <xf applyFill="1" applyNumberFormat="1" borderId="0" fillId="7" fontId="0" numFmtId="5520" xfId="0"/>
    <xf applyFill="1" applyFont="1" applyNumberFormat="1" borderId="0" fillId="7" fontId="17" numFmtId="5520" xfId="0"/>
    <xf applyFill="1" applyFont="1" applyNumberFormat="1" borderId="0" fillId="7" fontId="17" numFmtId="5520" xfId="0">
      <alignment horizontal="right" vertical="center"/>
    </xf>
    <xf applyFill="1" applyNumberFormat="1" borderId="0" fillId="7" fontId="0" numFmtId="5521" xfId="0"/>
    <xf applyFill="1" applyFont="1" applyNumberFormat="1" borderId="0" fillId="7" fontId="17" numFmtId="5521" xfId="0"/>
    <xf applyFill="1" applyFont="1" applyNumberFormat="1" borderId="0" fillId="7" fontId="17" numFmtId="5521" xfId="0">
      <alignment horizontal="right" vertical="center"/>
    </xf>
    <xf applyFill="1" applyNumberFormat="1" borderId="0" fillId="5" fontId="0" numFmtId="5522" xfId="0"/>
    <xf applyFill="1" applyFont="1" applyNumberFormat="1" borderId="0" fillId="5" fontId="17" numFmtId="5522" xfId="0"/>
    <xf applyFill="1" applyFont="1" applyNumberFormat="1" borderId="0" fillId="5" fontId="17" numFmtId="5522" xfId="0">
      <alignment horizontal="right" vertical="center"/>
    </xf>
    <xf applyFill="1" applyNumberFormat="1" borderId="0" fillId="5" fontId="0" numFmtId="5523" xfId="0"/>
    <xf applyFill="1" applyFont="1" applyNumberFormat="1" borderId="0" fillId="5" fontId="17" numFmtId="5523" xfId="0"/>
    <xf applyFill="1" applyFont="1" applyNumberFormat="1" borderId="0" fillId="5" fontId="17" numFmtId="5523" xfId="0">
      <alignment horizontal="right" vertical="center"/>
    </xf>
    <xf applyFill="1" applyNumberFormat="1" borderId="0" fillId="5" fontId="0" numFmtId="5524" xfId="0"/>
    <xf applyFill="1" applyFont="1" applyNumberFormat="1" borderId="0" fillId="5" fontId="17" numFmtId="5524" xfId="0"/>
    <xf applyFill="1" applyFont="1" applyNumberFormat="1" borderId="0" fillId="5" fontId="17" numFmtId="5524" xfId="0">
      <alignment horizontal="right" vertical="center"/>
    </xf>
    <xf applyFill="1" applyNumberFormat="1" borderId="0" fillId="7" fontId="0" numFmtId="5525" xfId="0"/>
    <xf applyFill="1" applyFont="1" applyNumberFormat="1" borderId="0" fillId="7" fontId="17" numFmtId="5525" xfId="0"/>
    <xf applyFill="1" applyFont="1" applyNumberFormat="1" borderId="0" fillId="7" fontId="17" numFmtId="5525" xfId="0">
      <alignment horizontal="right" vertical="center"/>
    </xf>
    <xf applyFill="1" applyNumberFormat="1" borderId="0" fillId="7" fontId="0" numFmtId="5526" xfId="0"/>
    <xf applyFill="1" applyFont="1" applyNumberFormat="1" borderId="0" fillId="7" fontId="17" numFmtId="5526" xfId="0"/>
    <xf applyFill="1" applyFont="1" applyNumberFormat="1" borderId="0" fillId="7" fontId="17" numFmtId="5526" xfId="0">
      <alignment horizontal="right" vertical="center"/>
    </xf>
    <xf applyFill="1" applyNumberFormat="1" borderId="0" fillId="7" fontId="0" numFmtId="5527" xfId="0"/>
    <xf applyFill="1" applyFont="1" applyNumberFormat="1" borderId="0" fillId="7" fontId="17" numFmtId="5527" xfId="0"/>
    <xf applyFill="1" applyFont="1" applyNumberFormat="1" borderId="0" fillId="7" fontId="17" numFmtId="5527" xfId="0">
      <alignment horizontal="right" vertical="center"/>
    </xf>
    <xf applyFill="1" applyNumberFormat="1" borderId="0" fillId="5" fontId="0" numFmtId="5528" xfId="0"/>
    <xf applyFill="1" applyFont="1" applyNumberFormat="1" borderId="0" fillId="5" fontId="17" numFmtId="5528" xfId="0"/>
    <xf applyFill="1" applyFont="1" applyNumberFormat="1" borderId="0" fillId="5" fontId="17" numFmtId="5528" xfId="0">
      <alignment horizontal="right" vertical="center"/>
    </xf>
    <xf applyFill="1" applyNumberFormat="1" borderId="0" fillId="5" fontId="0" numFmtId="5529" xfId="0"/>
    <xf applyFill="1" applyFont="1" applyNumberFormat="1" borderId="0" fillId="5" fontId="17" numFmtId="5529" xfId="0"/>
    <xf applyFill="1" applyFont="1" applyNumberFormat="1" borderId="0" fillId="5" fontId="17" numFmtId="5529" xfId="0">
      <alignment horizontal="right" vertical="center"/>
    </xf>
    <xf applyFill="1" applyNumberFormat="1" borderId="0" fillId="7" fontId="0" numFmtId="5530" xfId="0"/>
    <xf applyFill="1" applyFont="1" applyNumberFormat="1" borderId="0" fillId="7" fontId="17" numFmtId="5530" xfId="0"/>
    <xf applyFill="1" applyFont="1" applyNumberFormat="1" borderId="0" fillId="7" fontId="17" numFmtId="5530" xfId="0">
      <alignment horizontal="right" vertical="center"/>
    </xf>
    <xf applyFill="1" applyNumberFormat="1" borderId="0" fillId="5" fontId="0" numFmtId="5531" xfId="0"/>
    <xf applyFill="1" applyFont="1" applyNumberFormat="1" borderId="0" fillId="5" fontId="17" numFmtId="5531" xfId="0"/>
    <xf applyFill="1" applyFont="1" applyNumberFormat="1" borderId="0" fillId="5" fontId="17" numFmtId="5531" xfId="0">
      <alignment horizontal="right" vertical="center"/>
    </xf>
    <xf applyFill="1" applyNumberFormat="1" borderId="0" fillId="5" fontId="0" numFmtId="5532" xfId="0"/>
    <xf applyFill="1" applyFont="1" applyNumberFormat="1" borderId="0" fillId="5" fontId="17" numFmtId="5532" xfId="0"/>
    <xf applyFill="1" applyFont="1" applyNumberFormat="1" borderId="0" fillId="5" fontId="17" numFmtId="5532" xfId="0">
      <alignment horizontal="right" vertical="center"/>
    </xf>
    <xf applyFill="1" applyNumberFormat="1" borderId="0" fillId="5" fontId="0" numFmtId="5533" xfId="0"/>
    <xf applyFill="1" applyFont="1" applyNumberFormat="1" borderId="0" fillId="5" fontId="17" numFmtId="5533" xfId="0"/>
    <xf applyFill="1" applyFont="1" applyNumberFormat="1" borderId="0" fillId="5" fontId="17" numFmtId="5533" xfId="0">
      <alignment horizontal="right" vertical="center"/>
    </xf>
    <xf applyFill="1" applyNumberFormat="1" borderId="0" fillId="7" fontId="0" numFmtId="5534" xfId="0"/>
    <xf applyFill="1" applyFont="1" applyNumberFormat="1" borderId="0" fillId="7" fontId="17" numFmtId="5534" xfId="0"/>
    <xf applyFill="1" applyFont="1" applyNumberFormat="1" borderId="0" fillId="7" fontId="17" numFmtId="5534" xfId="0">
      <alignment horizontal="right" vertical="center"/>
    </xf>
    <xf applyFill="1" applyNumberFormat="1" borderId="0" fillId="7" fontId="0" numFmtId="5535" xfId="0"/>
    <xf applyFill="1" applyFont="1" applyNumberFormat="1" borderId="0" fillId="7" fontId="17" numFmtId="5535" xfId="0"/>
    <xf applyFill="1" applyFont="1" applyNumberFormat="1" borderId="0" fillId="7" fontId="17" numFmtId="5535" xfId="0">
      <alignment horizontal="right" vertical="center"/>
    </xf>
    <xf applyFill="1" applyNumberFormat="1" borderId="0" fillId="7" fontId="0" numFmtId="5536" xfId="0"/>
    <xf applyFill="1" applyFont="1" applyNumberFormat="1" borderId="0" fillId="7" fontId="17" numFmtId="5536" xfId="0"/>
    <xf applyFill="1" applyFont="1" applyNumberFormat="1" borderId="0" fillId="7" fontId="17" numFmtId="5536" xfId="0">
      <alignment horizontal="right" vertical="center"/>
    </xf>
    <xf applyFill="1" applyNumberFormat="1" borderId="0" fillId="5" fontId="0" numFmtId="5537" xfId="0"/>
    <xf applyFill="1" applyFont="1" applyNumberFormat="1" borderId="0" fillId="5" fontId="17" numFmtId="5537" xfId="0"/>
    <xf applyFill="1" applyFont="1" applyNumberFormat="1" borderId="0" fillId="5" fontId="17" numFmtId="5537" xfId="0">
      <alignment horizontal="right" vertical="center"/>
    </xf>
    <xf applyFill="1" applyNumberFormat="1" borderId="0" fillId="5" fontId="0" numFmtId="5538" xfId="0"/>
    <xf applyFill="1" applyFont="1" applyNumberFormat="1" borderId="0" fillId="5" fontId="17" numFmtId="5538" xfId="0"/>
    <xf applyFill="1" applyFont="1" applyNumberFormat="1" borderId="0" fillId="5" fontId="17" numFmtId="5538" xfId="0">
      <alignment horizontal="right" vertical="center"/>
    </xf>
    <xf applyFill="1" applyNumberFormat="1" borderId="0" fillId="5" fontId="0" numFmtId="5539" xfId="0"/>
    <xf applyFill="1" applyFont="1" applyNumberFormat="1" borderId="0" fillId="5" fontId="17" numFmtId="5539" xfId="0"/>
    <xf applyFill="1" applyFont="1" applyNumberFormat="1" borderId="0" fillId="5" fontId="17" numFmtId="5539" xfId="0">
      <alignment horizontal="right" vertical="center"/>
    </xf>
    <xf applyFill="1" applyNumberFormat="1" borderId="0" fillId="7" fontId="0" numFmtId="5540" xfId="0"/>
    <xf applyFill="1" applyFont="1" applyNumberFormat="1" borderId="0" fillId="7" fontId="17" numFmtId="5540" xfId="0"/>
    <xf applyFill="1" applyFont="1" applyNumberFormat="1" borderId="0" fillId="7" fontId="17" numFmtId="5540" xfId="0">
      <alignment horizontal="right" vertical="center"/>
    </xf>
    <xf applyFill="1" applyNumberFormat="1" borderId="0" fillId="7" fontId="0" numFmtId="5541" xfId="0"/>
    <xf applyFill="1" applyFont="1" applyNumberFormat="1" borderId="0" fillId="7" fontId="17" numFmtId="5541" xfId="0"/>
    <xf applyFill="1" applyFont="1" applyNumberFormat="1" borderId="0" fillId="7" fontId="17" numFmtId="5541" xfId="0">
      <alignment horizontal="right" vertical="center"/>
    </xf>
    <xf applyFill="1" applyNumberFormat="1" borderId="0" fillId="7" fontId="0" numFmtId="5542" xfId="0"/>
    <xf applyFill="1" applyFont="1" applyNumberFormat="1" borderId="0" fillId="7" fontId="17" numFmtId="5542" xfId="0"/>
    <xf applyFill="1" applyFont="1" applyNumberFormat="1" borderId="0" fillId="7" fontId="17" numFmtId="5542" xfId="0">
      <alignment horizontal="right" vertical="center"/>
    </xf>
    <xf applyFill="1" applyNumberFormat="1" borderId="0" fillId="5" fontId="0" numFmtId="5543" xfId="0"/>
    <xf applyFill="1" applyFont="1" applyNumberFormat="1" borderId="0" fillId="5" fontId="17" numFmtId="5543" xfId="0"/>
    <xf applyFill="1" applyFont="1" applyNumberFormat="1" borderId="0" fillId="5" fontId="17" numFmtId="5543" xfId="0">
      <alignment horizontal="right" vertical="center"/>
    </xf>
    <xf applyFill="1" applyNumberFormat="1" borderId="0" fillId="5" fontId="0" numFmtId="5544" xfId="0"/>
    <xf applyFill="1" applyFont="1" applyNumberFormat="1" borderId="0" fillId="5" fontId="17" numFmtId="5544" xfId="0"/>
    <xf applyFill="1" applyFont="1" applyNumberFormat="1" borderId="0" fillId="5" fontId="17" numFmtId="5544" xfId="0">
      <alignment horizontal="right" vertical="center"/>
    </xf>
    <xf applyFill="1" applyNumberFormat="1" borderId="0" fillId="7" fontId="0" numFmtId="5545" xfId="0"/>
    <xf applyFill="1" applyFont="1" applyNumberFormat="1" borderId="0" fillId="7" fontId="17" numFmtId="5545" xfId="0"/>
    <xf applyFill="1" applyFont="1" applyNumberFormat="1" borderId="0" fillId="7" fontId="17" numFmtId="5545" xfId="0">
      <alignment horizontal="right" vertical="center"/>
    </xf>
    <xf applyNumberFormat="1" borderId="0" fillId="0" fontId="0" numFmtId="5546" xfId="0"/>
    <xf applyFill="1" applyNumberFormat="1" borderId="0" fillId="5" fontId="0" numFmtId="5546" xfId="0"/>
    <xf applyFill="1" applyFont="1" applyNumberFormat="1" borderId="0" fillId="5" fontId="20" numFmtId="5546" xfId="0"/>
    <xf applyFill="1" applyFont="1" applyNumberFormat="1" borderId="0" fillId="5" fontId="20" numFmtId="5546" xfId="0">
      <alignment horizontal="right" vertical="center"/>
    </xf>
    <xf applyNumberFormat="1" borderId="0" fillId="0" fontId="0" numFmtId="5547" xfId="0"/>
    <xf applyFill="1" applyNumberFormat="1" borderId="0" fillId="5" fontId="0" numFmtId="5547" xfId="0"/>
    <xf applyFill="1" applyFont="1" applyNumberFormat="1" borderId="0" fillId="5" fontId="20" numFmtId="5547" xfId="0"/>
    <xf applyFill="1" applyFont="1" applyNumberFormat="1" borderId="0" fillId="5" fontId="20" numFmtId="5547" xfId="0">
      <alignment horizontal="right" vertical="center"/>
    </xf>
    <xf applyNumberFormat="1" borderId="0" fillId="0" fontId="0" numFmtId="5548" xfId="0"/>
    <xf applyFill="1" applyNumberFormat="1" borderId="0" fillId="5" fontId="0" numFmtId="5548" xfId="0"/>
    <xf applyFill="1" applyFont="1" applyNumberFormat="1" borderId="0" fillId="5" fontId="20" numFmtId="5548" xfId="0"/>
    <xf applyFill="1" applyFont="1" applyNumberFormat="1" borderId="0" fillId="5" fontId="20" numFmtId="5548" xfId="0">
      <alignment horizontal="right" vertical="center"/>
    </xf>
    <xf applyNumberFormat="1" borderId="0" fillId="0" fontId="0" numFmtId="5549" xfId="0"/>
    <xf applyFill="1" applyNumberFormat="1" borderId="0" fillId="6" fontId="0" numFmtId="5549" xfId="0"/>
    <xf applyFill="1" applyFont="1" applyNumberFormat="1" borderId="0" fillId="6" fontId="23" numFmtId="5549" xfId="0"/>
    <xf applyFill="1" applyFont="1" applyNumberFormat="1" borderId="0" fillId="6" fontId="23" numFmtId="5549" xfId="0">
      <alignment horizontal="right" vertical="center"/>
    </xf>
    <xf applyNumberFormat="1" borderId="0" fillId="0" fontId="0" numFmtId="5550" xfId="0"/>
    <xf applyFill="1" applyNumberFormat="1" borderId="0" fillId="5" fontId="0" numFmtId="5551" xfId="0"/>
    <xf applyFill="1" applyFont="1" applyNumberFormat="1" borderId="0" fillId="5" fontId="17" numFmtId="5551" xfId="0"/>
    <xf applyFill="1" applyFont="1" applyNumberFormat="1" borderId="0" fillId="5" fontId="17" numFmtId="5551" xfId="0">
      <alignment horizontal="right" vertical="center"/>
    </xf>
    <xf applyFill="1" applyNumberFormat="1" borderId="0" fillId="5" fontId="0" numFmtId="5552" xfId="0"/>
    <xf applyFill="1" applyFont="1" applyNumberFormat="1" borderId="0" fillId="5" fontId="17" numFmtId="5552" xfId="0"/>
    <xf applyFill="1" applyFont="1" applyNumberFormat="1" borderId="0" fillId="5" fontId="17" numFmtId="5552" xfId="0">
      <alignment horizontal="right" vertical="center"/>
    </xf>
    <xf applyFill="1" applyNumberFormat="1" borderId="0" fillId="5" fontId="0" numFmtId="5553" xfId="0"/>
    <xf applyFill="1" applyFont="1" applyNumberFormat="1" borderId="0" fillId="5" fontId="17" numFmtId="5553" xfId="0"/>
    <xf applyFill="1" applyFont="1" applyNumberFormat="1" borderId="0" fillId="5" fontId="17" numFmtId="5553" xfId="0">
      <alignment horizontal="right" vertical="center"/>
    </xf>
    <xf applyFill="1" applyNumberFormat="1" borderId="0" fillId="7" fontId="0" numFmtId="5554" xfId="0"/>
    <xf applyFill="1" applyFont="1" applyNumberFormat="1" borderId="0" fillId="7" fontId="17" numFmtId="5554" xfId="0"/>
    <xf applyFill="1" applyFont="1" applyNumberFormat="1" borderId="0" fillId="7" fontId="17" numFmtId="5554" xfId="0">
      <alignment horizontal="right" vertical="center"/>
    </xf>
    <xf applyFill="1" applyNumberFormat="1" borderId="0" fillId="7" fontId="0" numFmtId="5555" xfId="0"/>
    <xf applyFill="1" applyFont="1" applyNumberFormat="1" borderId="0" fillId="7" fontId="17" numFmtId="5555" xfId="0"/>
    <xf applyFill="1" applyFont="1" applyNumberFormat="1" borderId="0" fillId="7" fontId="17" numFmtId="5555" xfId="0">
      <alignment horizontal="right" vertical="center"/>
    </xf>
    <xf applyFill="1" applyNumberFormat="1" borderId="0" fillId="7" fontId="0" numFmtId="5556" xfId="0"/>
    <xf applyFill="1" applyFont="1" applyNumberFormat="1" borderId="0" fillId="7" fontId="17" numFmtId="5556" xfId="0"/>
    <xf applyFill="1" applyFont="1" applyNumberFormat="1" borderId="0" fillId="7" fontId="17" numFmtId="5556" xfId="0">
      <alignment horizontal="right" vertical="center"/>
    </xf>
    <xf applyFill="1" applyNumberFormat="1" borderId="0" fillId="5" fontId="0" numFmtId="5557" xfId="0"/>
    <xf applyFill="1" applyFont="1" applyNumberFormat="1" borderId="0" fillId="5" fontId="17" numFmtId="5557" xfId="0"/>
    <xf applyFill="1" applyFont="1" applyNumberFormat="1" borderId="0" fillId="5" fontId="17" numFmtId="5557" xfId="0">
      <alignment horizontal="right" vertical="center"/>
    </xf>
    <xf applyFill="1" applyNumberFormat="1" borderId="0" fillId="5" fontId="0" numFmtId="5558" xfId="0"/>
    <xf applyFill="1" applyFont="1" applyNumberFormat="1" borderId="0" fillId="5" fontId="17" numFmtId="5558" xfId="0"/>
    <xf applyFill="1" applyFont="1" applyNumberFormat="1" borderId="0" fillId="5" fontId="17" numFmtId="5558" xfId="0">
      <alignment horizontal="right" vertical="center"/>
    </xf>
    <xf applyFill="1" applyNumberFormat="1" borderId="0" fillId="5" fontId="0" numFmtId="5559" xfId="0"/>
    <xf applyFill="1" applyFont="1" applyNumberFormat="1" borderId="0" fillId="5" fontId="17" numFmtId="5559" xfId="0"/>
    <xf applyFill="1" applyFont="1" applyNumberFormat="1" borderId="0" fillId="5" fontId="17" numFmtId="5559" xfId="0">
      <alignment horizontal="right" vertical="center"/>
    </xf>
    <xf applyFill="1" applyNumberFormat="1" borderId="0" fillId="7" fontId="0" numFmtId="5560" xfId="0"/>
    <xf applyFill="1" applyFont="1" applyNumberFormat="1" borderId="0" fillId="7" fontId="17" numFmtId="5560" xfId="0"/>
    <xf applyFill="1" applyFont="1" applyNumberFormat="1" borderId="0" fillId="7" fontId="17" numFmtId="5560" xfId="0">
      <alignment horizontal="right" vertical="center"/>
    </xf>
    <xf applyFill="1" applyNumberFormat="1" borderId="0" fillId="7" fontId="0" numFmtId="5561" xfId="0"/>
    <xf applyFill="1" applyFont="1" applyNumberFormat="1" borderId="0" fillId="7" fontId="17" numFmtId="5561" xfId="0"/>
    <xf applyFill="1" applyFont="1" applyNumberFormat="1" borderId="0" fillId="7" fontId="17" numFmtId="5561" xfId="0">
      <alignment horizontal="right" vertical="center"/>
    </xf>
    <xf applyFill="1" applyNumberFormat="1" borderId="0" fillId="7" fontId="0" numFmtId="5562" xfId="0"/>
    <xf applyFill="1" applyFont="1" applyNumberFormat="1" borderId="0" fillId="7" fontId="17" numFmtId="5562" xfId="0"/>
    <xf applyFill="1" applyFont="1" applyNumberFormat="1" borderId="0" fillId="7" fontId="17" numFmtId="5562" xfId="0">
      <alignment horizontal="right" vertical="center"/>
    </xf>
    <xf applyFill="1" applyNumberFormat="1" borderId="0" fillId="5" fontId="0" numFmtId="5563" xfId="0"/>
    <xf applyFill="1" applyFont="1" applyNumberFormat="1" borderId="0" fillId="5" fontId="17" numFmtId="5563" xfId="0"/>
    <xf applyFill="1" applyFont="1" applyNumberFormat="1" borderId="0" fillId="5" fontId="17" numFmtId="5563" xfId="0">
      <alignment horizontal="right" vertical="center"/>
    </xf>
    <xf applyFill="1" applyNumberFormat="1" borderId="0" fillId="5" fontId="0" numFmtId="5564" xfId="0"/>
    <xf applyFill="1" applyFont="1" applyNumberFormat="1" borderId="0" fillId="5" fontId="17" numFmtId="5564" xfId="0"/>
    <xf applyFill="1" applyFont="1" applyNumberFormat="1" borderId="0" fillId="5" fontId="17" numFmtId="5564" xfId="0">
      <alignment horizontal="right" vertical="center"/>
    </xf>
    <xf applyFill="1" applyNumberFormat="1" borderId="0" fillId="5" fontId="0" numFmtId="5565" xfId="0"/>
    <xf applyFill="1" applyFont="1" applyNumberFormat="1" borderId="0" fillId="5" fontId="17" numFmtId="5565" xfId="0"/>
    <xf applyFill="1" applyFont="1" applyNumberFormat="1" borderId="0" fillId="5" fontId="17" numFmtId="5565" xfId="0">
      <alignment horizontal="right" vertical="center"/>
    </xf>
    <xf applyFill="1" applyNumberFormat="1" borderId="0" fillId="7" fontId="0" numFmtId="5566" xfId="0"/>
    <xf applyFill="1" applyFont="1" applyNumberFormat="1" borderId="0" fillId="7" fontId="17" numFmtId="5566" xfId="0"/>
    <xf applyFill="1" applyFont="1" applyNumberFormat="1" borderId="0" fillId="7" fontId="17" numFmtId="5566" xfId="0">
      <alignment horizontal="right" vertical="center"/>
    </xf>
    <xf applyFill="1" applyNumberFormat="1" borderId="0" fillId="7" fontId="0" numFmtId="5567" xfId="0"/>
    <xf applyFill="1" applyFont="1" applyNumberFormat="1" borderId="0" fillId="7" fontId="17" numFmtId="5567" xfId="0"/>
    <xf applyFill="1" applyFont="1" applyNumberFormat="1" borderId="0" fillId="7" fontId="17" numFmtId="5567" xfId="0">
      <alignment horizontal="right" vertical="center"/>
    </xf>
    <xf applyFill="1" applyNumberFormat="1" borderId="0" fillId="7" fontId="0" numFmtId="5568" xfId="0"/>
    <xf applyFill="1" applyFont="1" applyNumberFormat="1" borderId="0" fillId="7" fontId="17" numFmtId="5568" xfId="0"/>
    <xf applyFill="1" applyFont="1" applyNumberFormat="1" borderId="0" fillId="7" fontId="17" numFmtId="5568" xfId="0">
      <alignment horizontal="right" vertical="center"/>
    </xf>
    <xf applyFill="1" applyNumberFormat="1" borderId="0" fillId="5" fontId="0" numFmtId="5569" xfId="0"/>
    <xf applyFill="1" applyFont="1" applyNumberFormat="1" borderId="0" fillId="5" fontId="17" numFmtId="5569" xfId="0"/>
    <xf applyFill="1" applyFont="1" applyNumberFormat="1" borderId="0" fillId="5" fontId="17" numFmtId="5569" xfId="0">
      <alignment horizontal="right" vertical="center"/>
    </xf>
    <xf applyFill="1" applyNumberFormat="1" borderId="0" fillId="5" fontId="0" numFmtId="5570" xfId="0"/>
    <xf applyFill="1" applyFont="1" applyNumberFormat="1" borderId="0" fillId="5" fontId="17" numFmtId="5570" xfId="0"/>
    <xf applyFill="1" applyFont="1" applyNumberFormat="1" borderId="0" fillId="5" fontId="17" numFmtId="5570" xfId="0">
      <alignment horizontal="right" vertical="center"/>
    </xf>
    <xf applyFill="1" applyNumberFormat="1" borderId="0" fillId="7" fontId="0" numFmtId="5571" xfId="0"/>
    <xf applyFill="1" applyFont="1" applyNumberFormat="1" borderId="0" fillId="7" fontId="17" numFmtId="5571" xfId="0"/>
    <xf applyFill="1" applyFont="1" applyNumberFormat="1" borderId="0" fillId="7" fontId="17" numFmtId="5571" xfId="0">
      <alignment horizontal="right" vertical="center"/>
    </xf>
    <xf applyFill="1" applyNumberFormat="1" borderId="0" fillId="5" fontId="0" numFmtId="5572" xfId="0"/>
    <xf applyFill="1" applyFont="1" applyNumberFormat="1" borderId="0" fillId="5" fontId="17" numFmtId="5572" xfId="0"/>
    <xf applyFill="1" applyFont="1" applyNumberFormat="1" borderId="0" fillId="5" fontId="17" numFmtId="5572" xfId="0">
      <alignment horizontal="right" vertical="center"/>
    </xf>
    <xf applyFill="1" applyNumberFormat="1" borderId="0" fillId="5" fontId="0" numFmtId="5573" xfId="0"/>
    <xf applyFill="1" applyFont="1" applyNumberFormat="1" borderId="0" fillId="5" fontId="17" numFmtId="5573" xfId="0"/>
    <xf applyFill="1" applyFont="1" applyNumberFormat="1" borderId="0" fillId="5" fontId="17" numFmtId="5573" xfId="0">
      <alignment horizontal="right" vertical="center"/>
    </xf>
    <xf applyFill="1" applyNumberFormat="1" borderId="0" fillId="5" fontId="0" numFmtId="5574" xfId="0"/>
    <xf applyFill="1" applyFont="1" applyNumberFormat="1" borderId="0" fillId="5" fontId="17" numFmtId="5574" xfId="0"/>
    <xf applyFill="1" applyFont="1" applyNumberFormat="1" borderId="0" fillId="5" fontId="17" numFmtId="5574" xfId="0">
      <alignment horizontal="right" vertical="center"/>
    </xf>
    <xf applyFill="1" applyNumberFormat="1" borderId="0" fillId="7" fontId="0" numFmtId="5575" xfId="0"/>
    <xf applyFill="1" applyFont="1" applyNumberFormat="1" borderId="0" fillId="7" fontId="17" numFmtId="5575" xfId="0"/>
    <xf applyFill="1" applyFont="1" applyNumberFormat="1" borderId="0" fillId="7" fontId="17" numFmtId="5575" xfId="0">
      <alignment horizontal="right" vertical="center"/>
    </xf>
    <xf applyFill="1" applyNumberFormat="1" borderId="0" fillId="7" fontId="0" numFmtId="5576" xfId="0"/>
    <xf applyFill="1" applyFont="1" applyNumberFormat="1" borderId="0" fillId="7" fontId="17" numFmtId="5576" xfId="0"/>
    <xf applyFill="1" applyFont="1" applyNumberFormat="1" borderId="0" fillId="7" fontId="17" numFmtId="5576" xfId="0">
      <alignment horizontal="right" vertical="center"/>
    </xf>
    <xf applyFill="1" applyNumberFormat="1" borderId="0" fillId="7" fontId="0" numFmtId="5577" xfId="0"/>
    <xf applyFill="1" applyFont="1" applyNumberFormat="1" borderId="0" fillId="7" fontId="17" numFmtId="5577" xfId="0"/>
    <xf applyFill="1" applyFont="1" applyNumberFormat="1" borderId="0" fillId="7" fontId="17" numFmtId="5577" xfId="0">
      <alignment horizontal="right" vertical="center"/>
    </xf>
    <xf applyFill="1" applyNumberFormat="1" borderId="0" fillId="5" fontId="0" numFmtId="5578" xfId="0"/>
    <xf applyFill="1" applyFont="1" applyNumberFormat="1" borderId="0" fillId="5" fontId="17" numFmtId="5578" xfId="0"/>
    <xf applyFill="1" applyFont="1" applyNumberFormat="1" borderId="0" fillId="5" fontId="17" numFmtId="5578" xfId="0">
      <alignment horizontal="right" vertical="center"/>
    </xf>
    <xf applyFill="1" applyNumberFormat="1" borderId="0" fillId="5" fontId="0" numFmtId="5579" xfId="0"/>
    <xf applyFill="1" applyFont="1" applyNumberFormat="1" borderId="0" fillId="5" fontId="17" numFmtId="5579" xfId="0"/>
    <xf applyFill="1" applyFont="1" applyNumberFormat="1" borderId="0" fillId="5" fontId="17" numFmtId="5579" xfId="0">
      <alignment horizontal="right" vertical="center"/>
    </xf>
    <xf applyFill="1" applyNumberFormat="1" borderId="0" fillId="5" fontId="0" numFmtId="5580" xfId="0"/>
    <xf applyFill="1" applyFont="1" applyNumberFormat="1" borderId="0" fillId="5" fontId="17" numFmtId="5580" xfId="0"/>
    <xf applyFill="1" applyFont="1" applyNumberFormat="1" borderId="0" fillId="5" fontId="17" numFmtId="5580" xfId="0">
      <alignment horizontal="right" vertical="center"/>
    </xf>
    <xf applyFill="1" applyNumberFormat="1" borderId="0" fillId="7" fontId="0" numFmtId="5581" xfId="0"/>
    <xf applyFill="1" applyFont="1" applyNumberFormat="1" borderId="0" fillId="7" fontId="17" numFmtId="5581" xfId="0"/>
    <xf applyFill="1" applyFont="1" applyNumberFormat="1" borderId="0" fillId="7" fontId="17" numFmtId="5581" xfId="0">
      <alignment horizontal="right" vertical="center"/>
    </xf>
    <xf applyFill="1" applyNumberFormat="1" borderId="0" fillId="7" fontId="0" numFmtId="5582" xfId="0"/>
    <xf applyFill="1" applyFont="1" applyNumberFormat="1" borderId="0" fillId="7" fontId="17" numFmtId="5582" xfId="0"/>
    <xf applyFill="1" applyFont="1" applyNumberFormat="1" borderId="0" fillId="7" fontId="17" numFmtId="5582" xfId="0">
      <alignment horizontal="right" vertical="center"/>
    </xf>
    <xf applyFill="1" applyNumberFormat="1" borderId="0" fillId="7" fontId="0" numFmtId="5583" xfId="0"/>
    <xf applyFill="1" applyFont="1" applyNumberFormat="1" borderId="0" fillId="7" fontId="17" numFmtId="5583" xfId="0"/>
    <xf applyFill="1" applyFont="1" applyNumberFormat="1" borderId="0" fillId="7" fontId="17" numFmtId="5583" xfId="0">
      <alignment horizontal="right" vertical="center"/>
    </xf>
    <xf applyFill="1" applyNumberFormat="1" borderId="0" fillId="5" fontId="0" numFmtId="5584" xfId="0"/>
    <xf applyFill="1" applyFont="1" applyNumberFormat="1" borderId="0" fillId="5" fontId="17" numFmtId="5584" xfId="0"/>
    <xf applyFill="1" applyFont="1" applyNumberFormat="1" borderId="0" fillId="5" fontId="17" numFmtId="5584" xfId="0">
      <alignment horizontal="right" vertical="center"/>
    </xf>
    <xf applyFill="1" applyNumberFormat="1" borderId="0" fillId="5" fontId="0" numFmtId="5585" xfId="0"/>
    <xf applyFill="1" applyFont="1" applyNumberFormat="1" borderId="0" fillId="5" fontId="17" numFmtId="5585" xfId="0"/>
    <xf applyFill="1" applyFont="1" applyNumberFormat="1" borderId="0" fillId="5" fontId="17" numFmtId="5585" xfId="0">
      <alignment horizontal="right" vertical="center"/>
    </xf>
    <xf applyFill="1" applyNumberFormat="1" borderId="0" fillId="7" fontId="0" numFmtId="5586" xfId="0"/>
    <xf applyFill="1" applyFont="1" applyNumberFormat="1" borderId="0" fillId="7" fontId="17" numFmtId="5586" xfId="0"/>
    <xf applyFill="1" applyFont="1" applyNumberFormat="1" borderId="0" fillId="7" fontId="17" numFmtId="5586" xfId="0">
      <alignment horizontal="right" vertical="center"/>
    </xf>
    <xf applyNumberFormat="1" borderId="0" fillId="0" fontId="0" numFmtId="5587" xfId="0"/>
    <xf applyFill="1" applyNumberFormat="1" borderId="0" fillId="5" fontId="0" numFmtId="5587" xfId="0"/>
    <xf applyFill="1" applyFont="1" applyNumberFormat="1" borderId="0" fillId="5" fontId="20" numFmtId="5587" xfId="0"/>
    <xf applyFill="1" applyFont="1" applyNumberFormat="1" borderId="0" fillId="5" fontId="20" numFmtId="5587" xfId="0">
      <alignment horizontal="right" vertical="center"/>
    </xf>
    <xf applyNumberFormat="1" borderId="0" fillId="0" fontId="0" numFmtId="5588" xfId="0"/>
    <xf applyFill="1" applyNumberFormat="1" borderId="0" fillId="5" fontId="0" numFmtId="5588" xfId="0"/>
    <xf applyFill="1" applyFont="1" applyNumberFormat="1" borderId="0" fillId="5" fontId="20" numFmtId="5588" xfId="0"/>
    <xf applyFill="1" applyFont="1" applyNumberFormat="1" borderId="0" fillId="5" fontId="20" numFmtId="5588" xfId="0">
      <alignment horizontal="right" vertical="center"/>
    </xf>
    <xf applyNumberFormat="1" borderId="0" fillId="0" fontId="0" numFmtId="5589" xfId="0"/>
    <xf applyFill="1" applyNumberFormat="1" borderId="0" fillId="5" fontId="0" numFmtId="5589" xfId="0"/>
    <xf applyFill="1" applyFont="1" applyNumberFormat="1" borderId="0" fillId="5" fontId="20" numFmtId="5589" xfId="0"/>
    <xf applyFill="1" applyFont="1" applyNumberFormat="1" borderId="0" fillId="5" fontId="20" numFmtId="5589" xfId="0">
      <alignment horizontal="right" vertical="center"/>
    </xf>
    <xf applyNumberFormat="1" borderId="0" fillId="0" fontId="0" numFmtId="5590" xfId="0"/>
    <xf applyFill="1" applyNumberFormat="1" borderId="0" fillId="6" fontId="0" numFmtId="5590" xfId="0"/>
    <xf applyFill="1" applyFont="1" applyNumberFormat="1" borderId="0" fillId="6" fontId="23" numFmtId="5590" xfId="0"/>
    <xf applyFill="1" applyFont="1" applyNumberFormat="1" borderId="0" fillId="6" fontId="23" numFmtId="5590" xfId="0">
      <alignment horizontal="right" vertical="center"/>
    </xf>
    <xf applyNumberFormat="1" borderId="0" fillId="0" fontId="0" numFmtId="5591" xfId="0"/>
    <xf applyFill="1" applyNumberFormat="1" borderId="0" fillId="5" fontId="0" numFmtId="5592" xfId="0"/>
    <xf applyFill="1" applyFont="1" applyNumberFormat="1" borderId="0" fillId="5" fontId="17" numFmtId="5592" xfId="0"/>
    <xf applyFill="1" applyFont="1" applyNumberFormat="1" borderId="0" fillId="5" fontId="17" numFmtId="5592" xfId="0">
      <alignment horizontal="right" vertical="center"/>
    </xf>
    <xf applyFill="1" applyNumberFormat="1" borderId="0" fillId="5" fontId="0" numFmtId="5593" xfId="0"/>
    <xf applyFill="1" applyFont="1" applyNumberFormat="1" borderId="0" fillId="5" fontId="17" numFmtId="5593" xfId="0"/>
    <xf applyFill="1" applyFont="1" applyNumberFormat="1" borderId="0" fillId="5" fontId="17" numFmtId="5593" xfId="0">
      <alignment horizontal="right" vertical="center"/>
    </xf>
    <xf applyFill="1" applyNumberFormat="1" borderId="0" fillId="5" fontId="0" numFmtId="5594" xfId="0"/>
    <xf applyFill="1" applyFont="1" applyNumberFormat="1" borderId="0" fillId="5" fontId="17" numFmtId="5594" xfId="0"/>
    <xf applyFill="1" applyFont="1" applyNumberFormat="1" borderId="0" fillId="5" fontId="17" numFmtId="5594" xfId="0">
      <alignment horizontal="right" vertical="center"/>
    </xf>
    <xf applyFill="1" applyNumberFormat="1" borderId="0" fillId="7" fontId="0" numFmtId="5595" xfId="0"/>
    <xf applyFill="1" applyFont="1" applyNumberFormat="1" borderId="0" fillId="7" fontId="17" numFmtId="5595" xfId="0"/>
    <xf applyFill="1" applyFont="1" applyNumberFormat="1" borderId="0" fillId="7" fontId="17" numFmtId="5595" xfId="0">
      <alignment horizontal="right" vertical="center"/>
    </xf>
    <xf applyFill="1" applyNumberFormat="1" borderId="0" fillId="7" fontId="0" numFmtId="5596" xfId="0"/>
    <xf applyFill="1" applyFont="1" applyNumberFormat="1" borderId="0" fillId="7" fontId="17" numFmtId="5596" xfId="0"/>
    <xf applyFill="1" applyFont="1" applyNumberFormat="1" borderId="0" fillId="7" fontId="17" numFmtId="5596" xfId="0">
      <alignment horizontal="right" vertical="center"/>
    </xf>
    <xf applyFill="1" applyNumberFormat="1" borderId="0" fillId="7" fontId="0" numFmtId="5597" xfId="0"/>
    <xf applyFill="1" applyFont="1" applyNumberFormat="1" borderId="0" fillId="7" fontId="17" numFmtId="5597" xfId="0"/>
    <xf applyFill="1" applyFont="1" applyNumberFormat="1" borderId="0" fillId="7" fontId="17" numFmtId="5597" xfId="0">
      <alignment horizontal="right" vertical="center"/>
    </xf>
    <xf applyFill="1" applyNumberFormat="1" borderId="0" fillId="5" fontId="0" numFmtId="5598" xfId="0"/>
    <xf applyFill="1" applyFont="1" applyNumberFormat="1" borderId="0" fillId="5" fontId="17" numFmtId="5598" xfId="0"/>
    <xf applyFill="1" applyFont="1" applyNumberFormat="1" borderId="0" fillId="5" fontId="17" numFmtId="5598" xfId="0">
      <alignment horizontal="right" vertical="center"/>
    </xf>
    <xf applyFill="1" applyNumberFormat="1" borderId="0" fillId="5" fontId="0" numFmtId="5599" xfId="0"/>
    <xf applyFill="1" applyFont="1" applyNumberFormat="1" borderId="0" fillId="5" fontId="17" numFmtId="5599" xfId="0"/>
    <xf applyFill="1" applyFont="1" applyNumberFormat="1" borderId="0" fillId="5" fontId="17" numFmtId="5599" xfId="0">
      <alignment horizontal="right" vertical="center"/>
    </xf>
    <xf applyFill="1" applyNumberFormat="1" borderId="0" fillId="5" fontId="0" numFmtId="5600" xfId="0"/>
    <xf applyFill="1" applyFont="1" applyNumberFormat="1" borderId="0" fillId="5" fontId="17" numFmtId="5600" xfId="0"/>
    <xf applyFill="1" applyFont="1" applyNumberFormat="1" borderId="0" fillId="5" fontId="17" numFmtId="5600" xfId="0">
      <alignment horizontal="right" vertical="center"/>
    </xf>
    <xf applyFill="1" applyNumberFormat="1" borderId="0" fillId="7" fontId="0" numFmtId="5601" xfId="0"/>
    <xf applyFill="1" applyFont="1" applyNumberFormat="1" borderId="0" fillId="7" fontId="17" numFmtId="5601" xfId="0"/>
    <xf applyFill="1" applyFont="1" applyNumberFormat="1" borderId="0" fillId="7" fontId="17" numFmtId="5601" xfId="0">
      <alignment horizontal="right" vertical="center"/>
    </xf>
    <xf applyFill="1" applyNumberFormat="1" borderId="0" fillId="7" fontId="0" numFmtId="5602" xfId="0"/>
    <xf applyFill="1" applyFont="1" applyNumberFormat="1" borderId="0" fillId="7" fontId="17" numFmtId="5602" xfId="0"/>
    <xf applyFill="1" applyFont="1" applyNumberFormat="1" borderId="0" fillId="7" fontId="17" numFmtId="5602" xfId="0">
      <alignment horizontal="right" vertical="center"/>
    </xf>
    <xf applyFill="1" applyNumberFormat="1" borderId="0" fillId="7" fontId="0" numFmtId="5603" xfId="0"/>
    <xf applyFill="1" applyFont="1" applyNumberFormat="1" borderId="0" fillId="7" fontId="17" numFmtId="5603" xfId="0"/>
    <xf applyFill="1" applyFont="1" applyNumberFormat="1" borderId="0" fillId="7" fontId="17" numFmtId="5603" xfId="0">
      <alignment horizontal="right" vertical="center"/>
    </xf>
    <xf applyFill="1" applyNumberFormat="1" borderId="0" fillId="5" fontId="0" numFmtId="5604" xfId="0"/>
    <xf applyFill="1" applyFont="1" applyNumberFormat="1" borderId="0" fillId="5" fontId="17" numFmtId="5604" xfId="0"/>
    <xf applyFill="1" applyFont="1" applyNumberFormat="1" borderId="0" fillId="5" fontId="17" numFmtId="5604" xfId="0">
      <alignment horizontal="right" vertical="center"/>
    </xf>
    <xf applyFill="1" applyNumberFormat="1" borderId="0" fillId="5" fontId="0" numFmtId="5605" xfId="0"/>
    <xf applyFill="1" applyFont="1" applyNumberFormat="1" borderId="0" fillId="5" fontId="17" numFmtId="5605" xfId="0"/>
    <xf applyFill="1" applyFont="1" applyNumberFormat="1" borderId="0" fillId="5" fontId="17" numFmtId="5605" xfId="0">
      <alignment horizontal="right" vertical="center"/>
    </xf>
    <xf applyFill="1" applyNumberFormat="1" borderId="0" fillId="5" fontId="0" numFmtId="5606" xfId="0"/>
    <xf applyFill="1" applyFont="1" applyNumberFormat="1" borderId="0" fillId="5" fontId="17" numFmtId="5606" xfId="0"/>
    <xf applyFill="1" applyFont="1" applyNumberFormat="1" borderId="0" fillId="5" fontId="17" numFmtId="5606" xfId="0">
      <alignment horizontal="right" vertical="center"/>
    </xf>
    <xf applyFill="1" applyNumberFormat="1" borderId="0" fillId="7" fontId="0" numFmtId="5607" xfId="0"/>
    <xf applyFill="1" applyFont="1" applyNumberFormat="1" borderId="0" fillId="7" fontId="17" numFmtId="5607" xfId="0"/>
    <xf applyFill="1" applyFont="1" applyNumberFormat="1" borderId="0" fillId="7" fontId="17" numFmtId="5607" xfId="0">
      <alignment horizontal="right" vertical="center"/>
    </xf>
    <xf applyFill="1" applyNumberFormat="1" borderId="0" fillId="7" fontId="0" numFmtId="5608" xfId="0"/>
    <xf applyFill="1" applyFont="1" applyNumberFormat="1" borderId="0" fillId="7" fontId="17" numFmtId="5608" xfId="0"/>
    <xf applyFill="1" applyFont="1" applyNumberFormat="1" borderId="0" fillId="7" fontId="17" numFmtId="5608" xfId="0">
      <alignment horizontal="right" vertical="center"/>
    </xf>
    <xf applyFill="1" applyNumberFormat="1" borderId="0" fillId="7" fontId="0" numFmtId="5609" xfId="0"/>
    <xf applyFill="1" applyFont="1" applyNumberFormat="1" borderId="0" fillId="7" fontId="17" numFmtId="5609" xfId="0"/>
    <xf applyFill="1" applyFont="1" applyNumberFormat="1" borderId="0" fillId="7" fontId="17" numFmtId="5609" xfId="0">
      <alignment horizontal="right" vertical="center"/>
    </xf>
    <xf applyFill="1" applyNumberFormat="1" borderId="0" fillId="5" fontId="0" numFmtId="5610" xfId="0"/>
    <xf applyFill="1" applyFont="1" applyNumberFormat="1" borderId="0" fillId="5" fontId="17" numFmtId="5610" xfId="0"/>
    <xf applyFill="1" applyFont="1" applyNumberFormat="1" borderId="0" fillId="5" fontId="17" numFmtId="5610" xfId="0">
      <alignment horizontal="right" vertical="center"/>
    </xf>
    <xf applyFill="1" applyNumberFormat="1" borderId="0" fillId="5" fontId="0" numFmtId="5611" xfId="0"/>
    <xf applyFill="1" applyFont="1" applyNumberFormat="1" borderId="0" fillId="5" fontId="17" numFmtId="5611" xfId="0"/>
    <xf applyFill="1" applyFont="1" applyNumberFormat="1" borderId="0" fillId="5" fontId="17" numFmtId="5611" xfId="0">
      <alignment horizontal="right" vertical="center"/>
    </xf>
    <xf applyFill="1" applyNumberFormat="1" borderId="0" fillId="7" fontId="0" numFmtId="5612" xfId="0"/>
    <xf applyFill="1" applyFont="1" applyNumberFormat="1" borderId="0" fillId="7" fontId="17" numFmtId="5612" xfId="0"/>
    <xf applyFill="1" applyFont="1" applyNumberFormat="1" borderId="0" fillId="7" fontId="17" numFmtId="5612" xfId="0">
      <alignment horizontal="right" vertical="center"/>
    </xf>
    <xf applyFill="1" applyNumberFormat="1" borderId="0" fillId="5" fontId="0" numFmtId="5613" xfId="0"/>
    <xf applyFill="1" applyFont="1" applyNumberFormat="1" borderId="0" fillId="5" fontId="17" numFmtId="5613" xfId="0"/>
    <xf applyFill="1" applyFont="1" applyNumberFormat="1" borderId="0" fillId="5" fontId="17" numFmtId="5613" xfId="0">
      <alignment horizontal="right" vertical="center"/>
    </xf>
    <xf applyFill="1" applyNumberFormat="1" borderId="0" fillId="5" fontId="0" numFmtId="5614" xfId="0"/>
    <xf applyFill="1" applyFont="1" applyNumberFormat="1" borderId="0" fillId="5" fontId="17" numFmtId="5614" xfId="0"/>
    <xf applyFill="1" applyFont="1" applyNumberFormat="1" borderId="0" fillId="5" fontId="17" numFmtId="5614" xfId="0">
      <alignment horizontal="right" vertical="center"/>
    </xf>
    <xf applyFill="1" applyNumberFormat="1" borderId="0" fillId="5" fontId="0" numFmtId="5615" xfId="0"/>
    <xf applyFill="1" applyFont="1" applyNumberFormat="1" borderId="0" fillId="5" fontId="17" numFmtId="5615" xfId="0"/>
    <xf applyFill="1" applyFont="1" applyNumberFormat="1" borderId="0" fillId="5" fontId="17" numFmtId="5615" xfId="0">
      <alignment horizontal="right" vertical="center"/>
    </xf>
    <xf applyFill="1" applyNumberFormat="1" borderId="0" fillId="7" fontId="0" numFmtId="5616" xfId="0"/>
    <xf applyFill="1" applyFont="1" applyNumberFormat="1" borderId="0" fillId="7" fontId="17" numFmtId="5616" xfId="0"/>
    <xf applyFill="1" applyFont="1" applyNumberFormat="1" borderId="0" fillId="7" fontId="17" numFmtId="5616" xfId="0">
      <alignment horizontal="right" vertical="center"/>
    </xf>
    <xf applyFill="1" applyNumberFormat="1" borderId="0" fillId="7" fontId="0" numFmtId="5617" xfId="0"/>
    <xf applyFill="1" applyFont="1" applyNumberFormat="1" borderId="0" fillId="7" fontId="17" numFmtId="5617" xfId="0"/>
    <xf applyFill="1" applyFont="1" applyNumberFormat="1" borderId="0" fillId="7" fontId="17" numFmtId="5617" xfId="0">
      <alignment horizontal="right" vertical="center"/>
    </xf>
    <xf applyFill="1" applyNumberFormat="1" borderId="0" fillId="7" fontId="0" numFmtId="5618" xfId="0"/>
    <xf applyFill="1" applyFont="1" applyNumberFormat="1" borderId="0" fillId="7" fontId="17" numFmtId="5618" xfId="0"/>
    <xf applyFill="1" applyFont="1" applyNumberFormat="1" borderId="0" fillId="7" fontId="17" numFmtId="5618" xfId="0">
      <alignment horizontal="right" vertical="center"/>
    </xf>
    <xf applyFill="1" applyNumberFormat="1" borderId="0" fillId="5" fontId="0" numFmtId="5619" xfId="0"/>
    <xf applyFill="1" applyFont="1" applyNumberFormat="1" borderId="0" fillId="5" fontId="17" numFmtId="5619" xfId="0"/>
    <xf applyFill="1" applyFont="1" applyNumberFormat="1" borderId="0" fillId="5" fontId="17" numFmtId="5619" xfId="0">
      <alignment horizontal="right" vertical="center"/>
    </xf>
    <xf applyFill="1" applyNumberFormat="1" borderId="0" fillId="5" fontId="0" numFmtId="5620" xfId="0"/>
    <xf applyFill="1" applyFont="1" applyNumberFormat="1" borderId="0" fillId="5" fontId="17" numFmtId="5620" xfId="0"/>
    <xf applyFill="1" applyFont="1" applyNumberFormat="1" borderId="0" fillId="5" fontId="17" numFmtId="5620" xfId="0">
      <alignment horizontal="right" vertical="center"/>
    </xf>
    <xf applyFill="1" applyNumberFormat="1" borderId="0" fillId="5" fontId="0" numFmtId="5621" xfId="0"/>
    <xf applyFill="1" applyFont="1" applyNumberFormat="1" borderId="0" fillId="5" fontId="17" numFmtId="5621" xfId="0"/>
    <xf applyFill="1" applyFont="1" applyNumberFormat="1" borderId="0" fillId="5" fontId="17" numFmtId="5621" xfId="0">
      <alignment horizontal="right" vertical="center"/>
    </xf>
    <xf applyFill="1" applyNumberFormat="1" borderId="0" fillId="7" fontId="0" numFmtId="5622" xfId="0"/>
    <xf applyFill="1" applyFont="1" applyNumberFormat="1" borderId="0" fillId="7" fontId="17" numFmtId="5622" xfId="0"/>
    <xf applyFill="1" applyFont="1" applyNumberFormat="1" borderId="0" fillId="7" fontId="17" numFmtId="5622" xfId="0">
      <alignment horizontal="right" vertical="center"/>
    </xf>
    <xf applyFill="1" applyNumberFormat="1" borderId="0" fillId="7" fontId="0" numFmtId="5623" xfId="0"/>
    <xf applyFill="1" applyFont="1" applyNumberFormat="1" borderId="0" fillId="7" fontId="17" numFmtId="5623" xfId="0"/>
    <xf applyFill="1" applyFont="1" applyNumberFormat="1" borderId="0" fillId="7" fontId="17" numFmtId="5623" xfId="0">
      <alignment horizontal="right" vertical="center"/>
    </xf>
    <xf applyFill="1" applyNumberFormat="1" borderId="0" fillId="7" fontId="0" numFmtId="5624" xfId="0"/>
    <xf applyFill="1" applyFont="1" applyNumberFormat="1" borderId="0" fillId="7" fontId="17" numFmtId="5624" xfId="0"/>
    <xf applyFill="1" applyFont="1" applyNumberFormat="1" borderId="0" fillId="7" fontId="17" numFmtId="5624" xfId="0">
      <alignment horizontal="right" vertical="center"/>
    </xf>
    <xf applyFill="1" applyNumberFormat="1" borderId="0" fillId="5" fontId="0" numFmtId="5625" xfId="0"/>
    <xf applyFill="1" applyFont="1" applyNumberFormat="1" borderId="0" fillId="5" fontId="17" numFmtId="5625" xfId="0"/>
    <xf applyFill="1" applyFont="1" applyNumberFormat="1" borderId="0" fillId="5" fontId="17" numFmtId="5625" xfId="0">
      <alignment horizontal="right" vertical="center"/>
    </xf>
    <xf applyFill="1" applyNumberFormat="1" borderId="0" fillId="5" fontId="0" numFmtId="5626" xfId="0"/>
    <xf applyFill="1" applyFont="1" applyNumberFormat="1" borderId="0" fillId="5" fontId="17" numFmtId="5626" xfId="0"/>
    <xf applyFill="1" applyFont="1" applyNumberFormat="1" borderId="0" fillId="5" fontId="17" numFmtId="5626" xfId="0">
      <alignment horizontal="right" vertical="center"/>
    </xf>
    <xf applyFill="1" applyNumberFormat="1" borderId="0" fillId="7" fontId="0" numFmtId="5627" xfId="0"/>
    <xf applyFill="1" applyFont="1" applyNumberFormat="1" borderId="0" fillId="7" fontId="17" numFmtId="5627" xfId="0"/>
    <xf applyFill="1" applyFont="1" applyNumberFormat="1" borderId="0" fillId="7" fontId="17" numFmtId="5627" xfId="0">
      <alignment horizontal="right" vertical="center"/>
    </xf>
    <xf applyNumberFormat="1" borderId="0" fillId="0" fontId="0" numFmtId="5628" xfId="0"/>
    <xf applyFill="1" applyNumberFormat="1" borderId="0" fillId="5" fontId="0" numFmtId="5628" xfId="0"/>
    <xf applyFill="1" applyFont="1" applyNumberFormat="1" borderId="0" fillId="5" fontId="20" numFmtId="5628" xfId="0"/>
    <xf applyFill="1" applyFont="1" applyNumberFormat="1" borderId="0" fillId="5" fontId="20" numFmtId="5628" xfId="0">
      <alignment horizontal="right" vertical="center"/>
    </xf>
    <xf applyNumberFormat="1" borderId="0" fillId="0" fontId="0" numFmtId="5629" xfId="0"/>
    <xf applyFill="1" applyNumberFormat="1" borderId="0" fillId="5" fontId="0" numFmtId="5629" xfId="0"/>
    <xf applyFill="1" applyFont="1" applyNumberFormat="1" borderId="0" fillId="5" fontId="20" numFmtId="5629" xfId="0"/>
    <xf applyFill="1" applyFont="1" applyNumberFormat="1" borderId="0" fillId="5" fontId="20" numFmtId="5629" xfId="0">
      <alignment horizontal="right" vertical="center"/>
    </xf>
    <xf applyNumberFormat="1" borderId="0" fillId="0" fontId="0" numFmtId="5630" xfId="0"/>
    <xf applyFill="1" applyNumberFormat="1" borderId="0" fillId="5" fontId="0" numFmtId="5630" xfId="0"/>
    <xf applyFill="1" applyFont="1" applyNumberFormat="1" borderId="0" fillId="5" fontId="20" numFmtId="5630" xfId="0"/>
    <xf applyFill="1" applyFont="1" applyNumberFormat="1" borderId="0" fillId="5" fontId="20" numFmtId="5630" xfId="0">
      <alignment horizontal="right" vertical="center"/>
    </xf>
    <xf applyNumberFormat="1" borderId="0" fillId="0" fontId="0" numFmtId="5631" xfId="0"/>
    <xf applyFill="1" applyNumberFormat="1" borderId="0" fillId="6" fontId="0" numFmtId="5631" xfId="0"/>
    <xf applyFill="1" applyFont="1" applyNumberFormat="1" borderId="0" fillId="6" fontId="23" numFmtId="5631" xfId="0"/>
    <xf applyFill="1" applyFont="1" applyNumberFormat="1" borderId="0" fillId="6" fontId="23" numFmtId="5631" xfId="0">
      <alignment horizontal="right" vertical="center"/>
    </xf>
    <xf applyNumberFormat="1" borderId="0" fillId="0" fontId="0" numFmtId="5632" xfId="0"/>
    <xf applyFill="1" applyNumberFormat="1" borderId="0" fillId="5" fontId="0" numFmtId="5633" xfId="0"/>
    <xf applyFill="1" applyFont="1" applyNumberFormat="1" borderId="0" fillId="5" fontId="17" numFmtId="5633" xfId="0"/>
    <xf applyFill="1" applyFont="1" applyNumberFormat="1" borderId="0" fillId="5" fontId="17" numFmtId="5633" xfId="0">
      <alignment horizontal="right" vertical="center"/>
    </xf>
    <xf applyFill="1" applyNumberFormat="1" borderId="0" fillId="5" fontId="0" numFmtId="5634" xfId="0"/>
    <xf applyFill="1" applyFont="1" applyNumberFormat="1" borderId="0" fillId="5" fontId="17" numFmtId="5634" xfId="0"/>
    <xf applyFill="1" applyFont="1" applyNumberFormat="1" borderId="0" fillId="5" fontId="17" numFmtId="5634" xfId="0">
      <alignment horizontal="right" vertical="center"/>
    </xf>
    <xf applyFill="1" applyNumberFormat="1" borderId="0" fillId="5" fontId="0" numFmtId="5635" xfId="0"/>
    <xf applyFill="1" applyFont="1" applyNumberFormat="1" borderId="0" fillId="5" fontId="17" numFmtId="5635" xfId="0"/>
    <xf applyFill="1" applyFont="1" applyNumberFormat="1" borderId="0" fillId="5" fontId="17" numFmtId="5635" xfId="0">
      <alignment horizontal="right" vertical="center"/>
    </xf>
    <xf applyFill="1" applyNumberFormat="1" borderId="0" fillId="7" fontId="0" numFmtId="5636" xfId="0"/>
    <xf applyFill="1" applyFont="1" applyNumberFormat="1" borderId="0" fillId="7" fontId="17" numFmtId="5636" xfId="0"/>
    <xf applyFill="1" applyFont="1" applyNumberFormat="1" borderId="0" fillId="7" fontId="17" numFmtId="5636" xfId="0">
      <alignment horizontal="right" vertical="center"/>
    </xf>
    <xf applyFill="1" applyNumberFormat="1" borderId="0" fillId="7" fontId="0" numFmtId="5637" xfId="0"/>
    <xf applyFill="1" applyFont="1" applyNumberFormat="1" borderId="0" fillId="7" fontId="17" numFmtId="5637" xfId="0"/>
    <xf applyFill="1" applyFont="1" applyNumberFormat="1" borderId="0" fillId="7" fontId="17" numFmtId="5637" xfId="0">
      <alignment horizontal="right" vertical="center"/>
    </xf>
    <xf applyFill="1" applyNumberFormat="1" borderId="0" fillId="7" fontId="0" numFmtId="5638" xfId="0"/>
    <xf applyFill="1" applyFont="1" applyNumberFormat="1" borderId="0" fillId="7" fontId="17" numFmtId="5638" xfId="0"/>
    <xf applyFill="1" applyFont="1" applyNumberFormat="1" borderId="0" fillId="7" fontId="17" numFmtId="5638" xfId="0">
      <alignment horizontal="right" vertical="center"/>
    </xf>
    <xf applyFill="1" applyNumberFormat="1" borderId="0" fillId="5" fontId="0" numFmtId="5639" xfId="0"/>
    <xf applyFill="1" applyFont="1" applyNumberFormat="1" borderId="0" fillId="5" fontId="17" numFmtId="5639" xfId="0"/>
    <xf applyFill="1" applyFont="1" applyNumberFormat="1" borderId="0" fillId="5" fontId="17" numFmtId="5639" xfId="0">
      <alignment horizontal="right" vertical="center"/>
    </xf>
    <xf applyFill="1" applyNumberFormat="1" borderId="0" fillId="5" fontId="0" numFmtId="5640" xfId="0"/>
    <xf applyFill="1" applyFont="1" applyNumberFormat="1" borderId="0" fillId="5" fontId="17" numFmtId="5640" xfId="0"/>
    <xf applyFill="1" applyFont="1" applyNumberFormat="1" borderId="0" fillId="5" fontId="17" numFmtId="5640" xfId="0">
      <alignment horizontal="right" vertical="center"/>
    </xf>
    <xf applyFill="1" applyNumberFormat="1" borderId="0" fillId="5" fontId="0" numFmtId="5641" xfId="0"/>
    <xf applyFill="1" applyFont="1" applyNumberFormat="1" borderId="0" fillId="5" fontId="17" numFmtId="5641" xfId="0"/>
    <xf applyFill="1" applyFont="1" applyNumberFormat="1" borderId="0" fillId="5" fontId="17" numFmtId="5641" xfId="0">
      <alignment horizontal="right" vertical="center"/>
    </xf>
    <xf applyFill="1" applyNumberFormat="1" borderId="0" fillId="7" fontId="0" numFmtId="5642" xfId="0"/>
    <xf applyFill="1" applyFont="1" applyNumberFormat="1" borderId="0" fillId="7" fontId="17" numFmtId="5642" xfId="0"/>
    <xf applyFill="1" applyFont="1" applyNumberFormat="1" borderId="0" fillId="7" fontId="17" numFmtId="5642" xfId="0">
      <alignment horizontal="right" vertical="center"/>
    </xf>
    <xf applyFill="1" applyNumberFormat="1" borderId="0" fillId="7" fontId="0" numFmtId="5643" xfId="0"/>
    <xf applyFill="1" applyFont="1" applyNumberFormat="1" borderId="0" fillId="7" fontId="17" numFmtId="5643" xfId="0"/>
    <xf applyFill="1" applyFont="1" applyNumberFormat="1" borderId="0" fillId="7" fontId="17" numFmtId="5643" xfId="0">
      <alignment horizontal="right" vertical="center"/>
    </xf>
    <xf applyFill="1" applyNumberFormat="1" borderId="0" fillId="7" fontId="0" numFmtId="5644" xfId="0"/>
    <xf applyFill="1" applyFont="1" applyNumberFormat="1" borderId="0" fillId="7" fontId="17" numFmtId="5644" xfId="0"/>
    <xf applyFill="1" applyFont="1" applyNumberFormat="1" borderId="0" fillId="7" fontId="17" numFmtId="5644" xfId="0">
      <alignment horizontal="right" vertical="center"/>
    </xf>
    <xf applyFill="1" applyNumberFormat="1" borderId="0" fillId="5" fontId="0" numFmtId="5645" xfId="0"/>
    <xf applyFill="1" applyFont="1" applyNumberFormat="1" borderId="0" fillId="5" fontId="17" numFmtId="5645" xfId="0"/>
    <xf applyFill="1" applyFont="1" applyNumberFormat="1" borderId="0" fillId="5" fontId="17" numFmtId="5645" xfId="0">
      <alignment horizontal="right" vertical="center"/>
    </xf>
    <xf applyFill="1" applyNumberFormat="1" borderId="0" fillId="5" fontId="0" numFmtId="5646" xfId="0"/>
    <xf applyFill="1" applyFont="1" applyNumberFormat="1" borderId="0" fillId="5" fontId="17" numFmtId="5646" xfId="0"/>
    <xf applyFill="1" applyFont="1" applyNumberFormat="1" borderId="0" fillId="5" fontId="17" numFmtId="5646" xfId="0">
      <alignment horizontal="right" vertical="center"/>
    </xf>
    <xf applyFill="1" applyNumberFormat="1" borderId="0" fillId="5" fontId="0" numFmtId="5647" xfId="0"/>
    <xf applyFill="1" applyFont="1" applyNumberFormat="1" borderId="0" fillId="5" fontId="17" numFmtId="5647" xfId="0"/>
    <xf applyFill="1" applyFont="1" applyNumberFormat="1" borderId="0" fillId="5" fontId="17" numFmtId="5647" xfId="0">
      <alignment horizontal="right" vertical="center"/>
    </xf>
    <xf applyFill="1" applyNumberFormat="1" borderId="0" fillId="7" fontId="0" numFmtId="5648" xfId="0"/>
    <xf applyFill="1" applyFont="1" applyNumberFormat="1" borderId="0" fillId="7" fontId="17" numFmtId="5648" xfId="0"/>
    <xf applyFill="1" applyFont="1" applyNumberFormat="1" borderId="0" fillId="7" fontId="17" numFmtId="5648" xfId="0">
      <alignment horizontal="right" vertical="center"/>
    </xf>
    <xf applyFill="1" applyNumberFormat="1" borderId="0" fillId="7" fontId="0" numFmtId="5649" xfId="0"/>
    <xf applyFill="1" applyFont="1" applyNumberFormat="1" borderId="0" fillId="7" fontId="17" numFmtId="5649" xfId="0"/>
    <xf applyFill="1" applyFont="1" applyNumberFormat="1" borderId="0" fillId="7" fontId="17" numFmtId="5649" xfId="0">
      <alignment horizontal="right" vertical="center"/>
    </xf>
    <xf applyFill="1" applyNumberFormat="1" borderId="0" fillId="7" fontId="0" numFmtId="5650" xfId="0"/>
    <xf applyFill="1" applyFont="1" applyNumberFormat="1" borderId="0" fillId="7" fontId="17" numFmtId="5650" xfId="0"/>
    <xf applyFill="1" applyFont="1" applyNumberFormat="1" borderId="0" fillId="7" fontId="17" numFmtId="5650" xfId="0">
      <alignment horizontal="right" vertical="center"/>
    </xf>
    <xf applyFill="1" applyNumberFormat="1" borderId="0" fillId="5" fontId="0" numFmtId="5651" xfId="0"/>
    <xf applyFill="1" applyFont="1" applyNumberFormat="1" borderId="0" fillId="5" fontId="17" numFmtId="5651" xfId="0"/>
    <xf applyFill="1" applyFont="1" applyNumberFormat="1" borderId="0" fillId="5" fontId="17" numFmtId="5651" xfId="0">
      <alignment horizontal="right" vertical="center"/>
    </xf>
    <xf applyFill="1" applyNumberFormat="1" borderId="0" fillId="5" fontId="0" numFmtId="5652" xfId="0"/>
    <xf applyFill="1" applyFont="1" applyNumberFormat="1" borderId="0" fillId="5" fontId="17" numFmtId="5652" xfId="0"/>
    <xf applyFill="1" applyFont="1" applyNumberFormat="1" borderId="0" fillId="5" fontId="17" numFmtId="5652" xfId="0">
      <alignment horizontal="right" vertical="center"/>
    </xf>
    <xf applyFill="1" applyNumberFormat="1" borderId="0" fillId="7" fontId="0" numFmtId="5653" xfId="0"/>
    <xf applyFill="1" applyFont="1" applyNumberFormat="1" borderId="0" fillId="7" fontId="17" numFmtId="5653" xfId="0"/>
    <xf applyFill="1" applyFont="1" applyNumberFormat="1" borderId="0" fillId="7" fontId="17" numFmtId="5653" xfId="0">
      <alignment horizontal="right" vertical="center"/>
    </xf>
    <xf applyFill="1" applyNumberFormat="1" borderId="0" fillId="5" fontId="0" numFmtId="5654" xfId="0"/>
    <xf applyFill="1" applyFont="1" applyNumberFormat="1" borderId="0" fillId="5" fontId="17" numFmtId="5654" xfId="0"/>
    <xf applyFill="1" applyFont="1" applyNumberFormat="1" borderId="0" fillId="5" fontId="17" numFmtId="5654" xfId="0">
      <alignment horizontal="right" vertical="center"/>
    </xf>
    <xf applyFill="1" applyNumberFormat="1" borderId="0" fillId="5" fontId="0" numFmtId="5655" xfId="0"/>
    <xf applyFill="1" applyFont="1" applyNumberFormat="1" borderId="0" fillId="5" fontId="17" numFmtId="5655" xfId="0"/>
    <xf applyFill="1" applyFont="1" applyNumberFormat="1" borderId="0" fillId="5" fontId="17" numFmtId="5655" xfId="0">
      <alignment horizontal="right" vertical="center"/>
    </xf>
    <xf applyFill="1" applyNumberFormat="1" borderId="0" fillId="5" fontId="0" numFmtId="5656" xfId="0"/>
    <xf applyFill="1" applyFont="1" applyNumberFormat="1" borderId="0" fillId="5" fontId="17" numFmtId="5656" xfId="0"/>
    <xf applyFill="1" applyFont="1" applyNumberFormat="1" borderId="0" fillId="5" fontId="17" numFmtId="5656" xfId="0">
      <alignment horizontal="right" vertical="center"/>
    </xf>
    <xf applyFill="1" applyNumberFormat="1" borderId="0" fillId="7" fontId="0" numFmtId="5657" xfId="0"/>
    <xf applyFill="1" applyFont="1" applyNumberFormat="1" borderId="0" fillId="7" fontId="17" numFmtId="5657" xfId="0"/>
    <xf applyFill="1" applyFont="1" applyNumberFormat="1" borderId="0" fillId="7" fontId="17" numFmtId="5657" xfId="0">
      <alignment horizontal="right" vertical="center"/>
    </xf>
    <xf applyFill="1" applyNumberFormat="1" borderId="0" fillId="7" fontId="0" numFmtId="5658" xfId="0"/>
    <xf applyFill="1" applyFont="1" applyNumberFormat="1" borderId="0" fillId="7" fontId="17" numFmtId="5658" xfId="0"/>
    <xf applyFill="1" applyFont="1" applyNumberFormat="1" borderId="0" fillId="7" fontId="17" numFmtId="5658" xfId="0">
      <alignment horizontal="right" vertical="center"/>
    </xf>
    <xf applyFill="1" applyNumberFormat="1" borderId="0" fillId="7" fontId="0" numFmtId="5659" xfId="0"/>
    <xf applyFill="1" applyFont="1" applyNumberFormat="1" borderId="0" fillId="7" fontId="17" numFmtId="5659" xfId="0"/>
    <xf applyFill="1" applyFont="1" applyNumberFormat="1" borderId="0" fillId="7" fontId="17" numFmtId="5659" xfId="0">
      <alignment horizontal="right" vertical="center"/>
    </xf>
    <xf applyFill="1" applyNumberFormat="1" borderId="0" fillId="5" fontId="0" numFmtId="5660" xfId="0"/>
    <xf applyFill="1" applyFont="1" applyNumberFormat="1" borderId="0" fillId="5" fontId="17" numFmtId="5660" xfId="0"/>
    <xf applyFill="1" applyFont="1" applyNumberFormat="1" borderId="0" fillId="5" fontId="17" numFmtId="5660" xfId="0">
      <alignment horizontal="right" vertical="center"/>
    </xf>
    <xf applyFill="1" applyNumberFormat="1" borderId="0" fillId="5" fontId="0" numFmtId="5661" xfId="0"/>
    <xf applyFill="1" applyFont="1" applyNumberFormat="1" borderId="0" fillId="5" fontId="17" numFmtId="5661" xfId="0"/>
    <xf applyFill="1" applyFont="1" applyNumberFormat="1" borderId="0" fillId="5" fontId="17" numFmtId="5661" xfId="0">
      <alignment horizontal="right" vertical="center"/>
    </xf>
    <xf applyFill="1" applyNumberFormat="1" borderId="0" fillId="5" fontId="0" numFmtId="5662" xfId="0"/>
    <xf applyFill="1" applyFont="1" applyNumberFormat="1" borderId="0" fillId="5" fontId="17" numFmtId="5662" xfId="0"/>
    <xf applyFill="1" applyFont="1" applyNumberFormat="1" borderId="0" fillId="5" fontId="17" numFmtId="5662" xfId="0">
      <alignment horizontal="right" vertical="center"/>
    </xf>
    <xf applyFill="1" applyNumberFormat="1" borderId="0" fillId="7" fontId="0" numFmtId="5663" xfId="0"/>
    <xf applyFill="1" applyFont="1" applyNumberFormat="1" borderId="0" fillId="7" fontId="17" numFmtId="5663" xfId="0"/>
    <xf applyFill="1" applyFont="1" applyNumberFormat="1" borderId="0" fillId="7" fontId="17" numFmtId="5663" xfId="0">
      <alignment horizontal="right" vertical="center"/>
    </xf>
    <xf applyFill="1" applyNumberFormat="1" borderId="0" fillId="7" fontId="0" numFmtId="5664" xfId="0"/>
    <xf applyFill="1" applyFont="1" applyNumberFormat="1" borderId="0" fillId="7" fontId="17" numFmtId="5664" xfId="0"/>
    <xf applyFill="1" applyFont="1" applyNumberFormat="1" borderId="0" fillId="7" fontId="17" numFmtId="5664" xfId="0">
      <alignment horizontal="right" vertical="center"/>
    </xf>
    <xf applyFill="1" applyNumberFormat="1" borderId="0" fillId="7" fontId="0" numFmtId="5665" xfId="0"/>
    <xf applyFill="1" applyFont="1" applyNumberFormat="1" borderId="0" fillId="7" fontId="17" numFmtId="5665" xfId="0"/>
    <xf applyFill="1" applyFont="1" applyNumberFormat="1" borderId="0" fillId="7" fontId="17" numFmtId="5665" xfId="0">
      <alignment horizontal="right" vertical="center"/>
    </xf>
    <xf applyFill="1" applyNumberFormat="1" borderId="0" fillId="5" fontId="0" numFmtId="5666" xfId="0"/>
    <xf applyFill="1" applyFont="1" applyNumberFormat="1" borderId="0" fillId="5" fontId="17" numFmtId="5666" xfId="0"/>
    <xf applyFill="1" applyFont="1" applyNumberFormat="1" borderId="0" fillId="5" fontId="17" numFmtId="5666" xfId="0">
      <alignment horizontal="right" vertical="center"/>
    </xf>
    <xf applyFill="1" applyNumberFormat="1" borderId="0" fillId="5" fontId="0" numFmtId="5667" xfId="0"/>
    <xf applyFill="1" applyFont="1" applyNumberFormat="1" borderId="0" fillId="5" fontId="17" numFmtId="5667" xfId="0"/>
    <xf applyFill="1" applyFont="1" applyNumberFormat="1" borderId="0" fillId="5" fontId="17" numFmtId="5667" xfId="0">
      <alignment horizontal="right" vertical="center"/>
    </xf>
    <xf applyFill="1" applyNumberFormat="1" borderId="0" fillId="7" fontId="0" numFmtId="5668" xfId="0"/>
    <xf applyFill="1" applyFont="1" applyNumberFormat="1" borderId="0" fillId="7" fontId="17" numFmtId="5668" xfId="0"/>
    <xf applyFill="1" applyFont="1" applyNumberFormat="1" borderId="0" fillId="7" fontId="17" numFmtId="5668" xfId="0">
      <alignment horizontal="right" vertical="center"/>
    </xf>
    <xf applyNumberFormat="1" borderId="0" fillId="0" fontId="0" numFmtId="5669" xfId="0"/>
    <xf applyFill="1" applyNumberFormat="1" borderId="0" fillId="5" fontId="0" numFmtId="5669" xfId="0"/>
    <xf applyFill="1" applyFont="1" applyNumberFormat="1" borderId="0" fillId="5" fontId="20" numFmtId="5669" xfId="0"/>
    <xf applyFill="1" applyFont="1" applyNumberFormat="1" borderId="0" fillId="5" fontId="20" numFmtId="5669" xfId="0">
      <alignment horizontal="right" vertical="center"/>
    </xf>
    <xf applyNumberFormat="1" borderId="0" fillId="0" fontId="0" numFmtId="5670" xfId="0"/>
    <xf applyFill="1" applyNumberFormat="1" borderId="0" fillId="5" fontId="0" numFmtId="5670" xfId="0"/>
    <xf applyFill="1" applyFont="1" applyNumberFormat="1" borderId="0" fillId="5" fontId="20" numFmtId="5670" xfId="0"/>
    <xf applyFill="1" applyFont="1" applyNumberFormat="1" borderId="0" fillId="5" fontId="20" numFmtId="5670" xfId="0">
      <alignment horizontal="right" vertical="center"/>
    </xf>
    <xf applyNumberFormat="1" borderId="0" fillId="0" fontId="0" numFmtId="5671" xfId="0"/>
    <xf applyFill="1" applyNumberFormat="1" borderId="0" fillId="5" fontId="0" numFmtId="5671" xfId="0"/>
    <xf applyFill="1" applyFont="1" applyNumberFormat="1" borderId="0" fillId="5" fontId="20" numFmtId="5671" xfId="0"/>
    <xf applyFill="1" applyFont="1" applyNumberFormat="1" borderId="0" fillId="5" fontId="20" numFmtId="5671" xfId="0">
      <alignment horizontal="right" vertical="center"/>
    </xf>
    <xf applyNumberFormat="1" borderId="0" fillId="0" fontId="0" numFmtId="5672" xfId="0"/>
    <xf applyFill="1" applyNumberFormat="1" borderId="0" fillId="6" fontId="0" numFmtId="5672" xfId="0"/>
    <xf applyFill="1" applyFont="1" applyNumberFormat="1" borderId="0" fillId="6" fontId="23" numFmtId="5672" xfId="0"/>
    <xf applyFill="1" applyFont="1" applyNumberFormat="1" borderId="0" fillId="6" fontId="23" numFmtId="5672" xfId="0">
      <alignment horizontal="right" vertical="center"/>
    </xf>
    <xf applyFill="1" applyFont="1" borderId="0" fillId="2" fontId="24" numFmtId="0" xfId="0"/>
    <xf applyFill="1" applyFont="1" borderId="0" fillId="2" fontId="24" numFmtId="0" xfId="0">
      <alignment horizontal="left" vertical="center" wrapText="0"/>
    </xf>
    <xf applyFill="1" applyFont="1" borderId="0" fillId="2" fontId="5" numFmtId="0" xfId="0">
      <alignment horizontal="center" vertical="center" wrapText="1"/>
    </xf>
    <xf applyNumberFormat="1" borderId="0" fillId="0" fontId="0" numFmtId="5673" xfId="0"/>
    <xf applyNumberFormat="1" borderId="0" fillId="0" fontId="0" numFmtId="5674" xfId="0"/>
    <xf applyNumberFormat="1" borderId="0" fillId="0" fontId="0" numFmtId="5675" xfId="0"/>
    <xf applyNumberFormat="1" borderId="0" fillId="0" fontId="0" numFmtId="5676" xfId="0"/>
    <xf applyNumberFormat="1" borderId="0" fillId="0" fontId="0" numFmtId="5677" xfId="0"/>
    <xf applyNumberFormat="1" borderId="0" fillId="0" fontId="0" numFmtId="5678" xfId="0"/>
    <xf applyNumberFormat="1" borderId="0" fillId="0" fontId="0" numFmtId="5679" xfId="0"/>
    <xf applyNumberFormat="1" borderId="0" fillId="0" fontId="0" numFmtId="5680" xfId="0"/>
    <xf applyNumberFormat="1" borderId="0" fillId="0" fontId="0" numFmtId="5681" xfId="0"/>
    <xf applyNumberFormat="1" borderId="0" fillId="0" fontId="0" numFmtId="5682" xfId="0"/>
    <xf applyNumberFormat="1" borderId="0" fillId="0" fontId="0" numFmtId="5683" xfId="0"/>
    <xf applyNumberFormat="1" borderId="0" fillId="0" fontId="0" numFmtId="5684" xfId="0"/>
    <xf applyNumberFormat="1" borderId="0" fillId="0" fontId="0" numFmtId="5685" xfId="0"/>
    <xf applyNumberFormat="1" borderId="0" fillId="0" fontId="0" numFmtId="5686" xfId="0"/>
    <xf applyNumberFormat="1" borderId="0" fillId="0" fontId="0" numFmtId="5687" xfId="0"/>
    <xf applyNumberFormat="1" borderId="0" fillId="0" fontId="0" numFmtId="5688" xfId="0"/>
    <xf applyNumberFormat="1" borderId="0" fillId="0" fontId="0" numFmtId="5689" xfId="0"/>
    <xf applyNumberFormat="1" borderId="0" fillId="0" fontId="0" numFmtId="5690" xfId="0"/>
    <xf applyNumberFormat="1" borderId="0" fillId="0" fontId="0" numFmtId="5691" xfId="0"/>
    <xf applyNumberFormat="1" borderId="0" fillId="0" fontId="0" numFmtId="5692" xfId="0"/>
    <xf applyNumberFormat="1" borderId="0" fillId="0" fontId="0" numFmtId="5693" xfId="0"/>
    <xf applyNumberFormat="1" borderId="0" fillId="0" fontId="0" numFmtId="5694" xfId="0"/>
    <xf applyNumberFormat="1" borderId="0" fillId="0" fontId="0" numFmtId="5695" xfId="0"/>
    <xf applyNumberFormat="1" borderId="0" fillId="0" fontId="0" numFmtId="5696" xfId="0"/>
    <xf applyNumberFormat="1" borderId="0" fillId="0" fontId="0" numFmtId="5697" xfId="0"/>
    <xf applyNumberFormat="1" borderId="0" fillId="0" fontId="0" numFmtId="5698" xfId="0"/>
    <xf applyNumberFormat="1" borderId="0" fillId="0" fontId="0" numFmtId="5699" xfId="0"/>
    <xf applyNumberFormat="1" borderId="0" fillId="0" fontId="0" numFmtId="5700" xfId="0"/>
    <xf applyNumberFormat="1" borderId="0" fillId="0" fontId="0" numFmtId="5701" xfId="0"/>
    <xf applyNumberFormat="1" borderId="0" fillId="0" fontId="0" numFmtId="5702" xfId="0"/>
    <xf applyNumberFormat="1" borderId="0" fillId="0" fontId="0" numFmtId="5703" xfId="0"/>
    <xf applyNumberFormat="1" borderId="0" fillId="0" fontId="0" numFmtId="5704" xfId="0"/>
    <xf applyNumberFormat="1" borderId="0" fillId="0" fontId="0" numFmtId="5705" xfId="0"/>
    <xf applyNumberFormat="1" borderId="0" fillId="0" fontId="0" numFmtId="5706" xfId="0"/>
    <xf applyNumberFormat="1" borderId="0" fillId="0" fontId="0" numFmtId="5707" xfId="0"/>
    <xf applyNumberFormat="1" borderId="0" fillId="0" fontId="0" numFmtId="5708" xfId="0"/>
    <xf applyNumberFormat="1" borderId="0" fillId="0" fontId="0" numFmtId="5709" xfId="0"/>
    <xf applyNumberFormat="1" borderId="0" fillId="0" fontId="0" numFmtId="5710" xfId="0"/>
    <xf applyNumberFormat="1" borderId="0" fillId="0" fontId="0" numFmtId="5711" xfId="0"/>
    <xf applyNumberFormat="1" borderId="0" fillId="0" fontId="0" numFmtId="5712" xfId="0"/>
    <xf applyNumberFormat="1" borderId="0" fillId="0" fontId="0" numFmtId="5713" xfId="0"/>
    <xf applyNumberFormat="1" borderId="0" fillId="0" fontId="0" numFmtId="5714" xfId="0"/>
    <xf applyFill="1" applyNumberFormat="1" borderId="0" fillId="8" fontId="0" numFmtId="5714" xfId="0"/>
    <xf applyFill="1" applyFont="1" applyNumberFormat="1" borderId="0" fillId="8" fontId="14" numFmtId="5714" xfId="0"/>
    <xf applyFill="1" applyNumberFormat="1" borderId="0" fillId="9" fontId="0" numFmtId="5714" xfId="0"/>
    <xf applyFill="1" applyFont="1" applyNumberFormat="1" borderId="0" fillId="9" fontId="14" numFmtId="5714" xfId="0"/>
    <xf applyFill="1" applyNumberFormat="1" borderId="0" fillId="10" fontId="0" numFmtId="5714" xfId="0"/>
    <xf applyFill="1" applyFont="1" applyNumberFormat="1" borderId="0" fillId="10" fontId="14" numFmtId="57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9.png"/><Relationship Id="rId8" Type="http://schemas.openxmlformats.org/officeDocument/2006/relationships/image" Target="../media/image10.png"/><Relationship Id="rId9" Type="http://schemas.openxmlformats.org/officeDocument/2006/relationships/image" Target="../media/image11.png"/><Relationship Id="rId10" Type="http://schemas.openxmlformats.org/officeDocument/2006/relationships/image" Target="../media/image12.png"/><Relationship Id="rId11" Type="http://schemas.openxmlformats.org/officeDocument/2006/relationships/image" Target="../media/image13.png"/><Relationship Id="rId12" Type="http://schemas.openxmlformats.org/officeDocument/2006/relationships/image" Target="../media/image14.png"/><Relationship Id="rId13" Type="http://schemas.openxmlformats.org/officeDocument/2006/relationships/image" Target="../media/image15.png"/><Relationship Id="rId14" Type="http://schemas.openxmlformats.org/officeDocument/2006/relationships/image" Target="../media/image16.png"/><Relationship Id="rId15" Type="http://schemas.openxmlformats.org/officeDocument/2006/relationships/image" Target="../media/image17.png"/><Relationship Id="rId16" Type="http://schemas.openxmlformats.org/officeDocument/2006/relationships/image" Target="../media/image18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Relationship Id="rId3" Type="http://schemas.openxmlformats.org/officeDocument/2006/relationships/image" Target="../media/image21.png"/><Relationship Id="rId4" Type="http://schemas.openxmlformats.org/officeDocument/2006/relationships/image" Target="../media/image22.png"/><Relationship Id="rId5" Type="http://schemas.openxmlformats.org/officeDocument/2006/relationships/image" Target="../media/image23.png"/><Relationship Id="rId6" Type="http://schemas.openxmlformats.org/officeDocument/2006/relationships/image" Target="../media/image24.png"/><Relationship Id="rId7" Type="http://schemas.openxmlformats.org/officeDocument/2006/relationships/image" Target="../media/image25.png"/><Relationship Id="rId8" Type="http://schemas.openxmlformats.org/officeDocument/2006/relationships/image" Target="../media/image26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Relationship Id="rId3" Type="http://schemas.openxmlformats.org/officeDocument/2006/relationships/image" Target="../media/image29.png"/><Relationship Id="rId4" Type="http://schemas.openxmlformats.org/officeDocument/2006/relationships/image" Target="../media/image30.png"/><Relationship Id="rId5" Type="http://schemas.openxmlformats.org/officeDocument/2006/relationships/image" Target="../media/image31.png"/><Relationship Id="rId6" Type="http://schemas.openxmlformats.org/officeDocument/2006/relationships/image" Target="../media/image32.png"/><Relationship Id="rId7" Type="http://schemas.openxmlformats.org/officeDocument/2006/relationships/image" Target="../media/image33.png"/><Relationship Id="rId8" Type="http://schemas.openxmlformats.org/officeDocument/2006/relationships/image" Target="../media/image34.png"/><Relationship Id="rId9" Type="http://schemas.openxmlformats.org/officeDocument/2006/relationships/image" Target="../media/image35.png"/><Relationship Id="rId10" Type="http://schemas.openxmlformats.org/officeDocument/2006/relationships/image" Target="../media/image36.png"/><Relationship Id="rId11" Type="http://schemas.openxmlformats.org/officeDocument/2006/relationships/image" Target="../media/image37.png"/><Relationship Id="rId12" Type="http://schemas.openxmlformats.org/officeDocument/2006/relationships/image" Target="../media/image38.png"/><Relationship Id="rId13" Type="http://schemas.openxmlformats.org/officeDocument/2006/relationships/image" Target="../media/image39.png"/><Relationship Id="rId14" Type="http://schemas.openxmlformats.org/officeDocument/2006/relationships/image" Target="../media/image40.png"/><Relationship Id="rId15" Type="http://schemas.openxmlformats.org/officeDocument/2006/relationships/image" Target="../media/image41.png"/><Relationship Id="rId16" Type="http://schemas.openxmlformats.org/officeDocument/2006/relationships/image" Target="../media/image42.png"/><Relationship Id="rId17" Type="http://schemas.openxmlformats.org/officeDocument/2006/relationships/image" Target="../media/image43.png"/><Relationship Id="rId18" Type="http://schemas.openxmlformats.org/officeDocument/2006/relationships/image" Target="../media/image44.png"/><Relationship Id="rId19" Type="http://schemas.openxmlformats.org/officeDocument/2006/relationships/image" Target="../media/image45.png"/><Relationship Id="rId20" Type="http://schemas.openxmlformats.org/officeDocument/2006/relationships/image" Target="../media/image46.png"/><Relationship Id="rId21" Type="http://schemas.openxmlformats.org/officeDocument/2006/relationships/image" Target="../media/image47.png"/><Relationship Id="rId22" Type="http://schemas.openxmlformats.org/officeDocument/2006/relationships/image" Target="../media/image48.png"/><Relationship Id="rId23" Type="http://schemas.openxmlformats.org/officeDocument/2006/relationships/image" Target="../media/image49.png"/><Relationship Id="rId24" Type="http://schemas.openxmlformats.org/officeDocument/2006/relationships/image" Target="../media/image50.png"/><Relationship Id="rId25" Type="http://schemas.openxmlformats.org/officeDocument/2006/relationships/image" Target="../media/image51.png"/><Relationship Id="rId26" Type="http://schemas.openxmlformats.org/officeDocument/2006/relationships/image" Target="../media/image52.png"/><Relationship Id="rId27" Type="http://schemas.openxmlformats.org/officeDocument/2006/relationships/image" Target="../media/image53.png"/><Relationship Id="rId28" Type="http://schemas.openxmlformats.org/officeDocument/2006/relationships/image" Target="../media/image54.png"/><Relationship Id="rId29" Type="http://schemas.openxmlformats.org/officeDocument/2006/relationships/image" Target="../media/image55.png"/><Relationship Id="rId30" Type="http://schemas.openxmlformats.org/officeDocument/2006/relationships/image" Target="../media/image56.png"/><Relationship Id="rId31" Type="http://schemas.openxmlformats.org/officeDocument/2006/relationships/image" Target="../media/image57.png"/><Relationship Id="rId32" Type="http://schemas.openxmlformats.org/officeDocument/2006/relationships/image" Target="../media/image58.png"/><Relationship Id="rId33" Type="http://schemas.openxmlformats.org/officeDocument/2006/relationships/image" Target="../media/image59.png"/><Relationship Id="rId34" Type="http://schemas.openxmlformats.org/officeDocument/2006/relationships/image" Target="../media/image60.png"/><Relationship Id="rId35" Type="http://schemas.openxmlformats.org/officeDocument/2006/relationships/image" Target="../media/image61.png"/><Relationship Id="rId36" Type="http://schemas.openxmlformats.org/officeDocument/2006/relationships/image" Target="../media/image62.png"/><Relationship Id="rId37" Type="http://schemas.openxmlformats.org/officeDocument/2006/relationships/image" Target="../media/image63.png"/><Relationship Id="rId38" Type="http://schemas.openxmlformats.org/officeDocument/2006/relationships/image" Target="../media/image64.png"/><Relationship Id="rId39" Type="http://schemas.openxmlformats.org/officeDocument/2006/relationships/image" Target="../media/image65.png"/><Relationship Id="rId40" Type="http://schemas.openxmlformats.org/officeDocument/2006/relationships/image" Target="../media/image66.png"/><Relationship Id="rId41" Type="http://schemas.openxmlformats.org/officeDocument/2006/relationships/image" Target="../media/image67.png"/><Relationship Id="rId42" Type="http://schemas.openxmlformats.org/officeDocument/2006/relationships/image" Target="../media/image68.png"/><Relationship Id="rId43" Type="http://schemas.openxmlformats.org/officeDocument/2006/relationships/image" Target="../media/image69.png"/><Relationship Id="rId44" Type="http://schemas.openxmlformats.org/officeDocument/2006/relationships/image" Target="../media/image70.png"/><Relationship Id="rId45" Type="http://schemas.openxmlformats.org/officeDocument/2006/relationships/image" Target="../media/image71.png"/><Relationship Id="rId46" Type="http://schemas.openxmlformats.org/officeDocument/2006/relationships/image" Target="../media/image72.png"/><Relationship Id="rId47" Type="http://schemas.openxmlformats.org/officeDocument/2006/relationships/image" Target="../media/image73.png"/><Relationship Id="rId48" Type="http://schemas.openxmlformats.org/officeDocument/2006/relationships/image" Target="../media/image74.png"/><Relationship Id="rId49" Type="http://schemas.openxmlformats.org/officeDocument/2006/relationships/image" Target="../media/image75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7.png"/><Relationship Id="rId3" Type="http://schemas.openxmlformats.org/officeDocument/2006/relationships/image" Target="../media/image78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80.png"/><Relationship Id="rId3" Type="http://schemas.openxmlformats.org/officeDocument/2006/relationships/image" Target="../media/image81.png"/><Relationship Id="rId4" Type="http://schemas.openxmlformats.org/officeDocument/2006/relationships/image" Target="../media/image82.png"/><Relationship Id="rId5" Type="http://schemas.openxmlformats.org/officeDocument/2006/relationships/image" Target="../media/image83.png"/><Relationship Id="rId6" Type="http://schemas.openxmlformats.org/officeDocument/2006/relationships/image" Target="../media/image84.png"/><Relationship Id="rId7" Type="http://schemas.openxmlformats.org/officeDocument/2006/relationships/image" Target="../media/image85.png"/><Relationship Id="rId8" Type="http://schemas.openxmlformats.org/officeDocument/2006/relationships/image" Target="../media/image86.png"/><Relationship Id="rId9" Type="http://schemas.openxmlformats.org/officeDocument/2006/relationships/image" Target="../media/image87.png"/><Relationship Id="rId10" Type="http://schemas.openxmlformats.org/officeDocument/2006/relationships/image" Target="../media/image88.png"/><Relationship Id="rId11" Type="http://schemas.openxmlformats.org/officeDocument/2006/relationships/image" Target="../media/image89.png"/><Relationship Id="rId12" Type="http://schemas.openxmlformats.org/officeDocument/2006/relationships/image" Target="../media/image90.png"/><Relationship Id="rId13" Type="http://schemas.openxmlformats.org/officeDocument/2006/relationships/image" Target="../media/image91.png"/><Relationship Id="rId14" Type="http://schemas.openxmlformats.org/officeDocument/2006/relationships/image" Target="../media/image92.png"/><Relationship Id="rId15" Type="http://schemas.openxmlformats.org/officeDocument/2006/relationships/image" Target="../media/image93.png"/><Relationship Id="rId16" Type="http://schemas.openxmlformats.org/officeDocument/2006/relationships/image" Target="../media/image94.png"/><Relationship Id="rId17" Type="http://schemas.openxmlformats.org/officeDocument/2006/relationships/image" Target="../media/image95.png"/><Relationship Id="rId18" Type="http://schemas.openxmlformats.org/officeDocument/2006/relationships/image" Target="../media/image96.png"/><Relationship Id="rId19" Type="http://schemas.openxmlformats.org/officeDocument/2006/relationships/image" Target="../media/image97.png"/><Relationship Id="rId20" Type="http://schemas.openxmlformats.org/officeDocument/2006/relationships/image" Target="../media/image98.png"/><Relationship Id="rId21" Type="http://schemas.openxmlformats.org/officeDocument/2006/relationships/image" Target="../media/image99.png"/><Relationship Id="rId22" Type="http://schemas.openxmlformats.org/officeDocument/2006/relationships/image" Target="../media/image100.png"/><Relationship Id="rId23" Type="http://schemas.openxmlformats.org/officeDocument/2006/relationships/image" Target="../media/image101.png"/><Relationship Id="rId24" Type="http://schemas.openxmlformats.org/officeDocument/2006/relationships/image" Target="../media/image102.png"/><Relationship Id="rId25" Type="http://schemas.openxmlformats.org/officeDocument/2006/relationships/image" Target="../media/image103.png"/><Relationship Id="rId26" Type="http://schemas.openxmlformats.org/officeDocument/2006/relationships/image" Target="../media/image104.png"/><Relationship Id="rId27" Type="http://schemas.openxmlformats.org/officeDocument/2006/relationships/image" Target="../media/image105.png"/><Relationship Id="rId28" Type="http://schemas.openxmlformats.org/officeDocument/2006/relationships/image" Target="../media/image106.png"/><Relationship Id="rId29" Type="http://schemas.openxmlformats.org/officeDocument/2006/relationships/image" Target="../media/image107.png"/><Relationship Id="rId30" Type="http://schemas.openxmlformats.org/officeDocument/2006/relationships/image" Target="../media/image108.png"/></Relationships>
</file>

<file path=xl/drawings/drawing1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oneCellAnchor>
    <xdr:from>
      <xdr:col>0</xdr:col>
      <xdr:colOff>0</xdr:colOff>
      <xdr:row>3</xdr:row>
      <xdr:rowOff>0</xdr:rowOff>
    </xdr:from>
    <xdr:ext cx="2286000" cy="3200400"/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2286000" cy="3200400"/>
    <xdr:pic>
      <xdr:nvPicPr>
        <xdr:cNvPr id="1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oneCellAnchor>
    <xdr:from>
      <xdr:col>0</xdr:col>
      <xdr:colOff>0</xdr:colOff>
      <xdr:row>3</xdr:row>
      <xdr:rowOff>0</xdr:rowOff>
    </xdr:from>
    <xdr:ext cx="2286000" cy="3200400"/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2286000" cy="3200400"/>
    <xdr:pic>
      <xdr:nvPicPr>
        <xdr:cNvPr id="1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2286000" cy="3200400"/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2286000" cy="3200400"/>
    <xdr:pic>
      <xdr:nvPicPr>
        <xdr:cNvPr id="3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2286000" cy="3200400"/>
    <xdr:pic>
      <xdr:nvPicPr>
        <xdr:cNvPr id="4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2286000" cy="3200400"/>
    <xdr:pic>
      <xdr:nvPicPr>
        <xdr:cNvPr id="5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2286000" cy="3200400"/>
    <xdr:pic>
      <xdr:nvPicPr>
        <xdr:cNvPr id="6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0</xdr:rowOff>
    </xdr:from>
    <xdr:ext cx="2286000" cy="3200400"/>
    <xdr:pic>
      <xdr:nvPicPr>
        <xdr:cNvPr id="7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0</xdr:rowOff>
    </xdr:from>
    <xdr:ext cx="2286000" cy="3200400"/>
    <xdr:pic>
      <xdr:nvPicPr>
        <xdr:cNvPr id="8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228</xdr:row>
      <xdr:rowOff>0</xdr:rowOff>
    </xdr:from>
    <xdr:ext cx="2286000" cy="3200400"/>
    <xdr:pic>
      <xdr:nvPicPr>
        <xdr:cNvPr id="9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253</xdr:row>
      <xdr:rowOff>0</xdr:rowOff>
    </xdr:from>
    <xdr:ext cx="2286000" cy="3200400"/>
    <xdr:pic>
      <xdr:nvPicPr>
        <xdr:cNvPr id="10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278</xdr:row>
      <xdr:rowOff>0</xdr:rowOff>
    </xdr:from>
    <xdr:ext cx="2286000" cy="3200400"/>
    <xdr:pic>
      <xdr:nvPicPr>
        <xdr:cNvPr id="11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303</xdr:row>
      <xdr:rowOff>0</xdr:rowOff>
    </xdr:from>
    <xdr:ext cx="2286000" cy="3200400"/>
    <xdr:pic>
      <xdr:nvPicPr>
        <xdr:cNvPr id="12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328</xdr:row>
      <xdr:rowOff>0</xdr:rowOff>
    </xdr:from>
    <xdr:ext cx="2286000" cy="3200400"/>
    <xdr:pic>
      <xdr:nvPicPr>
        <xdr:cNvPr id="13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353</xdr:row>
      <xdr:rowOff>0</xdr:rowOff>
    </xdr:from>
    <xdr:ext cx="2286000" cy="3200400"/>
    <xdr:pic>
      <xdr:nvPicPr>
        <xdr:cNvPr id="14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378</xdr:row>
      <xdr:rowOff>0</xdr:rowOff>
    </xdr:from>
    <xdr:ext cx="2286000" cy="3200400"/>
    <xdr:pic>
      <xdr:nvPicPr>
        <xdr:cNvPr id="15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oneCellAnchor>
    <xdr:from>
      <xdr:col>0</xdr:col>
      <xdr:colOff>0</xdr:colOff>
      <xdr:row>3</xdr:row>
      <xdr:rowOff>0</xdr:rowOff>
    </xdr:from>
    <xdr:ext cx="2286000" cy="3200400"/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2286000" cy="3200400"/>
    <xdr:pic>
      <xdr:nvPicPr>
        <xdr:cNvPr id="1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2286000" cy="3200400"/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2286000" cy="3200400"/>
    <xdr:pic>
      <xdr:nvPicPr>
        <xdr:cNvPr id="3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2286000" cy="3200400"/>
    <xdr:pic>
      <xdr:nvPicPr>
        <xdr:cNvPr id="4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2286000" cy="3200400"/>
    <xdr:pic>
      <xdr:nvPicPr>
        <xdr:cNvPr id="5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2286000" cy="3200400"/>
    <xdr:pic>
      <xdr:nvPicPr>
        <xdr:cNvPr id="6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0</xdr:rowOff>
    </xdr:from>
    <xdr:ext cx="2286000" cy="3200400"/>
    <xdr:pic>
      <xdr:nvPicPr>
        <xdr:cNvPr id="7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oneCellAnchor>
    <xdr:from>
      <xdr:col>0</xdr:col>
      <xdr:colOff>0</xdr:colOff>
      <xdr:row>3</xdr:row>
      <xdr:rowOff>0</xdr:rowOff>
    </xdr:from>
    <xdr:ext cx="2286000" cy="3200400"/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2286000" cy="3200400"/>
    <xdr:pic>
      <xdr:nvPicPr>
        <xdr:cNvPr id="1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2286000" cy="3200400"/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2286000" cy="3200400"/>
    <xdr:pic>
      <xdr:nvPicPr>
        <xdr:cNvPr id="3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2286000" cy="3200400"/>
    <xdr:pic>
      <xdr:nvPicPr>
        <xdr:cNvPr id="4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2286000" cy="3200400"/>
    <xdr:pic>
      <xdr:nvPicPr>
        <xdr:cNvPr id="5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2286000" cy="3200400"/>
    <xdr:pic>
      <xdr:nvPicPr>
        <xdr:cNvPr id="6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0</xdr:rowOff>
    </xdr:from>
    <xdr:ext cx="2286000" cy="3200400"/>
    <xdr:pic>
      <xdr:nvPicPr>
        <xdr:cNvPr id="7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0</xdr:rowOff>
    </xdr:from>
    <xdr:ext cx="2286000" cy="3200400"/>
    <xdr:pic>
      <xdr:nvPicPr>
        <xdr:cNvPr id="8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228</xdr:row>
      <xdr:rowOff>0</xdr:rowOff>
    </xdr:from>
    <xdr:ext cx="2286000" cy="3200400"/>
    <xdr:pic>
      <xdr:nvPicPr>
        <xdr:cNvPr id="9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253</xdr:row>
      <xdr:rowOff>0</xdr:rowOff>
    </xdr:from>
    <xdr:ext cx="2286000" cy="3200400"/>
    <xdr:pic>
      <xdr:nvPicPr>
        <xdr:cNvPr id="10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278</xdr:row>
      <xdr:rowOff>0</xdr:rowOff>
    </xdr:from>
    <xdr:ext cx="2286000" cy="3200400"/>
    <xdr:pic>
      <xdr:nvPicPr>
        <xdr:cNvPr id="11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303</xdr:row>
      <xdr:rowOff>0</xdr:rowOff>
    </xdr:from>
    <xdr:ext cx="2286000" cy="3200400"/>
    <xdr:pic>
      <xdr:nvPicPr>
        <xdr:cNvPr id="12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328</xdr:row>
      <xdr:rowOff>0</xdr:rowOff>
    </xdr:from>
    <xdr:ext cx="2286000" cy="3200400"/>
    <xdr:pic>
      <xdr:nvPicPr>
        <xdr:cNvPr id="13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353</xdr:row>
      <xdr:rowOff>0</xdr:rowOff>
    </xdr:from>
    <xdr:ext cx="2286000" cy="3200400"/>
    <xdr:pic>
      <xdr:nvPicPr>
        <xdr:cNvPr id="14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378</xdr:row>
      <xdr:rowOff>0</xdr:rowOff>
    </xdr:from>
    <xdr:ext cx="2286000" cy="3200400"/>
    <xdr:pic>
      <xdr:nvPicPr>
        <xdr:cNvPr id="15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403</xdr:row>
      <xdr:rowOff>0</xdr:rowOff>
    </xdr:from>
    <xdr:ext cx="2286000" cy="3200400"/>
    <xdr:pic>
      <xdr:nvPicPr>
        <xdr:cNvPr id="16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428</xdr:row>
      <xdr:rowOff>0</xdr:rowOff>
    </xdr:from>
    <xdr:ext cx="2286000" cy="3200400"/>
    <xdr:pic>
      <xdr:nvPicPr>
        <xdr:cNvPr id="17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453</xdr:row>
      <xdr:rowOff>0</xdr:rowOff>
    </xdr:from>
    <xdr:ext cx="2286000" cy="3200400"/>
    <xdr:pic>
      <xdr:nvPicPr>
        <xdr:cNvPr id="18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478</xdr:row>
      <xdr:rowOff>0</xdr:rowOff>
    </xdr:from>
    <xdr:ext cx="2286000" cy="3200400"/>
    <xdr:pic>
      <xdr:nvPicPr>
        <xdr:cNvPr id="19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503</xdr:row>
      <xdr:rowOff>0</xdr:rowOff>
    </xdr:from>
    <xdr:ext cx="2286000" cy="3200400"/>
    <xdr:pic>
      <xdr:nvPicPr>
        <xdr:cNvPr id="20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528</xdr:row>
      <xdr:rowOff>0</xdr:rowOff>
    </xdr:from>
    <xdr:ext cx="2286000" cy="3200400"/>
    <xdr:pic>
      <xdr:nvPicPr>
        <xdr:cNvPr id="21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553</xdr:row>
      <xdr:rowOff>0</xdr:rowOff>
    </xdr:from>
    <xdr:ext cx="2286000" cy="3200400"/>
    <xdr:pic>
      <xdr:nvPicPr>
        <xdr:cNvPr id="22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578</xdr:row>
      <xdr:rowOff>0</xdr:rowOff>
    </xdr:from>
    <xdr:ext cx="2286000" cy="3200400"/>
    <xdr:pic>
      <xdr:nvPicPr>
        <xdr:cNvPr id="23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603</xdr:row>
      <xdr:rowOff>0</xdr:rowOff>
    </xdr:from>
    <xdr:ext cx="2286000" cy="3200400"/>
    <xdr:pic>
      <xdr:nvPicPr>
        <xdr:cNvPr id="24" name="Picture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628</xdr:row>
      <xdr:rowOff>0</xdr:rowOff>
    </xdr:from>
    <xdr:ext cx="2286000" cy="3200400"/>
    <xdr:pic>
      <xdr:nvPicPr>
        <xdr:cNvPr id="25" name="Picture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653</xdr:row>
      <xdr:rowOff>0</xdr:rowOff>
    </xdr:from>
    <xdr:ext cx="2286000" cy="3200400"/>
    <xdr:pic>
      <xdr:nvPicPr>
        <xdr:cNvPr id="26" name="Picture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678</xdr:row>
      <xdr:rowOff>0</xdr:rowOff>
    </xdr:from>
    <xdr:ext cx="2286000" cy="3200400"/>
    <xdr:pic>
      <xdr:nvPicPr>
        <xdr:cNvPr id="27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703</xdr:row>
      <xdr:rowOff>0</xdr:rowOff>
    </xdr:from>
    <xdr:ext cx="2286000" cy="3200400"/>
    <xdr:pic>
      <xdr:nvPicPr>
        <xdr:cNvPr id="28" name="Picture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728</xdr:row>
      <xdr:rowOff>0</xdr:rowOff>
    </xdr:from>
    <xdr:ext cx="2286000" cy="3200400"/>
    <xdr:pic>
      <xdr:nvPicPr>
        <xdr:cNvPr id="29" name="Picture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753</xdr:row>
      <xdr:rowOff>0</xdr:rowOff>
    </xdr:from>
    <xdr:ext cx="2286000" cy="3200400"/>
    <xdr:pic>
      <xdr:nvPicPr>
        <xdr:cNvPr id="30" name="Picture 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778</xdr:row>
      <xdr:rowOff>0</xdr:rowOff>
    </xdr:from>
    <xdr:ext cx="2286000" cy="3200400"/>
    <xdr:pic>
      <xdr:nvPicPr>
        <xdr:cNvPr id="31" name="Picture 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803</xdr:row>
      <xdr:rowOff>0</xdr:rowOff>
    </xdr:from>
    <xdr:ext cx="2286000" cy="3200400"/>
    <xdr:pic>
      <xdr:nvPicPr>
        <xdr:cNvPr id="32" name="Picture 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828</xdr:row>
      <xdr:rowOff>0</xdr:rowOff>
    </xdr:from>
    <xdr:ext cx="2286000" cy="3200400"/>
    <xdr:pic>
      <xdr:nvPicPr>
        <xdr:cNvPr id="33" name="Picture 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853</xdr:row>
      <xdr:rowOff>0</xdr:rowOff>
    </xdr:from>
    <xdr:ext cx="2286000" cy="3200400"/>
    <xdr:pic>
      <xdr:nvPicPr>
        <xdr:cNvPr id="34" name="Picture 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878</xdr:row>
      <xdr:rowOff>0</xdr:rowOff>
    </xdr:from>
    <xdr:ext cx="2286000" cy="3200400"/>
    <xdr:pic>
      <xdr:nvPicPr>
        <xdr:cNvPr id="35" name="Picture 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903</xdr:row>
      <xdr:rowOff>0</xdr:rowOff>
    </xdr:from>
    <xdr:ext cx="2286000" cy="3200400"/>
    <xdr:pic>
      <xdr:nvPicPr>
        <xdr:cNvPr id="36" name="Picture 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928</xdr:row>
      <xdr:rowOff>0</xdr:rowOff>
    </xdr:from>
    <xdr:ext cx="2286000" cy="3200400"/>
    <xdr:pic>
      <xdr:nvPicPr>
        <xdr:cNvPr id="37" name="Picture 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953</xdr:row>
      <xdr:rowOff>0</xdr:rowOff>
    </xdr:from>
    <xdr:ext cx="2286000" cy="3200400"/>
    <xdr:pic>
      <xdr:nvPicPr>
        <xdr:cNvPr id="38" name="Picture 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978</xdr:row>
      <xdr:rowOff>0</xdr:rowOff>
    </xdr:from>
    <xdr:ext cx="2286000" cy="3200400"/>
    <xdr:pic>
      <xdr:nvPicPr>
        <xdr:cNvPr id="39" name="Picture 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1003</xdr:row>
      <xdr:rowOff>0</xdr:rowOff>
    </xdr:from>
    <xdr:ext cx="2286000" cy="3200400"/>
    <xdr:pic>
      <xdr:nvPicPr>
        <xdr:cNvPr id="40" name="Picture 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1028</xdr:row>
      <xdr:rowOff>0</xdr:rowOff>
    </xdr:from>
    <xdr:ext cx="2286000" cy="3200400"/>
    <xdr:pic>
      <xdr:nvPicPr>
        <xdr:cNvPr id="41" name="Picture 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1053</xdr:row>
      <xdr:rowOff>0</xdr:rowOff>
    </xdr:from>
    <xdr:ext cx="2286000" cy="3200400"/>
    <xdr:pic>
      <xdr:nvPicPr>
        <xdr:cNvPr id="42" name="Picture 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1078</xdr:row>
      <xdr:rowOff>0</xdr:rowOff>
    </xdr:from>
    <xdr:ext cx="2286000" cy="3200400"/>
    <xdr:pic>
      <xdr:nvPicPr>
        <xdr:cNvPr id="43" name="Picture 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1103</xdr:row>
      <xdr:rowOff>0</xdr:rowOff>
    </xdr:from>
    <xdr:ext cx="2286000" cy="3200400"/>
    <xdr:pic>
      <xdr:nvPicPr>
        <xdr:cNvPr id="44" name="Picture 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1128</xdr:row>
      <xdr:rowOff>0</xdr:rowOff>
    </xdr:from>
    <xdr:ext cx="2286000" cy="3200400"/>
    <xdr:pic>
      <xdr:nvPicPr>
        <xdr:cNvPr id="45" name="Picture 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1153</xdr:row>
      <xdr:rowOff>0</xdr:rowOff>
    </xdr:from>
    <xdr:ext cx="2286000" cy="3200400"/>
    <xdr:pic>
      <xdr:nvPicPr>
        <xdr:cNvPr id="46" name="Picture 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1178</xdr:row>
      <xdr:rowOff>0</xdr:rowOff>
    </xdr:from>
    <xdr:ext cx="2286000" cy="3200400"/>
    <xdr:pic>
      <xdr:nvPicPr>
        <xdr:cNvPr id="47" name="Picture 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1203</xdr:row>
      <xdr:rowOff>0</xdr:rowOff>
    </xdr:from>
    <xdr:ext cx="2286000" cy="3200400"/>
    <xdr:pic>
      <xdr:nvPicPr>
        <xdr:cNvPr id="48" name="Picture 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oneCellAnchor>
    <xdr:from>
      <xdr:col>0</xdr:col>
      <xdr:colOff>0</xdr:colOff>
      <xdr:row>3</xdr:row>
      <xdr:rowOff>0</xdr:rowOff>
    </xdr:from>
    <xdr:ext cx="2286000" cy="3200400"/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2286000" cy="3200400"/>
    <xdr:pic>
      <xdr:nvPicPr>
        <xdr:cNvPr id="1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2286000" cy="3200400"/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oneCellAnchor>
    <xdr:from>
      <xdr:col>0</xdr:col>
      <xdr:colOff>0</xdr:colOff>
      <xdr:row>3</xdr:row>
      <xdr:rowOff>0</xdr:rowOff>
    </xdr:from>
    <xdr:ext cx="2286000" cy="3200400"/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2286000" cy="3200400"/>
    <xdr:pic>
      <xdr:nvPicPr>
        <xdr:cNvPr id="1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2286000" cy="3200400"/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2286000" cy="3200400"/>
    <xdr:pic>
      <xdr:nvPicPr>
        <xdr:cNvPr id="3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2286000" cy="3200400"/>
    <xdr:pic>
      <xdr:nvPicPr>
        <xdr:cNvPr id="4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2286000" cy="3200400"/>
    <xdr:pic>
      <xdr:nvPicPr>
        <xdr:cNvPr id="5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2286000" cy="3200400"/>
    <xdr:pic>
      <xdr:nvPicPr>
        <xdr:cNvPr id="6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0</xdr:rowOff>
    </xdr:from>
    <xdr:ext cx="2286000" cy="3200400"/>
    <xdr:pic>
      <xdr:nvPicPr>
        <xdr:cNvPr id="7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0</xdr:rowOff>
    </xdr:from>
    <xdr:ext cx="2286000" cy="3200400"/>
    <xdr:pic>
      <xdr:nvPicPr>
        <xdr:cNvPr id="8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228</xdr:row>
      <xdr:rowOff>0</xdr:rowOff>
    </xdr:from>
    <xdr:ext cx="2286000" cy="3200400"/>
    <xdr:pic>
      <xdr:nvPicPr>
        <xdr:cNvPr id="9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253</xdr:row>
      <xdr:rowOff>0</xdr:rowOff>
    </xdr:from>
    <xdr:ext cx="2286000" cy="3200400"/>
    <xdr:pic>
      <xdr:nvPicPr>
        <xdr:cNvPr id="10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278</xdr:row>
      <xdr:rowOff>0</xdr:rowOff>
    </xdr:from>
    <xdr:ext cx="2286000" cy="3200400"/>
    <xdr:pic>
      <xdr:nvPicPr>
        <xdr:cNvPr id="11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303</xdr:row>
      <xdr:rowOff>0</xdr:rowOff>
    </xdr:from>
    <xdr:ext cx="2286000" cy="3200400"/>
    <xdr:pic>
      <xdr:nvPicPr>
        <xdr:cNvPr id="12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328</xdr:row>
      <xdr:rowOff>0</xdr:rowOff>
    </xdr:from>
    <xdr:ext cx="2286000" cy="3200400"/>
    <xdr:pic>
      <xdr:nvPicPr>
        <xdr:cNvPr id="13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353</xdr:row>
      <xdr:rowOff>0</xdr:rowOff>
    </xdr:from>
    <xdr:ext cx="2286000" cy="3200400"/>
    <xdr:pic>
      <xdr:nvPicPr>
        <xdr:cNvPr id="14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378</xdr:row>
      <xdr:rowOff>0</xdr:rowOff>
    </xdr:from>
    <xdr:ext cx="2286000" cy="3200400"/>
    <xdr:pic>
      <xdr:nvPicPr>
        <xdr:cNvPr id="15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403</xdr:row>
      <xdr:rowOff>0</xdr:rowOff>
    </xdr:from>
    <xdr:ext cx="2286000" cy="3200400"/>
    <xdr:pic>
      <xdr:nvPicPr>
        <xdr:cNvPr id="16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428</xdr:row>
      <xdr:rowOff>0</xdr:rowOff>
    </xdr:from>
    <xdr:ext cx="2286000" cy="3200400"/>
    <xdr:pic>
      <xdr:nvPicPr>
        <xdr:cNvPr id="17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453</xdr:row>
      <xdr:rowOff>0</xdr:rowOff>
    </xdr:from>
    <xdr:ext cx="2286000" cy="3200400"/>
    <xdr:pic>
      <xdr:nvPicPr>
        <xdr:cNvPr id="18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478</xdr:row>
      <xdr:rowOff>0</xdr:rowOff>
    </xdr:from>
    <xdr:ext cx="2286000" cy="3200400"/>
    <xdr:pic>
      <xdr:nvPicPr>
        <xdr:cNvPr id="19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503</xdr:row>
      <xdr:rowOff>0</xdr:rowOff>
    </xdr:from>
    <xdr:ext cx="2286000" cy="3200400"/>
    <xdr:pic>
      <xdr:nvPicPr>
        <xdr:cNvPr id="20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528</xdr:row>
      <xdr:rowOff>0</xdr:rowOff>
    </xdr:from>
    <xdr:ext cx="2286000" cy="3200400"/>
    <xdr:pic>
      <xdr:nvPicPr>
        <xdr:cNvPr id="21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553</xdr:row>
      <xdr:rowOff>0</xdr:rowOff>
    </xdr:from>
    <xdr:ext cx="2286000" cy="3200400"/>
    <xdr:pic>
      <xdr:nvPicPr>
        <xdr:cNvPr id="22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578</xdr:row>
      <xdr:rowOff>0</xdr:rowOff>
    </xdr:from>
    <xdr:ext cx="2286000" cy="3200400"/>
    <xdr:pic>
      <xdr:nvPicPr>
        <xdr:cNvPr id="23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603</xdr:row>
      <xdr:rowOff>0</xdr:rowOff>
    </xdr:from>
    <xdr:ext cx="2286000" cy="3200400"/>
    <xdr:pic>
      <xdr:nvPicPr>
        <xdr:cNvPr id="24" name="Picture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628</xdr:row>
      <xdr:rowOff>0</xdr:rowOff>
    </xdr:from>
    <xdr:ext cx="2286000" cy="3200400"/>
    <xdr:pic>
      <xdr:nvPicPr>
        <xdr:cNvPr id="25" name="Picture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653</xdr:row>
      <xdr:rowOff>0</xdr:rowOff>
    </xdr:from>
    <xdr:ext cx="2286000" cy="3200400"/>
    <xdr:pic>
      <xdr:nvPicPr>
        <xdr:cNvPr id="26" name="Picture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678</xdr:row>
      <xdr:rowOff>0</xdr:rowOff>
    </xdr:from>
    <xdr:ext cx="2286000" cy="3200400"/>
    <xdr:pic>
      <xdr:nvPicPr>
        <xdr:cNvPr id="27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703</xdr:row>
      <xdr:rowOff>0</xdr:rowOff>
    </xdr:from>
    <xdr:ext cx="2286000" cy="3200400"/>
    <xdr:pic>
      <xdr:nvPicPr>
        <xdr:cNvPr id="28" name="Picture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728</xdr:row>
      <xdr:rowOff>0</xdr:rowOff>
    </xdr:from>
    <xdr:ext cx="2286000" cy="3200400"/>
    <xdr:pic>
      <xdr:nvPicPr>
        <xdr:cNvPr id="29" name="Picture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Poppins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Poppins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E5C72"/>
  </sheetPr>
  <dimension ref="A1:D45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8.832"/>
    <col min="2" max="2" bestFit="1" customWidth="1" hidden="false" width="55.832"/>
    <col min="3" max="4" bestFit="1" customWidth="1" hidden="false" width="28.832"/>
  </cols>
  <sheetData>
    <row customHeight="1" ht="30" r="1">
      <c r="A1" s="3" t="inlineStr">
        <is>
          <t>OZ 2.0 Candidate Tracts — Excel Export</t>
        </is>
      </c>
      <c r="B1" s="3"/>
      <c r="C1" s="3"/>
      <c r="D1" s="3"/>
    </row>
    <row customHeight="1" ht="18" r="2">
      <c r="A2" s="6" t="inlineStr">
        <is>
          <t>WFRC &amp; MAG Region · Wasatch Front, Utah · Generated June 01, 2026</t>
        </is>
      </c>
      <c r="B2" s="6"/>
      <c r="C2" s="6"/>
      <c r="D2" s="6"/>
    </row>
    <row customHeight="1" ht="8" r="3"/>
    <row customHeight="1" ht="16" r="4">
      <c r="A4" s="9" t="inlineStr">
        <is>
          <t>ABOUT THIS WORKBOOK</t>
        </is>
      </c>
      <c r="B4" s="9"/>
      <c r="C4" s="9"/>
      <c r="D4" s="9"/>
    </row>
    <row customHeight="1" ht="15" r="5">
      <c r="A5" s="12" t="inlineStr">
        <is>
          <t>This workbook is a machine-generated backup of the WFRC/MAG Opportunity Zone 2.0 candidate tract analysis. It contains all metrics calculated in the R/GIS pipeline for every census tract on the federal OZ 2.0 eligible list within the nine-county Wasatch Front region. The Summary sheet mirrors the one-page PDF summary table. Per-county sheets mirror the detail PDF pages and include an embedded tract map. All values update automatically when the pipeline is re-run with new data.</t>
        </is>
      </c>
      <c r="B5" s="12"/>
      <c r="C5" s="12"/>
      <c r="D5" s="12"/>
    </row>
    <row customHeight="1" ht="15" r="6">
      <c r="A6" s="12"/>
      <c r="B6" s="12"/>
      <c r="C6" s="12"/>
      <c r="D6" s="12"/>
    </row>
    <row customHeight="1" ht="15" r="7">
      <c r="A7" s="12"/>
      <c r="B7" s="12"/>
      <c r="C7" s="12"/>
      <c r="D7" s="12"/>
    </row>
    <row customHeight="1" ht="15" r="8">
      <c r="A8" s="12"/>
      <c r="B8" s="12"/>
      <c r="C8" s="12"/>
      <c r="D8" s="12"/>
    </row>
    <row customHeight="1" ht="15" r="9">
      <c r="A9" s="12"/>
      <c r="B9" s="12"/>
      <c r="C9" s="12"/>
      <c r="D9" s="12"/>
    </row>
    <row customHeight="1" ht="8" r="10"/>
    <row customHeight="1" ht="16" r="11">
      <c r="A11" s="9" t="inlineStr">
        <is>
          <t>SHEETS IN THIS WORKBOOK</t>
        </is>
      </c>
      <c r="B11" s="9"/>
      <c r="C11" s="9"/>
      <c r="D11" s="9"/>
    </row>
    <row customHeight="1" ht="16" r="12">
      <c r="A12" s="14" t="inlineStr">
        <is>
          <t>Sheet Name</t>
        </is>
      </c>
      <c r="B12" s="14" t="inlineStr">
        <is>
          <t>Description</t>
        </is>
      </c>
    </row>
    <row customHeight="1" ht="16" r="13">
      <c r="A13" s="18" t="inlineStr">
        <is>
          <t>README</t>
        </is>
      </c>
      <c r="B13" s="19" t="inlineStr">
        <is>
          <t>This sheet: methodology, column glossary, and abbreviation key.</t>
        </is>
      </c>
    </row>
    <row customHeight="1" ht="16" r="14">
      <c r="A14" s="23" t="inlineStr">
        <is>
          <t>Summary</t>
        </is>
      </c>
      <c r="B14" s="24" t="inlineStr">
        <is>
          <t>All-tract summary table: one row per tract, 14 columns matching the PDF summary. Values cross-referenced from All Data.</t>
        </is>
      </c>
    </row>
    <row customHeight="1" ht="16" r="15">
      <c r="A15" s="18" t="inlineStr">
        <is>
          <t>Box Elder County</t>
        </is>
      </c>
      <c r="B15" s="19" t="inlineStr">
        <is>
          <t>Box Elder County: per-tract detail blocks with embedded map images. Values cross-referenced from All Data.</t>
        </is>
      </c>
    </row>
    <row customHeight="1" ht="16" r="16">
      <c r="A16" s="23" t="inlineStr">
        <is>
          <t>Weber County</t>
        </is>
      </c>
      <c r="B16" s="24" t="inlineStr">
        <is>
          <t>Weber County: per-tract detail blocks with embedded map images. Values cross-referenced from All Data.</t>
        </is>
      </c>
    </row>
    <row customHeight="1" ht="16" r="17">
      <c r="A17" s="18" t="inlineStr">
        <is>
          <t>Davis County</t>
        </is>
      </c>
      <c r="B17" s="19" t="inlineStr">
        <is>
          <t>Davis County: per-tract detail blocks with embedded map images. Values cross-referenced from All Data.</t>
        </is>
      </c>
    </row>
    <row customHeight="1" ht="16" r="18">
      <c r="A18" s="23" t="inlineStr">
        <is>
          <t>Salt Lake County</t>
        </is>
      </c>
      <c r="B18" s="24" t="inlineStr">
        <is>
          <t>Salt Lake County: per-tract detail blocks with embedded map images. Values cross-referenced from All Data.</t>
        </is>
      </c>
    </row>
    <row customHeight="1" ht="16" r="19">
      <c r="A19" s="18" t="inlineStr">
        <is>
          <t>Tooele County</t>
        </is>
      </c>
      <c r="B19" s="19" t="inlineStr">
        <is>
          <t>Tooele County: per-tract detail blocks with embedded map images. Values cross-referenced from All Data.</t>
        </is>
      </c>
    </row>
    <row customHeight="1" ht="16" r="20">
      <c r="A20" s="23" t="inlineStr">
        <is>
          <t>Utah County</t>
        </is>
      </c>
      <c r="B20" s="24" t="inlineStr">
        <is>
          <t>Utah County: per-tract detail blocks with embedded map images. Values cross-referenced from All Data.</t>
        </is>
      </c>
    </row>
    <row customHeight="1" ht="16" r="21">
      <c r="A21" s="18" t="inlineStr">
        <is>
          <t>All Data</t>
        </is>
      </c>
      <c r="B21" s="19" t="inlineStr">
        <is>
          <t>Flat database: all 42 metrics for every tract in one filterable Excel Table. Derived columns use in-sheet formulas.</t>
        </is>
      </c>
    </row>
    <row customHeight="1" ht="16" r="23">
      <c r="A23" s="9" t="inlineStr">
        <is>
          <t>ABBREVIATIONS &amp; GLOSSARY</t>
        </is>
      </c>
      <c r="B23" s="9"/>
      <c r="C23" s="9"/>
      <c r="D23" s="9"/>
    </row>
    <row customHeight="1" ht="16" r="24">
      <c r="A24" s="14" t="inlineStr">
        <is>
          <t>Term</t>
        </is>
      </c>
      <c r="B24" s="14" t="inlineStr">
        <is>
          <t>Full Name</t>
        </is>
      </c>
      <c r="C24" s="14" t="inlineStr">
        <is>
          <t>Description</t>
        </is>
      </c>
    </row>
    <row customHeight="1" ht="28" r="25">
      <c r="A25" s="25" t="inlineStr">
        <is>
          <t>ATO</t>
        </is>
      </c>
      <c r="B25" s="27" t="inlineStr">
        <is>
          <t>Access to Opportunities</t>
        </is>
      </c>
      <c r="C25" s="27" t="inlineStr">
        <is>
          <t>Composite 0-100 index combining driving and transit access to jobs and households.</t>
        </is>
      </c>
    </row>
    <row customHeight="1" ht="28" r="26">
      <c r="A26" s="28" t="inlineStr">
        <is>
          <t>ERU</t>
        </is>
      </c>
      <c r="B26" s="30" t="inlineStr">
        <is>
          <t>Equivalent Residential Unit</t>
        </is>
      </c>
      <c r="C26" s="30" t="inlineStr">
        <is>
          <t>Growth density metric: 1 household = 1 ERU, 1 job = 0.4 ERU.</t>
        </is>
      </c>
    </row>
    <row customHeight="1" ht="28" r="27">
      <c r="A27" s="25" t="inlineStr">
        <is>
          <t>SAP</t>
        </is>
      </c>
      <c r="B27" s="27" t="inlineStr">
        <is>
          <t>Station Area Plan</t>
        </is>
      </c>
      <c r="C27" s="27" t="inlineStr">
        <is>
          <t>Adopted housing plan within 1/2-mile of a rail or BRT stop.</t>
        </is>
      </c>
    </row>
    <row customHeight="1" ht="28" r="28">
      <c r="A28" s="28" t="inlineStr">
        <is>
          <t>WC / MUorC</t>
        </is>
      </c>
      <c r="B28" s="30" t="inlineStr">
        <is>
          <t>Wasatch Choice / Metro-Urban-City Center</t>
        </is>
      </c>
      <c r="C28" s="30" t="inlineStr">
        <is>
          <t>WFRC/MAG regional growth center framework. MUorC = Metropolitan, Urban, or City center types.</t>
        </is>
      </c>
    </row>
    <row customHeight="1" ht="28" r="29">
      <c r="A29" s="25" t="inlineStr">
        <is>
          <t>OZ 1.0</t>
        </is>
      </c>
      <c r="B29" s="27" t="inlineStr">
        <is>
          <t>Opportunity Zones (2018 round)</t>
        </is>
      </c>
      <c r="C29" s="27" t="inlineStr">
        <is>
          <t>Prior federal OZ designations; overlap shown for context.</t>
        </is>
      </c>
    </row>
    <row customHeight="1" ht="28" r="30">
      <c r="A30" s="28" t="inlineStr">
        <is>
          <t>OZ 2.0</t>
        </is>
      </c>
      <c r="B30" s="30" t="inlineStr">
        <is>
          <t>Opportunity Zones 2.0 (current)</t>
        </is>
      </c>
      <c r="C30" s="30" t="inlineStr">
        <is>
          <t>Current federal eligible tract list under evaluation.</t>
        </is>
      </c>
    </row>
    <row customHeight="1" ht="28" r="31">
      <c r="A31" s="25" t="inlineStr">
        <is>
          <t>TAZ</t>
        </is>
      </c>
      <c r="B31" s="27" t="inlineStr">
        <is>
          <t>Traffic Analysis Zone</t>
        </is>
      </c>
      <c r="C31" s="27" t="inlineStr">
        <is>
          <t>WFRC/MAG forecast unit; growth projections are area-proportioned from TAZ to tract.</t>
        </is>
      </c>
    </row>
    <row customHeight="1" ht="28" r="32">
      <c r="A32" s="28" t="inlineStr">
        <is>
          <t>DEVACRES</t>
        </is>
      </c>
      <c r="B32" s="30" t="inlineStr">
        <is>
          <t>Developable Acres</t>
        </is>
      </c>
      <c r="C32" s="30" t="inlineStr">
        <is>
          <t>Developable land within a TAZ from the ATO layer; used as intersection weight for ATO scores.</t>
        </is>
      </c>
    </row>
    <row customHeight="1" ht="28" r="33">
      <c r="A33" s="25" t="inlineStr">
        <is>
          <t>GEOID</t>
        </is>
      </c>
      <c r="B33" s="27" t="inlineStr">
        <is>
          <t>Census Tract Geographic ID</t>
        </is>
      </c>
      <c r="C33" s="27" t="inlineStr">
        <is>
          <t>11-digit FIPS code: 2-digit state + 3-digit county + 6-digit tract.</t>
        </is>
      </c>
    </row>
    <row customHeight="1" ht="16" r="35">
      <c r="A35" s="9" t="inlineStr">
        <is>
          <t>DATA SOURCES</t>
        </is>
      </c>
      <c r="B35" s="9"/>
      <c r="C35" s="9"/>
      <c r="D35" s="9"/>
    </row>
    <row customHeight="1" ht="15" r="36">
      <c r="A36" s="31" t="inlineStr">
        <is>
          <t>Federal OZ 2.0 Eligibility List — U.S. Treasury / HUD</t>
        </is>
      </c>
      <c r="B36" s="15"/>
      <c r="C36" s="15"/>
      <c r="D36" s="15"/>
    </row>
    <row customHeight="1" ht="15" r="37">
      <c r="A37" s="32" t="inlineStr">
        <is>
          <t>Urban Institute OZ Tool Classification — Urban Institute</t>
        </is>
      </c>
      <c r="B37" s="20"/>
      <c r="C37" s="20"/>
      <c r="D37" s="20"/>
    </row>
    <row customHeight="1" ht="15" r="38">
      <c r="A38" s="31" t="inlineStr">
        <is>
          <t>Wasatch Choice for 2050 Centers &amp; Districts — WFRC/MAG</t>
        </is>
      </c>
      <c r="B38" s="15"/>
      <c r="C38" s="15"/>
      <c r="D38" s="15"/>
    </row>
    <row customHeight="1" ht="15" r="39">
      <c r="A39" s="32" t="inlineStr">
        <is>
          <t>ACS Population, Households, Income, Poverty, Unemployment — U.S. Census Bureau</t>
        </is>
      </c>
      <c r="B39" s="20"/>
      <c r="C39" s="20"/>
      <c r="D39" s="20"/>
    </row>
    <row customHeight="1" ht="15" r="40">
      <c r="A40" s="31" t="inlineStr">
        <is>
          <t>UTA Rail/BRT Stops — Utah Transit Authority</t>
        </is>
      </c>
      <c r="B40" s="15"/>
      <c r="C40" s="15"/>
      <c r="D40" s="15"/>
    </row>
    <row customHeight="1" ht="15" r="41">
      <c r="A41" s="32" t="inlineStr">
        <is>
          <t>Station Area Plans (SAP) — WFRC/MAG</t>
        </is>
      </c>
      <c r="B41" s="20"/>
      <c r="C41" s="20"/>
      <c r="D41" s="20"/>
    </row>
    <row customHeight="1" ht="15" r="42">
      <c r="A42" s="31" t="inlineStr">
        <is>
          <t>Freeway Interchanges — WFRC/MAG</t>
        </is>
      </c>
      <c r="B42" s="15"/>
      <c r="C42" s="15"/>
      <c r="D42" s="15"/>
    </row>
    <row customHeight="1" ht="15" r="43">
      <c r="A43" s="32" t="inlineStr">
        <is>
          <t>Housing Inventory — WFRC/MAG</t>
        </is>
      </c>
      <c r="B43" s="20"/>
      <c r="C43" s="20"/>
      <c r="D43" s="20"/>
    </row>
    <row customHeight="1" ht="15" r="44">
      <c r="A44" s="31" t="inlineStr">
        <is>
          <t>Access to Opportunities (ATO) Scores — WFRC/MAG</t>
        </is>
      </c>
      <c r="B44" s="15"/>
      <c r="C44" s="15"/>
      <c r="D44" s="15"/>
    </row>
    <row customHeight="1" ht="15" r="45">
      <c r="A45" s="32" t="inlineStr">
        <is>
          <t>TAZ Growth Projections 2027-2037 — WFRC/MAG</t>
        </is>
      </c>
      <c r="B45" s="20"/>
      <c r="C45" s="20"/>
      <c r="D45" s="20"/>
    </row>
  </sheetData>
  <mergeCells count="17">
    <mergeCell ref="A1:D1"/>
    <mergeCell ref="A2:D2"/>
    <mergeCell ref="A4:D4"/>
    <mergeCell ref="A5:D9"/>
    <mergeCell ref="A11:D11"/>
    <mergeCell ref="A23:D23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3B4F"/>
  </sheetPr>
  <dimension ref="A1:N117"/>
  <sheetViews>
    <sheetView showGridLines="1" showRowColHeaders="1" tabSelected="0" workbookViewId="0" zoomScale="100">
      <pane ySplit="3" xSplit="2" topLeftCell="C4" activePane="bottomRight" state="frozen"/>
      <selection pane="bottomRight"/>
    </sheetView>
  </sheetViews>
  <sheetFormatPr baseColWidth="8" defaultRowHeight="16" x14ac:dyDescent="0.2"/>
  <cols>
    <col min="1" max="1" bestFit="1" customWidth="1" hidden="false" width="4.832"/>
    <col min="2" max="2" bestFit="1" customWidth="1" hidden="false" width="12.832"/>
    <col min="3" max="3" bestFit="1" customWidth="1" hidden="false" width="14.832"/>
    <col min="4" max="4" bestFit="1" customWidth="1" hidden="false" width="13.832"/>
    <col min="5" max="8" bestFit="1" customWidth="1" hidden="false" width="9.832"/>
    <col min="9" max="10" bestFit="1" customWidth="1" hidden="false" width="8.832"/>
    <col min="11" max="13" bestFit="1" customWidth="1" hidden="false" width="7.832"/>
    <col min="14" max="14" bestFit="1" customWidth="1" hidden="false" width="22.832"/>
  </cols>
  <sheetData>
    <row customHeight="1" ht="28" r="1">
      <c r="A1" s="34" t="inlineStr">
        <is>
          <t>OZ 2.0 Eligible Census Tracts — Wasatch Front Region  |  June 01, 2026</t>
        </is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customHeight="1" ht="14" r="2">
      <c r="A2" s="36" t="inlineStr">
        <is>
          <t>#</t>
        </is>
      </c>
      <c r="B2" s="38" t="inlineStr">
        <is>
          <t>IDENTITY</t>
        </is>
      </c>
      <c r="C2" s="38"/>
      <c r="D2" s="38"/>
      <c r="E2" s="38" t="inlineStr">
        <is>
          <t>PROFILE</t>
        </is>
      </c>
      <c r="F2" s="38"/>
      <c r="G2" s="38"/>
      <c r="H2" s="38"/>
      <c r="I2" s="38"/>
      <c r="J2" s="40" t="inlineStr">
        <is>
          <t>FOUR KEY MEASURES</t>
        </is>
      </c>
      <c r="K2" s="40"/>
      <c r="L2" s="40"/>
      <c r="M2" s="40"/>
      <c r="N2" s="38" t="inlineStr">
        <is>
          <t>INVESTMENT</t>
        </is>
      </c>
    </row>
    <row customHeight="1" ht="30" r="3">
      <c r="A3" s="41" t="inlineStr">
        <is>
          <t>#</t>
        </is>
      </c>
      <c r="B3" s="41" t="inlineStr">
        <is>
          <t>County</t>
        </is>
      </c>
      <c r="C3" s="41" t="inlineStr">
        <is>
          <t>Tract</t>
        </is>
      </c>
      <c r="D3" s="41" t="inlineStr">
        <is>
          <t>GEOID</t>
        </is>
      </c>
      <c r="E3" s="41" t="inlineStr">
        <is>
          <t>Population</t>
        </is>
      </c>
      <c r="F3" s="41" t="inlineStr">
        <is>
          <t>Households</t>
        </is>
      </c>
      <c r="G3" s="41" t="inlineStr">
        <is>
          <t>Total Acres</t>
        </is>
      </c>
      <c r="H3" s="41" t="inlineStr">
        <is>
          <t>Dev Acres</t>
        </is>
      </c>
      <c r="I3" s="41" t="inlineStr">
        <is>
          <t>OZ 1.0 %</t>
        </is>
      </c>
      <c r="J3" s="43" t="inlineStr">
        <is>
          <t>WC MUorC %</t>
        </is>
      </c>
      <c r="K3" s="43" t="inlineStr">
        <is>
          <t>ATO /100</t>
        </is>
      </c>
      <c r="L3" s="43" t="inlineStr">
        <is>
          <t>SAP HH/ac</t>
        </is>
      </c>
      <c r="M3" s="43" t="inlineStr">
        <is>
          <t>ERU/ac</t>
        </is>
      </c>
      <c r="N3" s="41" t="inlineStr">
        <is>
          <t>Investment Likelihood</t>
        </is>
      </c>
    </row>
    <row customHeight="1" ht="18" r="4">
      <c r="A4" s="45" t="inlineStr">
        <is>
          <t>Box Elder County  —  2 Eligible Tracts</t>
        </is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customHeight="1" ht="16" r="5">
      <c r="A5" s="79" t="inlineStr">
        <is>
          <t>01</t>
        </is>
      </c>
      <c r="B5" s="79" t="inlineStr">
        <is>
          <t>Box Elder</t>
        </is>
      </c>
      <c r="C5" s="79" t="inlineStr">
        <is>
          <t>Tract 9606.01</t>
        </is>
      </c>
      <c r="D5" s="80" t="inlineStr">
        <is>
          <t>49003960601</t>
        </is>
      </c>
      <c r="E5" s="81" t="str">
        <f>=IFERROR(INDEX('All Data'!$D:$D,MATCH($D5&amp;"",'All Data'!$A:$A,0)),"-")</f>
      </c>
      <c r="F5" s="82" t="str">
        <f>=IFERROR(INDEX('All Data'!$E:$E,MATCH($D5&amp;"",'All Data'!$A:$A,0)),"-")</f>
      </c>
      <c r="G5" s="83" t="str">
        <f>=IFERROR(INDEX('All Data'!$F:$F,MATCH($D5&amp;"",'All Data'!$A:$A,0)),"-")</f>
      </c>
      <c r="H5" s="84" t="str">
        <f>=IFERROR(INDEX('All Data'!$G:$G,MATCH($D5&amp;"",'All Data'!$A:$A,0)),"-")</f>
      </c>
      <c r="I5" s="85" t="str">
        <f>=IFERROR(INDEX('All Data'!$I:$I,MATCH($D5&amp;"",'All Data'!$A:$A,0)),"-")</f>
      </c>
      <c r="J5" s="86" t="str">
        <f>=IFERROR(INDEX('All Data'!$J:$J,MATCH($D5&amp;"",'All Data'!$A:$A,0)),"-")</f>
      </c>
      <c r="K5" s="87" t="str">
        <f>=IFERROR(INDEX('All Data'!$AF:$AF,MATCH($D5&amp;"",'All Data'!$A:$A,0)),"-")</f>
      </c>
      <c r="L5" s="88" t="str">
        <f>=IFERROR(INDEX('All Data'!$AA:$AA,MATCH($D5&amp;"",'All Data'!$A:$A,0)),"-")</f>
      </c>
      <c r="M5" s="89" t="str">
        <f>=IFERROR(INDEX('All Data'!$AK:$AK,MATCH($D5&amp;"",'All Data'!$A:$A,0)),"-")</f>
      </c>
      <c r="N5" s="90" t="str">
        <f>=IFERROR(INDEX('All Data'!$AP:$AP,MATCH($D5&amp;"",'All Data'!$A:$A,0)),"-")</f>
      </c>
    </row>
    <row customHeight="1" ht="16" r="6">
      <c r="A6" s="124" t="inlineStr">
        <is>
          <t>02</t>
        </is>
      </c>
      <c r="B6" s="124" t="inlineStr">
        <is>
          <t>Box Elder</t>
        </is>
      </c>
      <c r="C6" s="124" t="inlineStr">
        <is>
          <t>Tract 9607.02</t>
        </is>
      </c>
      <c r="D6" s="125" t="inlineStr">
        <is>
          <t>49003960702</t>
        </is>
      </c>
      <c r="E6" s="126" t="str">
        <f>=IFERROR(INDEX('All Data'!$D:$D,MATCH($D6&amp;"",'All Data'!$A:$A,0)),"-")</f>
      </c>
      <c r="F6" s="127" t="str">
        <f>=IFERROR(INDEX('All Data'!$E:$E,MATCH($D6&amp;"",'All Data'!$A:$A,0)),"-")</f>
      </c>
      <c r="G6" s="128" t="str">
        <f>=IFERROR(INDEX('All Data'!$F:$F,MATCH($D6&amp;"",'All Data'!$A:$A,0)),"-")</f>
      </c>
      <c r="H6" s="129" t="str">
        <f>=IFERROR(INDEX('All Data'!$G:$G,MATCH($D6&amp;"",'All Data'!$A:$A,0)),"-")</f>
      </c>
      <c r="I6" s="130" t="str">
        <f>=IFERROR(INDEX('All Data'!$I:$I,MATCH($D6&amp;"",'All Data'!$A:$A,0)),"-")</f>
      </c>
      <c r="J6" s="131" t="str">
        <f>=IFERROR(INDEX('All Data'!$J:$J,MATCH($D6&amp;"",'All Data'!$A:$A,0)),"-")</f>
      </c>
      <c r="K6" s="132" t="str">
        <f>=IFERROR(INDEX('All Data'!$AF:$AF,MATCH($D6&amp;"",'All Data'!$A:$A,0)),"-")</f>
      </c>
      <c r="L6" s="133" t="str">
        <f>=IFERROR(INDEX('All Data'!$AA:$AA,MATCH($D6&amp;"",'All Data'!$A:$A,0)),"-")</f>
      </c>
      <c r="M6" s="134" t="str">
        <f>=IFERROR(INDEX('All Data'!$AK:$AK,MATCH($D6&amp;"",'All Data'!$A:$A,0)),"-")</f>
      </c>
      <c r="N6" s="135" t="str">
        <f>=IFERROR(INDEX('All Data'!$AP:$AP,MATCH($D6&amp;"",'All Data'!$A:$A,0)),"-")</f>
      </c>
    </row>
    <row customHeight="1" ht="18" r="7">
      <c r="A7" s="45" t="inlineStr">
        <is>
          <t>Weber County  —  16 Eligible Tracts</t>
        </is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</row>
    <row customHeight="1" ht="16" r="8">
      <c r="A8" s="79" t="inlineStr">
        <is>
          <t>01</t>
        </is>
      </c>
      <c r="B8" s="79" t="inlineStr">
        <is>
          <t>Weber</t>
        </is>
      </c>
      <c r="C8" s="79" t="inlineStr">
        <is>
          <t>Tract 2002.02</t>
        </is>
      </c>
      <c r="D8" s="166" t="inlineStr">
        <is>
          <t>49057200202</t>
        </is>
      </c>
      <c r="E8" s="167" t="str">
        <f>=IFERROR(INDEX('All Data'!$D:$D,MATCH($D8&amp;"",'All Data'!$A:$A,0)),"-")</f>
      </c>
      <c r="F8" s="168" t="str">
        <f>=IFERROR(INDEX('All Data'!$E:$E,MATCH($D8&amp;"",'All Data'!$A:$A,0)),"-")</f>
      </c>
      <c r="G8" s="169" t="str">
        <f>=IFERROR(INDEX('All Data'!$F:$F,MATCH($D8&amp;"",'All Data'!$A:$A,0)),"-")</f>
      </c>
      <c r="H8" s="170" t="str">
        <f>=IFERROR(INDEX('All Data'!$G:$G,MATCH($D8&amp;"",'All Data'!$A:$A,0)),"-")</f>
      </c>
      <c r="I8" s="171" t="str">
        <f>=IFERROR(INDEX('All Data'!$I:$I,MATCH($D8&amp;"",'All Data'!$A:$A,0)),"-")</f>
      </c>
      <c r="J8" s="172" t="str">
        <f>=IFERROR(INDEX('All Data'!$J:$J,MATCH($D8&amp;"",'All Data'!$A:$A,0)),"-")</f>
      </c>
      <c r="K8" s="173" t="str">
        <f>=IFERROR(INDEX('All Data'!$AF:$AF,MATCH($D8&amp;"",'All Data'!$A:$A,0)),"-")</f>
      </c>
      <c r="L8" s="174" t="str">
        <f>=IFERROR(INDEX('All Data'!$AA:$AA,MATCH($D8&amp;"",'All Data'!$A:$A,0)),"-")</f>
      </c>
      <c r="M8" s="175" t="str">
        <f>=IFERROR(INDEX('All Data'!$AK:$AK,MATCH($D8&amp;"",'All Data'!$A:$A,0)),"-")</f>
      </c>
      <c r="N8" s="90" t="str">
        <f>=IFERROR(INDEX('All Data'!$AP:$AP,MATCH($D8&amp;"",'All Data'!$A:$A,0)),"-")</f>
      </c>
    </row>
    <row customHeight="1" ht="16" r="9">
      <c r="A9" s="124" t="inlineStr">
        <is>
          <t>02</t>
        </is>
      </c>
      <c r="B9" s="124" t="inlineStr">
        <is>
          <t>Weber</t>
        </is>
      </c>
      <c r="C9" s="124" t="inlineStr">
        <is>
          <t>Tract 2003.02</t>
        </is>
      </c>
      <c r="D9" s="206" t="inlineStr">
        <is>
          <t>49057200302</t>
        </is>
      </c>
      <c r="E9" s="207" t="str">
        <f>=IFERROR(INDEX('All Data'!$D:$D,MATCH($D9&amp;"",'All Data'!$A:$A,0)),"-")</f>
      </c>
      <c r="F9" s="208" t="str">
        <f>=IFERROR(INDEX('All Data'!$E:$E,MATCH($D9&amp;"",'All Data'!$A:$A,0)),"-")</f>
      </c>
      <c r="G9" s="209" t="str">
        <f>=IFERROR(INDEX('All Data'!$F:$F,MATCH($D9&amp;"",'All Data'!$A:$A,0)),"-")</f>
      </c>
      <c r="H9" s="210" t="str">
        <f>=IFERROR(INDEX('All Data'!$G:$G,MATCH($D9&amp;"",'All Data'!$A:$A,0)),"-")</f>
      </c>
      <c r="I9" s="211" t="str">
        <f>=IFERROR(INDEX('All Data'!$I:$I,MATCH($D9&amp;"",'All Data'!$A:$A,0)),"-")</f>
      </c>
      <c r="J9" s="212" t="str">
        <f>=IFERROR(INDEX('All Data'!$J:$J,MATCH($D9&amp;"",'All Data'!$A:$A,0)),"-")</f>
      </c>
      <c r="K9" s="213" t="str">
        <f>=IFERROR(INDEX('All Data'!$AF:$AF,MATCH($D9&amp;"",'All Data'!$A:$A,0)),"-")</f>
      </c>
      <c r="L9" s="214" t="str">
        <f>=IFERROR(INDEX('All Data'!$AA:$AA,MATCH($D9&amp;"",'All Data'!$A:$A,0)),"-")</f>
      </c>
      <c r="M9" s="215" t="str">
        <f>=IFERROR(INDEX('All Data'!$AK:$AK,MATCH($D9&amp;"",'All Data'!$A:$A,0)),"-")</f>
      </c>
      <c r="N9" s="90" t="str">
        <f>=IFERROR(INDEX('All Data'!$AP:$AP,MATCH($D9&amp;"",'All Data'!$A:$A,0)),"-")</f>
      </c>
    </row>
    <row customHeight="1" ht="16" r="10">
      <c r="A10" s="79" t="inlineStr">
        <is>
          <t>03</t>
        </is>
      </c>
      <c r="B10" s="79" t="inlineStr">
        <is>
          <t>Weber</t>
        </is>
      </c>
      <c r="C10" s="79" t="inlineStr">
        <is>
          <t>Tract 2004</t>
        </is>
      </c>
      <c r="D10" s="248" t="inlineStr">
        <is>
          <t>49057200400</t>
        </is>
      </c>
      <c r="E10" s="249" t="str">
        <f>=IFERROR(INDEX('All Data'!$D:$D,MATCH($D10&amp;"",'All Data'!$A:$A,0)),"-")</f>
      </c>
      <c r="F10" s="250" t="str">
        <f>=IFERROR(INDEX('All Data'!$E:$E,MATCH($D10&amp;"",'All Data'!$A:$A,0)),"-")</f>
      </c>
      <c r="G10" s="251" t="str">
        <f>=IFERROR(INDEX('All Data'!$F:$F,MATCH($D10&amp;"",'All Data'!$A:$A,0)),"-")</f>
      </c>
      <c r="H10" s="252" t="str">
        <f>=IFERROR(INDEX('All Data'!$G:$G,MATCH($D10&amp;"",'All Data'!$A:$A,0)),"-")</f>
      </c>
      <c r="I10" s="253" t="str">
        <f>=IFERROR(INDEX('All Data'!$I:$I,MATCH($D10&amp;"",'All Data'!$A:$A,0)),"-")</f>
      </c>
      <c r="J10" s="254" t="str">
        <f>=IFERROR(INDEX('All Data'!$J:$J,MATCH($D10&amp;"",'All Data'!$A:$A,0)),"-")</f>
      </c>
      <c r="K10" s="255" t="str">
        <f>=IFERROR(INDEX('All Data'!$AF:$AF,MATCH($D10&amp;"",'All Data'!$A:$A,0)),"-")</f>
      </c>
      <c r="L10" s="256" t="str">
        <f>=IFERROR(INDEX('All Data'!$AA:$AA,MATCH($D10&amp;"",'All Data'!$A:$A,0)),"-")</f>
      </c>
      <c r="M10" s="257" t="str">
        <f>=IFERROR(INDEX('All Data'!$AK:$AK,MATCH($D10&amp;"",'All Data'!$A:$A,0)),"-")</f>
      </c>
      <c r="N10" s="258" t="str">
        <f>=IFERROR(INDEX('All Data'!$AP:$AP,MATCH($D10&amp;"",'All Data'!$A:$A,0)),"-")</f>
      </c>
    </row>
    <row customHeight="1" ht="16" r="11">
      <c r="A11" s="124" t="inlineStr">
        <is>
          <t>04</t>
        </is>
      </c>
      <c r="B11" s="124" t="inlineStr">
        <is>
          <t>Weber</t>
        </is>
      </c>
      <c r="C11" s="124" t="inlineStr">
        <is>
          <t>Tract 2005</t>
        </is>
      </c>
      <c r="D11" s="289" t="inlineStr">
        <is>
          <t>49057200500</t>
        </is>
      </c>
      <c r="E11" s="290" t="str">
        <f>=IFERROR(INDEX('All Data'!$D:$D,MATCH($D11&amp;"",'All Data'!$A:$A,0)),"-")</f>
      </c>
      <c r="F11" s="291" t="str">
        <f>=IFERROR(INDEX('All Data'!$E:$E,MATCH($D11&amp;"",'All Data'!$A:$A,0)),"-")</f>
      </c>
      <c r="G11" s="292" t="str">
        <f>=IFERROR(INDEX('All Data'!$F:$F,MATCH($D11&amp;"",'All Data'!$A:$A,0)),"-")</f>
      </c>
      <c r="H11" s="293" t="str">
        <f>=IFERROR(INDEX('All Data'!$G:$G,MATCH($D11&amp;"",'All Data'!$A:$A,0)),"-")</f>
      </c>
      <c r="I11" s="294" t="str">
        <f>=IFERROR(INDEX('All Data'!$I:$I,MATCH($D11&amp;"",'All Data'!$A:$A,0)),"-")</f>
      </c>
      <c r="J11" s="295" t="str">
        <f>=IFERROR(INDEX('All Data'!$J:$J,MATCH($D11&amp;"",'All Data'!$A:$A,0)),"-")</f>
      </c>
      <c r="K11" s="296" t="str">
        <f>=IFERROR(INDEX('All Data'!$AF:$AF,MATCH($D11&amp;"",'All Data'!$A:$A,0)),"-")</f>
      </c>
      <c r="L11" s="297" t="str">
        <f>=IFERROR(INDEX('All Data'!$AA:$AA,MATCH($D11&amp;"",'All Data'!$A:$A,0)),"-")</f>
      </c>
      <c r="M11" s="298" t="str">
        <f>=IFERROR(INDEX('All Data'!$AK:$AK,MATCH($D11&amp;"",'All Data'!$A:$A,0)),"-")</f>
      </c>
      <c r="N11" s="90" t="str">
        <f>=IFERROR(INDEX('All Data'!$AP:$AP,MATCH($D11&amp;"",'All Data'!$A:$A,0)),"-")</f>
      </c>
    </row>
    <row customHeight="1" ht="16" r="12">
      <c r="A12" s="79" t="inlineStr">
        <is>
          <t>05</t>
        </is>
      </c>
      <c r="B12" s="79" t="inlineStr">
        <is>
          <t>Weber</t>
        </is>
      </c>
      <c r="C12" s="79" t="inlineStr">
        <is>
          <t>Tract 2008</t>
        </is>
      </c>
      <c r="D12" s="329" t="inlineStr">
        <is>
          <t>49057200800</t>
        </is>
      </c>
      <c r="E12" s="330" t="str">
        <f>=IFERROR(INDEX('All Data'!$D:$D,MATCH($D12&amp;"",'All Data'!$A:$A,0)),"-")</f>
      </c>
      <c r="F12" s="331" t="str">
        <f>=IFERROR(INDEX('All Data'!$E:$E,MATCH($D12&amp;"",'All Data'!$A:$A,0)),"-")</f>
      </c>
      <c r="G12" s="332" t="str">
        <f>=IFERROR(INDEX('All Data'!$F:$F,MATCH($D12&amp;"",'All Data'!$A:$A,0)),"-")</f>
      </c>
      <c r="H12" s="333" t="str">
        <f>=IFERROR(INDEX('All Data'!$G:$G,MATCH($D12&amp;"",'All Data'!$A:$A,0)),"-")</f>
      </c>
      <c r="I12" s="334" t="str">
        <f>=IFERROR(INDEX('All Data'!$I:$I,MATCH($D12&amp;"",'All Data'!$A:$A,0)),"-")</f>
      </c>
      <c r="J12" s="335" t="str">
        <f>=IFERROR(INDEX('All Data'!$J:$J,MATCH($D12&amp;"",'All Data'!$A:$A,0)),"-")</f>
      </c>
      <c r="K12" s="336" t="str">
        <f>=IFERROR(INDEX('All Data'!$AF:$AF,MATCH($D12&amp;"",'All Data'!$A:$A,0)),"-")</f>
      </c>
      <c r="L12" s="337" t="str">
        <f>=IFERROR(INDEX('All Data'!$AA:$AA,MATCH($D12&amp;"",'All Data'!$A:$A,0)),"-")</f>
      </c>
      <c r="M12" s="338" t="str">
        <f>=IFERROR(INDEX('All Data'!$AK:$AK,MATCH($D12&amp;"",'All Data'!$A:$A,0)),"-")</f>
      </c>
      <c r="N12" s="90" t="str">
        <f>=IFERROR(INDEX('All Data'!$AP:$AP,MATCH($D12&amp;"",'All Data'!$A:$A,0)),"-")</f>
      </c>
    </row>
    <row customHeight="1" ht="16" r="13">
      <c r="A13" s="124" t="inlineStr">
        <is>
          <t>06</t>
        </is>
      </c>
      <c r="B13" s="124" t="inlineStr">
        <is>
          <t>Weber</t>
        </is>
      </c>
      <c r="C13" s="124" t="inlineStr">
        <is>
          <t>Tract 2009</t>
        </is>
      </c>
      <c r="D13" s="369" t="inlineStr">
        <is>
          <t>49057200900</t>
        </is>
      </c>
      <c r="E13" s="370" t="str">
        <f>=IFERROR(INDEX('All Data'!$D:$D,MATCH($D13&amp;"",'All Data'!$A:$A,0)),"-")</f>
      </c>
      <c r="F13" s="371" t="str">
        <f>=IFERROR(INDEX('All Data'!$E:$E,MATCH($D13&amp;"",'All Data'!$A:$A,0)),"-")</f>
      </c>
      <c r="G13" s="372" t="str">
        <f>=IFERROR(INDEX('All Data'!$F:$F,MATCH($D13&amp;"",'All Data'!$A:$A,0)),"-")</f>
      </c>
      <c r="H13" s="373" t="str">
        <f>=IFERROR(INDEX('All Data'!$G:$G,MATCH($D13&amp;"",'All Data'!$A:$A,0)),"-")</f>
      </c>
      <c r="I13" s="374" t="str">
        <f>=IFERROR(INDEX('All Data'!$I:$I,MATCH($D13&amp;"",'All Data'!$A:$A,0)),"-")</f>
      </c>
      <c r="J13" s="375" t="str">
        <f>=IFERROR(INDEX('All Data'!$J:$J,MATCH($D13&amp;"",'All Data'!$A:$A,0)),"-")</f>
      </c>
      <c r="K13" s="376" t="str">
        <f>=IFERROR(INDEX('All Data'!$AF:$AF,MATCH($D13&amp;"",'All Data'!$A:$A,0)),"-")</f>
      </c>
      <c r="L13" s="377" t="str">
        <f>=IFERROR(INDEX('All Data'!$AA:$AA,MATCH($D13&amp;"",'All Data'!$A:$A,0)),"-")</f>
      </c>
      <c r="M13" s="378" t="str">
        <f>=IFERROR(INDEX('All Data'!$AK:$AK,MATCH($D13&amp;"",'All Data'!$A:$A,0)),"-")</f>
      </c>
      <c r="N13" s="90" t="str">
        <f>=IFERROR(INDEX('All Data'!$AP:$AP,MATCH($D13&amp;"",'All Data'!$A:$A,0)),"-")</f>
      </c>
    </row>
    <row customHeight="1" ht="16" r="14">
      <c r="A14" s="79" t="inlineStr">
        <is>
          <t>07</t>
        </is>
      </c>
      <c r="B14" s="79" t="inlineStr">
        <is>
          <t>Weber</t>
        </is>
      </c>
      <c r="C14" s="79" t="inlineStr">
        <is>
          <t>Tract 2011</t>
        </is>
      </c>
      <c r="D14" s="409" t="inlineStr">
        <is>
          <t>49057201100</t>
        </is>
      </c>
      <c r="E14" s="410" t="str">
        <f>=IFERROR(INDEX('All Data'!$D:$D,MATCH($D14&amp;"",'All Data'!$A:$A,0)),"-")</f>
      </c>
      <c r="F14" s="411" t="str">
        <f>=IFERROR(INDEX('All Data'!$E:$E,MATCH($D14&amp;"",'All Data'!$A:$A,0)),"-")</f>
      </c>
      <c r="G14" s="412" t="str">
        <f>=IFERROR(INDEX('All Data'!$F:$F,MATCH($D14&amp;"",'All Data'!$A:$A,0)),"-")</f>
      </c>
      <c r="H14" s="413" t="str">
        <f>=IFERROR(INDEX('All Data'!$G:$G,MATCH($D14&amp;"",'All Data'!$A:$A,0)),"-")</f>
      </c>
      <c r="I14" s="414" t="str">
        <f>=IFERROR(INDEX('All Data'!$I:$I,MATCH($D14&amp;"",'All Data'!$A:$A,0)),"-")</f>
      </c>
      <c r="J14" s="415" t="str">
        <f>=IFERROR(INDEX('All Data'!$J:$J,MATCH($D14&amp;"",'All Data'!$A:$A,0)),"-")</f>
      </c>
      <c r="K14" s="416" t="str">
        <f>=IFERROR(INDEX('All Data'!$AF:$AF,MATCH($D14&amp;"",'All Data'!$A:$A,0)),"-")</f>
      </c>
      <c r="L14" s="417" t="str">
        <f>=IFERROR(INDEX('All Data'!$AA:$AA,MATCH($D14&amp;"",'All Data'!$A:$A,0)),"-")</f>
      </c>
      <c r="M14" s="418" t="str">
        <f>=IFERROR(INDEX('All Data'!$AK:$AK,MATCH($D14&amp;"",'All Data'!$A:$A,0)),"-")</f>
      </c>
      <c r="N14" s="258" t="str">
        <f>=IFERROR(INDEX('All Data'!$AP:$AP,MATCH($D14&amp;"",'All Data'!$A:$A,0)),"-")</f>
      </c>
    </row>
    <row customHeight="1" ht="16" r="15">
      <c r="A15" s="124" t="inlineStr">
        <is>
          <t>08</t>
        </is>
      </c>
      <c r="B15" s="124" t="inlineStr">
        <is>
          <t>Weber</t>
        </is>
      </c>
      <c r="C15" s="124" t="inlineStr">
        <is>
          <t>Tract 2012</t>
        </is>
      </c>
      <c r="D15" s="449" t="inlineStr">
        <is>
          <t>49057201200</t>
        </is>
      </c>
      <c r="E15" s="450" t="str">
        <f>=IFERROR(INDEX('All Data'!$D:$D,MATCH($D15&amp;"",'All Data'!$A:$A,0)),"-")</f>
      </c>
      <c r="F15" s="451" t="str">
        <f>=IFERROR(INDEX('All Data'!$E:$E,MATCH($D15&amp;"",'All Data'!$A:$A,0)),"-")</f>
      </c>
      <c r="G15" s="452" t="str">
        <f>=IFERROR(INDEX('All Data'!$F:$F,MATCH($D15&amp;"",'All Data'!$A:$A,0)),"-")</f>
      </c>
      <c r="H15" s="453" t="str">
        <f>=IFERROR(INDEX('All Data'!$G:$G,MATCH($D15&amp;"",'All Data'!$A:$A,0)),"-")</f>
      </c>
      <c r="I15" s="454" t="str">
        <f>=IFERROR(INDEX('All Data'!$I:$I,MATCH($D15&amp;"",'All Data'!$A:$A,0)),"-")</f>
      </c>
      <c r="J15" s="455" t="str">
        <f>=IFERROR(INDEX('All Data'!$J:$J,MATCH($D15&amp;"",'All Data'!$A:$A,0)),"-")</f>
      </c>
      <c r="K15" s="456" t="str">
        <f>=IFERROR(INDEX('All Data'!$AF:$AF,MATCH($D15&amp;"",'All Data'!$A:$A,0)),"-")</f>
      </c>
      <c r="L15" s="457" t="str">
        <f>=IFERROR(INDEX('All Data'!$AA:$AA,MATCH($D15&amp;"",'All Data'!$A:$A,0)),"-")</f>
      </c>
      <c r="M15" s="458" t="str">
        <f>=IFERROR(INDEX('All Data'!$AK:$AK,MATCH($D15&amp;"",'All Data'!$A:$A,0)),"-")</f>
      </c>
      <c r="N15" s="90" t="str">
        <f>=IFERROR(INDEX('All Data'!$AP:$AP,MATCH($D15&amp;"",'All Data'!$A:$A,0)),"-")</f>
      </c>
    </row>
    <row customHeight="1" ht="16" r="16">
      <c r="A16" s="79" t="inlineStr">
        <is>
          <t>09</t>
        </is>
      </c>
      <c r="B16" s="79" t="inlineStr">
        <is>
          <t>Weber</t>
        </is>
      </c>
      <c r="C16" s="79" t="inlineStr">
        <is>
          <t>Tract 2013.01</t>
        </is>
      </c>
      <c r="D16" s="489" t="inlineStr">
        <is>
          <t>49057201301</t>
        </is>
      </c>
      <c r="E16" s="490" t="str">
        <f>=IFERROR(INDEX('All Data'!$D:$D,MATCH($D16&amp;"",'All Data'!$A:$A,0)),"-")</f>
      </c>
      <c r="F16" s="491" t="str">
        <f>=IFERROR(INDEX('All Data'!$E:$E,MATCH($D16&amp;"",'All Data'!$A:$A,0)),"-")</f>
      </c>
      <c r="G16" s="492" t="str">
        <f>=IFERROR(INDEX('All Data'!$F:$F,MATCH($D16&amp;"",'All Data'!$A:$A,0)),"-")</f>
      </c>
      <c r="H16" s="493" t="str">
        <f>=IFERROR(INDEX('All Data'!$G:$G,MATCH($D16&amp;"",'All Data'!$A:$A,0)),"-")</f>
      </c>
      <c r="I16" s="494" t="str">
        <f>=IFERROR(INDEX('All Data'!$I:$I,MATCH($D16&amp;"",'All Data'!$A:$A,0)),"-")</f>
      </c>
      <c r="J16" s="495" t="str">
        <f>=IFERROR(INDEX('All Data'!$J:$J,MATCH($D16&amp;"",'All Data'!$A:$A,0)),"-")</f>
      </c>
      <c r="K16" s="496" t="str">
        <f>=IFERROR(INDEX('All Data'!$AF:$AF,MATCH($D16&amp;"",'All Data'!$A:$A,0)),"-")</f>
      </c>
      <c r="L16" s="497" t="str">
        <f>=IFERROR(INDEX('All Data'!$AA:$AA,MATCH($D16&amp;"",'All Data'!$A:$A,0)),"-")</f>
      </c>
      <c r="M16" s="498" t="str">
        <f>=IFERROR(INDEX('All Data'!$AK:$AK,MATCH($D16&amp;"",'All Data'!$A:$A,0)),"-")</f>
      </c>
      <c r="N16" s="90" t="str">
        <f>=IFERROR(INDEX('All Data'!$AP:$AP,MATCH($D16&amp;"",'All Data'!$A:$A,0)),"-")</f>
      </c>
    </row>
    <row customHeight="1" ht="16" r="17">
      <c r="A17" s="124" t="inlineStr">
        <is>
          <t>10</t>
        </is>
      </c>
      <c r="B17" s="124" t="inlineStr">
        <is>
          <t>Weber</t>
        </is>
      </c>
      <c r="C17" s="124" t="inlineStr">
        <is>
          <t>Tract 2013.02</t>
        </is>
      </c>
      <c r="D17" s="529" t="inlineStr">
        <is>
          <t>49057201302</t>
        </is>
      </c>
      <c r="E17" s="530" t="str">
        <f>=IFERROR(INDEX('All Data'!$D:$D,MATCH($D17&amp;"",'All Data'!$A:$A,0)),"-")</f>
      </c>
      <c r="F17" s="531" t="str">
        <f>=IFERROR(INDEX('All Data'!$E:$E,MATCH($D17&amp;"",'All Data'!$A:$A,0)),"-")</f>
      </c>
      <c r="G17" s="532" t="str">
        <f>=IFERROR(INDEX('All Data'!$F:$F,MATCH($D17&amp;"",'All Data'!$A:$A,0)),"-")</f>
      </c>
      <c r="H17" s="533" t="str">
        <f>=IFERROR(INDEX('All Data'!$G:$G,MATCH($D17&amp;"",'All Data'!$A:$A,0)),"-")</f>
      </c>
      <c r="I17" s="534" t="str">
        <f>=IFERROR(INDEX('All Data'!$I:$I,MATCH($D17&amp;"",'All Data'!$A:$A,0)),"-")</f>
      </c>
      <c r="J17" s="535" t="str">
        <f>=IFERROR(INDEX('All Data'!$J:$J,MATCH($D17&amp;"",'All Data'!$A:$A,0)),"-")</f>
      </c>
      <c r="K17" s="536" t="str">
        <f>=IFERROR(INDEX('All Data'!$AF:$AF,MATCH($D17&amp;"",'All Data'!$A:$A,0)),"-")</f>
      </c>
      <c r="L17" s="537" t="str">
        <f>=IFERROR(INDEX('All Data'!$AA:$AA,MATCH($D17&amp;"",'All Data'!$A:$A,0)),"-")</f>
      </c>
      <c r="M17" s="538" t="str">
        <f>=IFERROR(INDEX('All Data'!$AK:$AK,MATCH($D17&amp;"",'All Data'!$A:$A,0)),"-")</f>
      </c>
      <c r="N17" s="90" t="str">
        <f>=IFERROR(INDEX('All Data'!$AP:$AP,MATCH($D17&amp;"",'All Data'!$A:$A,0)),"-")</f>
      </c>
    </row>
    <row customHeight="1" ht="16" r="18">
      <c r="A18" s="79" t="inlineStr">
        <is>
          <t>11</t>
        </is>
      </c>
      <c r="B18" s="79" t="inlineStr">
        <is>
          <t>Weber</t>
        </is>
      </c>
      <c r="C18" s="79" t="inlineStr">
        <is>
          <t>Tract 2016</t>
        </is>
      </c>
      <c r="D18" s="569" t="inlineStr">
        <is>
          <t>49057201600</t>
        </is>
      </c>
      <c r="E18" s="570" t="str">
        <f>=IFERROR(INDEX('All Data'!$D:$D,MATCH($D18&amp;"",'All Data'!$A:$A,0)),"-")</f>
      </c>
      <c r="F18" s="571" t="str">
        <f>=IFERROR(INDEX('All Data'!$E:$E,MATCH($D18&amp;"",'All Data'!$A:$A,0)),"-")</f>
      </c>
      <c r="G18" s="572" t="str">
        <f>=IFERROR(INDEX('All Data'!$F:$F,MATCH($D18&amp;"",'All Data'!$A:$A,0)),"-")</f>
      </c>
      <c r="H18" s="573" t="str">
        <f>=IFERROR(INDEX('All Data'!$G:$G,MATCH($D18&amp;"",'All Data'!$A:$A,0)),"-")</f>
      </c>
      <c r="I18" s="574" t="str">
        <f>=IFERROR(INDEX('All Data'!$I:$I,MATCH($D18&amp;"",'All Data'!$A:$A,0)),"-")</f>
      </c>
      <c r="J18" s="575" t="str">
        <f>=IFERROR(INDEX('All Data'!$J:$J,MATCH($D18&amp;"",'All Data'!$A:$A,0)),"-")</f>
      </c>
      <c r="K18" s="576" t="str">
        <f>=IFERROR(INDEX('All Data'!$AF:$AF,MATCH($D18&amp;"",'All Data'!$A:$A,0)),"-")</f>
      </c>
      <c r="L18" s="577" t="str">
        <f>=IFERROR(INDEX('All Data'!$AA:$AA,MATCH($D18&amp;"",'All Data'!$A:$A,0)),"-")</f>
      </c>
      <c r="M18" s="578" t="str">
        <f>=IFERROR(INDEX('All Data'!$AK:$AK,MATCH($D18&amp;"",'All Data'!$A:$A,0)),"-")</f>
      </c>
      <c r="N18" s="90" t="str">
        <f>=IFERROR(INDEX('All Data'!$AP:$AP,MATCH($D18&amp;"",'All Data'!$A:$A,0)),"-")</f>
      </c>
    </row>
    <row customHeight="1" ht="16" r="19">
      <c r="A19" s="124" t="inlineStr">
        <is>
          <t>12</t>
        </is>
      </c>
      <c r="B19" s="124" t="inlineStr">
        <is>
          <t>Weber</t>
        </is>
      </c>
      <c r="C19" s="124" t="inlineStr">
        <is>
          <t>Tract 2018</t>
        </is>
      </c>
      <c r="D19" s="609" t="inlineStr">
        <is>
          <t>49057201800</t>
        </is>
      </c>
      <c r="E19" s="610" t="str">
        <f>=IFERROR(INDEX('All Data'!$D:$D,MATCH($D19&amp;"",'All Data'!$A:$A,0)),"-")</f>
      </c>
      <c r="F19" s="611" t="str">
        <f>=IFERROR(INDEX('All Data'!$E:$E,MATCH($D19&amp;"",'All Data'!$A:$A,0)),"-")</f>
      </c>
      <c r="G19" s="612" t="str">
        <f>=IFERROR(INDEX('All Data'!$F:$F,MATCH($D19&amp;"",'All Data'!$A:$A,0)),"-")</f>
      </c>
      <c r="H19" s="613" t="str">
        <f>=IFERROR(INDEX('All Data'!$G:$G,MATCH($D19&amp;"",'All Data'!$A:$A,0)),"-")</f>
      </c>
      <c r="I19" s="614" t="str">
        <f>=IFERROR(INDEX('All Data'!$I:$I,MATCH($D19&amp;"",'All Data'!$A:$A,0)),"-")</f>
      </c>
      <c r="J19" s="615" t="str">
        <f>=IFERROR(INDEX('All Data'!$J:$J,MATCH($D19&amp;"",'All Data'!$A:$A,0)),"-")</f>
      </c>
      <c r="K19" s="616" t="str">
        <f>=IFERROR(INDEX('All Data'!$AF:$AF,MATCH($D19&amp;"",'All Data'!$A:$A,0)),"-")</f>
      </c>
      <c r="L19" s="617" t="str">
        <f>=IFERROR(INDEX('All Data'!$AA:$AA,MATCH($D19&amp;"",'All Data'!$A:$A,0)),"-")</f>
      </c>
      <c r="M19" s="618" t="str">
        <f>=IFERROR(INDEX('All Data'!$AK:$AK,MATCH($D19&amp;"",'All Data'!$A:$A,0)),"-")</f>
      </c>
      <c r="N19" s="90" t="str">
        <f>=IFERROR(INDEX('All Data'!$AP:$AP,MATCH($D19&amp;"",'All Data'!$A:$A,0)),"-")</f>
      </c>
    </row>
    <row customHeight="1" ht="16" r="20">
      <c r="A20" s="79" t="inlineStr">
        <is>
          <t>13</t>
        </is>
      </c>
      <c r="B20" s="79" t="inlineStr">
        <is>
          <t>Weber</t>
        </is>
      </c>
      <c r="C20" s="79" t="inlineStr">
        <is>
          <t>Tract 2019</t>
        </is>
      </c>
      <c r="D20" s="649" t="inlineStr">
        <is>
          <t>49057201900</t>
        </is>
      </c>
      <c r="E20" s="650" t="str">
        <f>=IFERROR(INDEX('All Data'!$D:$D,MATCH($D20&amp;"",'All Data'!$A:$A,0)),"-")</f>
      </c>
      <c r="F20" s="651" t="str">
        <f>=IFERROR(INDEX('All Data'!$E:$E,MATCH($D20&amp;"",'All Data'!$A:$A,0)),"-")</f>
      </c>
      <c r="G20" s="652" t="str">
        <f>=IFERROR(INDEX('All Data'!$F:$F,MATCH($D20&amp;"",'All Data'!$A:$A,0)),"-")</f>
      </c>
      <c r="H20" s="653" t="str">
        <f>=IFERROR(INDEX('All Data'!$G:$G,MATCH($D20&amp;"",'All Data'!$A:$A,0)),"-")</f>
      </c>
      <c r="I20" s="654" t="str">
        <f>=IFERROR(INDEX('All Data'!$I:$I,MATCH($D20&amp;"",'All Data'!$A:$A,0)),"-")</f>
      </c>
      <c r="J20" s="655" t="str">
        <f>=IFERROR(INDEX('All Data'!$J:$J,MATCH($D20&amp;"",'All Data'!$A:$A,0)),"-")</f>
      </c>
      <c r="K20" s="656" t="str">
        <f>=IFERROR(INDEX('All Data'!$AF:$AF,MATCH($D20&amp;"",'All Data'!$A:$A,0)),"-")</f>
      </c>
      <c r="L20" s="657" t="str">
        <f>=IFERROR(INDEX('All Data'!$AA:$AA,MATCH($D20&amp;"",'All Data'!$A:$A,0)),"-")</f>
      </c>
      <c r="M20" s="658" t="str">
        <f>=IFERROR(INDEX('All Data'!$AK:$AK,MATCH($D20&amp;"",'All Data'!$A:$A,0)),"-")</f>
      </c>
      <c r="N20" s="258" t="str">
        <f>=IFERROR(INDEX('All Data'!$AP:$AP,MATCH($D20&amp;"",'All Data'!$A:$A,0)),"-")</f>
      </c>
    </row>
    <row customHeight="1" ht="16" r="21">
      <c r="A21" s="124" t="inlineStr">
        <is>
          <t>14</t>
        </is>
      </c>
      <c r="B21" s="124" t="inlineStr">
        <is>
          <t>Weber</t>
        </is>
      </c>
      <c r="C21" s="124" t="inlineStr">
        <is>
          <t>Tract 2105.12</t>
        </is>
      </c>
      <c r="D21" s="689" t="inlineStr">
        <is>
          <t>49057210512</t>
        </is>
      </c>
      <c r="E21" s="690" t="str">
        <f>=IFERROR(INDEX('All Data'!$D:$D,MATCH($D21&amp;"",'All Data'!$A:$A,0)),"-")</f>
      </c>
      <c r="F21" s="691" t="str">
        <f>=IFERROR(INDEX('All Data'!$E:$E,MATCH($D21&amp;"",'All Data'!$A:$A,0)),"-")</f>
      </c>
      <c r="G21" s="692" t="str">
        <f>=IFERROR(INDEX('All Data'!$F:$F,MATCH($D21&amp;"",'All Data'!$A:$A,0)),"-")</f>
      </c>
      <c r="H21" s="693" t="str">
        <f>=IFERROR(INDEX('All Data'!$G:$G,MATCH($D21&amp;"",'All Data'!$A:$A,0)),"-")</f>
      </c>
      <c r="I21" s="694" t="str">
        <f>=IFERROR(INDEX('All Data'!$I:$I,MATCH($D21&amp;"",'All Data'!$A:$A,0)),"-")</f>
      </c>
      <c r="J21" s="695" t="str">
        <f>=IFERROR(INDEX('All Data'!$J:$J,MATCH($D21&amp;"",'All Data'!$A:$A,0)),"-")</f>
      </c>
      <c r="K21" s="696" t="str">
        <f>=IFERROR(INDEX('All Data'!$AF:$AF,MATCH($D21&amp;"",'All Data'!$A:$A,0)),"-")</f>
      </c>
      <c r="L21" s="697" t="str">
        <f>=IFERROR(INDEX('All Data'!$AA:$AA,MATCH($D21&amp;"",'All Data'!$A:$A,0)),"-")</f>
      </c>
      <c r="M21" s="698" t="str">
        <f>=IFERROR(INDEX('All Data'!$AK:$AK,MATCH($D21&amp;"",'All Data'!$A:$A,0)),"-")</f>
      </c>
      <c r="N21" s="90" t="str">
        <f>=IFERROR(INDEX('All Data'!$AP:$AP,MATCH($D21&amp;"",'All Data'!$A:$A,0)),"-")</f>
      </c>
    </row>
    <row customHeight="1" ht="16" r="22">
      <c r="A22" s="79" t="inlineStr">
        <is>
          <t>15</t>
        </is>
      </c>
      <c r="B22" s="79" t="inlineStr">
        <is>
          <t>Weber</t>
        </is>
      </c>
      <c r="C22" s="79" t="inlineStr">
        <is>
          <t>Tract 2107.01</t>
        </is>
      </c>
      <c r="D22" s="729" t="inlineStr">
        <is>
          <t>49057210701</t>
        </is>
      </c>
      <c r="E22" s="730" t="str">
        <f>=IFERROR(INDEX('All Data'!$D:$D,MATCH($D22&amp;"",'All Data'!$A:$A,0)),"-")</f>
      </c>
      <c r="F22" s="731" t="str">
        <f>=IFERROR(INDEX('All Data'!$E:$E,MATCH($D22&amp;"",'All Data'!$A:$A,0)),"-")</f>
      </c>
      <c r="G22" s="732" t="str">
        <f>=IFERROR(INDEX('All Data'!$F:$F,MATCH($D22&amp;"",'All Data'!$A:$A,0)),"-")</f>
      </c>
      <c r="H22" s="733" t="str">
        <f>=IFERROR(INDEX('All Data'!$G:$G,MATCH($D22&amp;"",'All Data'!$A:$A,0)),"-")</f>
      </c>
      <c r="I22" s="734" t="str">
        <f>=IFERROR(INDEX('All Data'!$I:$I,MATCH($D22&amp;"",'All Data'!$A:$A,0)),"-")</f>
      </c>
      <c r="J22" s="735" t="str">
        <f>=IFERROR(INDEX('All Data'!$J:$J,MATCH($D22&amp;"",'All Data'!$A:$A,0)),"-")</f>
      </c>
      <c r="K22" s="736" t="str">
        <f>=IFERROR(INDEX('All Data'!$AF:$AF,MATCH($D22&amp;"",'All Data'!$A:$A,0)),"-")</f>
      </c>
      <c r="L22" s="737" t="str">
        <f>=IFERROR(INDEX('All Data'!$AA:$AA,MATCH($D22&amp;"",'All Data'!$A:$A,0)),"-")</f>
      </c>
      <c r="M22" s="738" t="str">
        <f>=IFERROR(INDEX('All Data'!$AK:$AK,MATCH($D22&amp;"",'All Data'!$A:$A,0)),"-")</f>
      </c>
      <c r="N22" s="90" t="str">
        <f>=IFERROR(INDEX('All Data'!$AP:$AP,MATCH($D22&amp;"",'All Data'!$A:$A,0)),"-")</f>
      </c>
    </row>
    <row customHeight="1" ht="16" r="23">
      <c r="A23" s="124" t="inlineStr">
        <is>
          <t>16</t>
        </is>
      </c>
      <c r="B23" s="124" t="inlineStr">
        <is>
          <t>Weber</t>
        </is>
      </c>
      <c r="C23" s="124" t="inlineStr">
        <is>
          <t>Tract 2108</t>
        </is>
      </c>
      <c r="D23" s="769" t="inlineStr">
        <is>
          <t>49057210800</t>
        </is>
      </c>
      <c r="E23" s="770" t="str">
        <f>=IFERROR(INDEX('All Data'!$D:$D,MATCH($D23&amp;"",'All Data'!$A:$A,0)),"-")</f>
      </c>
      <c r="F23" s="771" t="str">
        <f>=IFERROR(INDEX('All Data'!$E:$E,MATCH($D23&amp;"",'All Data'!$A:$A,0)),"-")</f>
      </c>
      <c r="G23" s="772" t="str">
        <f>=IFERROR(INDEX('All Data'!$F:$F,MATCH($D23&amp;"",'All Data'!$A:$A,0)),"-")</f>
      </c>
      <c r="H23" s="773" t="str">
        <f>=IFERROR(INDEX('All Data'!$G:$G,MATCH($D23&amp;"",'All Data'!$A:$A,0)),"-")</f>
      </c>
      <c r="I23" s="774" t="str">
        <f>=IFERROR(INDEX('All Data'!$I:$I,MATCH($D23&amp;"",'All Data'!$A:$A,0)),"-")</f>
      </c>
      <c r="J23" s="775" t="str">
        <f>=IFERROR(INDEX('All Data'!$J:$J,MATCH($D23&amp;"",'All Data'!$A:$A,0)),"-")</f>
      </c>
      <c r="K23" s="776" t="str">
        <f>=IFERROR(INDEX('All Data'!$AF:$AF,MATCH($D23&amp;"",'All Data'!$A:$A,0)),"-")</f>
      </c>
      <c r="L23" s="777" t="str">
        <f>=IFERROR(INDEX('All Data'!$AA:$AA,MATCH($D23&amp;"",'All Data'!$A:$A,0)),"-")</f>
      </c>
      <c r="M23" s="778" t="str">
        <f>=IFERROR(INDEX('All Data'!$AK:$AK,MATCH($D23&amp;"",'All Data'!$A:$A,0)),"-")</f>
      </c>
      <c r="N23" s="90" t="str">
        <f>=IFERROR(INDEX('All Data'!$AP:$AP,MATCH($D23&amp;"",'All Data'!$A:$A,0)),"-")</f>
      </c>
    </row>
    <row customHeight="1" ht="18" r="24">
      <c r="A24" s="45" t="inlineStr">
        <is>
          <t>Davis County  —  8 Eligible Tracts</t>
        </is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</row>
    <row customHeight="1" ht="16" r="25">
      <c r="A25" s="79" t="inlineStr">
        <is>
          <t>01</t>
        </is>
      </c>
      <c r="B25" s="79" t="inlineStr">
        <is>
          <t>Davis</t>
        </is>
      </c>
      <c r="C25" s="79" t="inlineStr">
        <is>
          <t>Tract 1252.01</t>
        </is>
      </c>
      <c r="D25" s="809" t="inlineStr">
        <is>
          <t>49011125201</t>
        </is>
      </c>
      <c r="E25" s="810" t="str">
        <f>=IFERROR(INDEX('All Data'!$D:$D,MATCH($D25&amp;"",'All Data'!$A:$A,0)),"-")</f>
      </c>
      <c r="F25" s="811" t="str">
        <f>=IFERROR(INDEX('All Data'!$E:$E,MATCH($D25&amp;"",'All Data'!$A:$A,0)),"-")</f>
      </c>
      <c r="G25" s="812" t="str">
        <f>=IFERROR(INDEX('All Data'!$F:$F,MATCH($D25&amp;"",'All Data'!$A:$A,0)),"-")</f>
      </c>
      <c r="H25" s="813" t="str">
        <f>=IFERROR(INDEX('All Data'!$G:$G,MATCH($D25&amp;"",'All Data'!$A:$A,0)),"-")</f>
      </c>
      <c r="I25" s="814" t="str">
        <f>=IFERROR(INDEX('All Data'!$I:$I,MATCH($D25&amp;"",'All Data'!$A:$A,0)),"-")</f>
      </c>
      <c r="J25" s="815" t="str">
        <f>=IFERROR(INDEX('All Data'!$J:$J,MATCH($D25&amp;"",'All Data'!$A:$A,0)),"-")</f>
      </c>
      <c r="K25" s="816" t="str">
        <f>=IFERROR(INDEX('All Data'!$AF:$AF,MATCH($D25&amp;"",'All Data'!$A:$A,0)),"-")</f>
      </c>
      <c r="L25" s="817" t="str">
        <f>=IFERROR(INDEX('All Data'!$AA:$AA,MATCH($D25&amp;"",'All Data'!$A:$A,0)),"-")</f>
      </c>
      <c r="M25" s="818" t="str">
        <f>=IFERROR(INDEX('All Data'!$AK:$AK,MATCH($D25&amp;"",'All Data'!$A:$A,0)),"-")</f>
      </c>
      <c r="N25" s="258" t="str">
        <f>=IFERROR(INDEX('All Data'!$AP:$AP,MATCH($D25&amp;"",'All Data'!$A:$A,0)),"-")</f>
      </c>
    </row>
    <row customHeight="1" ht="16" r="26">
      <c r="A26" s="124" t="inlineStr">
        <is>
          <t>02</t>
        </is>
      </c>
      <c r="B26" s="124" t="inlineStr">
        <is>
          <t>Davis</t>
        </is>
      </c>
      <c r="C26" s="124" t="inlineStr">
        <is>
          <t>Tract 1253.01</t>
        </is>
      </c>
      <c r="D26" s="849" t="inlineStr">
        <is>
          <t>49011125301</t>
        </is>
      </c>
      <c r="E26" s="850" t="str">
        <f>=IFERROR(INDEX('All Data'!$D:$D,MATCH($D26&amp;"",'All Data'!$A:$A,0)),"-")</f>
      </c>
      <c r="F26" s="851" t="str">
        <f>=IFERROR(INDEX('All Data'!$E:$E,MATCH($D26&amp;"",'All Data'!$A:$A,0)),"-")</f>
      </c>
      <c r="G26" s="852" t="str">
        <f>=IFERROR(INDEX('All Data'!$F:$F,MATCH($D26&amp;"",'All Data'!$A:$A,0)),"-")</f>
      </c>
      <c r="H26" s="853" t="str">
        <f>=IFERROR(INDEX('All Data'!$G:$G,MATCH($D26&amp;"",'All Data'!$A:$A,0)),"-")</f>
      </c>
      <c r="I26" s="854" t="str">
        <f>=IFERROR(INDEX('All Data'!$I:$I,MATCH($D26&amp;"",'All Data'!$A:$A,0)),"-")</f>
      </c>
      <c r="J26" s="855" t="str">
        <f>=IFERROR(INDEX('All Data'!$J:$J,MATCH($D26&amp;"",'All Data'!$A:$A,0)),"-")</f>
      </c>
      <c r="K26" s="856" t="str">
        <f>=IFERROR(INDEX('All Data'!$AF:$AF,MATCH($D26&amp;"",'All Data'!$A:$A,0)),"-")</f>
      </c>
      <c r="L26" s="857" t="str">
        <f>=IFERROR(INDEX('All Data'!$AA:$AA,MATCH($D26&amp;"",'All Data'!$A:$A,0)),"-")</f>
      </c>
      <c r="M26" s="858" t="str">
        <f>=IFERROR(INDEX('All Data'!$AK:$AK,MATCH($D26&amp;"",'All Data'!$A:$A,0)),"-")</f>
      </c>
      <c r="N26" s="90" t="str">
        <f>=IFERROR(INDEX('All Data'!$AP:$AP,MATCH($D26&amp;"",'All Data'!$A:$A,0)),"-")</f>
      </c>
    </row>
    <row customHeight="1" ht="16" r="27">
      <c r="A27" s="79" t="inlineStr">
        <is>
          <t>03</t>
        </is>
      </c>
      <c r="B27" s="79" t="inlineStr">
        <is>
          <t>Davis</t>
        </is>
      </c>
      <c r="C27" s="79" t="inlineStr">
        <is>
          <t>Tract 1256</t>
        </is>
      </c>
      <c r="D27" s="889" t="inlineStr">
        <is>
          <t>49011125600</t>
        </is>
      </c>
      <c r="E27" s="890" t="str">
        <f>=IFERROR(INDEX('All Data'!$D:$D,MATCH($D27&amp;"",'All Data'!$A:$A,0)),"-")</f>
      </c>
      <c r="F27" s="891" t="str">
        <f>=IFERROR(INDEX('All Data'!$E:$E,MATCH($D27&amp;"",'All Data'!$A:$A,0)),"-")</f>
      </c>
      <c r="G27" s="892" t="str">
        <f>=IFERROR(INDEX('All Data'!$F:$F,MATCH($D27&amp;"",'All Data'!$A:$A,0)),"-")</f>
      </c>
      <c r="H27" s="893" t="str">
        <f>=IFERROR(INDEX('All Data'!$G:$G,MATCH($D27&amp;"",'All Data'!$A:$A,0)),"-")</f>
      </c>
      <c r="I27" s="894" t="str">
        <f>=IFERROR(INDEX('All Data'!$I:$I,MATCH($D27&amp;"",'All Data'!$A:$A,0)),"-")</f>
      </c>
      <c r="J27" s="895" t="str">
        <f>=IFERROR(INDEX('All Data'!$J:$J,MATCH($D27&amp;"",'All Data'!$A:$A,0)),"-")</f>
      </c>
      <c r="K27" s="896" t="str">
        <f>=IFERROR(INDEX('All Data'!$AF:$AF,MATCH($D27&amp;"",'All Data'!$A:$A,0)),"-")</f>
      </c>
      <c r="L27" s="897" t="str">
        <f>=IFERROR(INDEX('All Data'!$AA:$AA,MATCH($D27&amp;"",'All Data'!$A:$A,0)),"-")</f>
      </c>
      <c r="M27" s="898" t="str">
        <f>=IFERROR(INDEX('All Data'!$AK:$AK,MATCH($D27&amp;"",'All Data'!$A:$A,0)),"-")</f>
      </c>
      <c r="N27" s="90" t="str">
        <f>=IFERROR(INDEX('All Data'!$AP:$AP,MATCH($D27&amp;"",'All Data'!$A:$A,0)),"-")</f>
      </c>
    </row>
    <row customHeight="1" ht="16" r="28">
      <c r="A28" s="124" t="inlineStr">
        <is>
          <t>04</t>
        </is>
      </c>
      <c r="B28" s="124" t="inlineStr">
        <is>
          <t>Davis</t>
        </is>
      </c>
      <c r="C28" s="124" t="inlineStr">
        <is>
          <t>Tract 1257.01</t>
        </is>
      </c>
      <c r="D28" s="929" t="inlineStr">
        <is>
          <t>49011125701</t>
        </is>
      </c>
      <c r="E28" s="930" t="str">
        <f>=IFERROR(INDEX('All Data'!$D:$D,MATCH($D28&amp;"",'All Data'!$A:$A,0)),"-")</f>
      </c>
      <c r="F28" s="931" t="str">
        <f>=IFERROR(INDEX('All Data'!$E:$E,MATCH($D28&amp;"",'All Data'!$A:$A,0)),"-")</f>
      </c>
      <c r="G28" s="932" t="str">
        <f>=IFERROR(INDEX('All Data'!$F:$F,MATCH($D28&amp;"",'All Data'!$A:$A,0)),"-")</f>
      </c>
      <c r="H28" s="933" t="str">
        <f>=IFERROR(INDEX('All Data'!$G:$G,MATCH($D28&amp;"",'All Data'!$A:$A,0)),"-")</f>
      </c>
      <c r="I28" s="934" t="str">
        <f>=IFERROR(INDEX('All Data'!$I:$I,MATCH($D28&amp;"",'All Data'!$A:$A,0)),"-")</f>
      </c>
      <c r="J28" s="935" t="str">
        <f>=IFERROR(INDEX('All Data'!$J:$J,MATCH($D28&amp;"",'All Data'!$A:$A,0)),"-")</f>
      </c>
      <c r="K28" s="936" t="str">
        <f>=IFERROR(INDEX('All Data'!$AF:$AF,MATCH($D28&amp;"",'All Data'!$A:$A,0)),"-")</f>
      </c>
      <c r="L28" s="937" t="str">
        <f>=IFERROR(INDEX('All Data'!$AA:$AA,MATCH($D28&amp;"",'All Data'!$A:$A,0)),"-")</f>
      </c>
      <c r="M28" s="938" t="str">
        <f>=IFERROR(INDEX('All Data'!$AK:$AK,MATCH($D28&amp;"",'All Data'!$A:$A,0)),"-")</f>
      </c>
      <c r="N28" s="90" t="str">
        <f>=IFERROR(INDEX('All Data'!$AP:$AP,MATCH($D28&amp;"",'All Data'!$A:$A,0)),"-")</f>
      </c>
    </row>
    <row customHeight="1" ht="16" r="29">
      <c r="A29" s="79" t="inlineStr">
        <is>
          <t>05</t>
        </is>
      </c>
      <c r="B29" s="79" t="inlineStr">
        <is>
          <t>Davis</t>
        </is>
      </c>
      <c r="C29" s="79" t="inlineStr">
        <is>
          <t>Tract 1257.02</t>
        </is>
      </c>
      <c r="D29" s="969" t="inlineStr">
        <is>
          <t>49011125702</t>
        </is>
      </c>
      <c r="E29" s="970" t="str">
        <f>=IFERROR(INDEX('All Data'!$D:$D,MATCH($D29&amp;"",'All Data'!$A:$A,0)),"-")</f>
      </c>
      <c r="F29" s="971" t="str">
        <f>=IFERROR(INDEX('All Data'!$E:$E,MATCH($D29&amp;"",'All Data'!$A:$A,0)),"-")</f>
      </c>
      <c r="G29" s="972" t="str">
        <f>=IFERROR(INDEX('All Data'!$F:$F,MATCH($D29&amp;"",'All Data'!$A:$A,0)),"-")</f>
      </c>
      <c r="H29" s="973" t="str">
        <f>=IFERROR(INDEX('All Data'!$G:$G,MATCH($D29&amp;"",'All Data'!$A:$A,0)),"-")</f>
      </c>
      <c r="I29" s="974" t="str">
        <f>=IFERROR(INDEX('All Data'!$I:$I,MATCH($D29&amp;"",'All Data'!$A:$A,0)),"-")</f>
      </c>
      <c r="J29" s="975" t="str">
        <f>=IFERROR(INDEX('All Data'!$J:$J,MATCH($D29&amp;"",'All Data'!$A:$A,0)),"-")</f>
      </c>
      <c r="K29" s="976" t="str">
        <f>=IFERROR(INDEX('All Data'!$AF:$AF,MATCH($D29&amp;"",'All Data'!$A:$A,0)),"-")</f>
      </c>
      <c r="L29" s="977" t="str">
        <f>=IFERROR(INDEX('All Data'!$AA:$AA,MATCH($D29&amp;"",'All Data'!$A:$A,0)),"-")</f>
      </c>
      <c r="M29" s="978" t="str">
        <f>=IFERROR(INDEX('All Data'!$AK:$AK,MATCH($D29&amp;"",'All Data'!$A:$A,0)),"-")</f>
      </c>
      <c r="N29" s="135" t="str">
        <f>=IFERROR(INDEX('All Data'!$AP:$AP,MATCH($D29&amp;"",'All Data'!$A:$A,0)),"-")</f>
      </c>
    </row>
    <row customHeight="1" ht="16" r="30">
      <c r="A30" s="124" t="inlineStr">
        <is>
          <t>06</t>
        </is>
      </c>
      <c r="B30" s="124" t="inlineStr">
        <is>
          <t>Davis</t>
        </is>
      </c>
      <c r="C30" s="124" t="inlineStr">
        <is>
          <t>Tract 1258.01</t>
        </is>
      </c>
      <c r="D30" s="1009" t="inlineStr">
        <is>
          <t>49011125801</t>
        </is>
      </c>
      <c r="E30" s="1010" t="str">
        <f>=IFERROR(INDEX('All Data'!$D:$D,MATCH($D30&amp;"",'All Data'!$A:$A,0)),"-")</f>
      </c>
      <c r="F30" s="1011" t="str">
        <f>=IFERROR(INDEX('All Data'!$E:$E,MATCH($D30&amp;"",'All Data'!$A:$A,0)),"-")</f>
      </c>
      <c r="G30" s="1012" t="str">
        <f>=IFERROR(INDEX('All Data'!$F:$F,MATCH($D30&amp;"",'All Data'!$A:$A,0)),"-")</f>
      </c>
      <c r="H30" s="1013" t="str">
        <f>=IFERROR(INDEX('All Data'!$G:$G,MATCH($D30&amp;"",'All Data'!$A:$A,0)),"-")</f>
      </c>
      <c r="I30" s="1014" t="str">
        <f>=IFERROR(INDEX('All Data'!$I:$I,MATCH($D30&amp;"",'All Data'!$A:$A,0)),"-")</f>
      </c>
      <c r="J30" s="1015" t="str">
        <f>=IFERROR(INDEX('All Data'!$J:$J,MATCH($D30&amp;"",'All Data'!$A:$A,0)),"-")</f>
      </c>
      <c r="K30" s="1016" t="str">
        <f>=IFERROR(INDEX('All Data'!$AF:$AF,MATCH($D30&amp;"",'All Data'!$A:$A,0)),"-")</f>
      </c>
      <c r="L30" s="1017" t="str">
        <f>=IFERROR(INDEX('All Data'!$AA:$AA,MATCH($D30&amp;"",'All Data'!$A:$A,0)),"-")</f>
      </c>
      <c r="M30" s="1018" t="str">
        <f>=IFERROR(INDEX('All Data'!$AK:$AK,MATCH($D30&amp;"",'All Data'!$A:$A,0)),"-")</f>
      </c>
      <c r="N30" s="90" t="str">
        <f>=IFERROR(INDEX('All Data'!$AP:$AP,MATCH($D30&amp;"",'All Data'!$A:$A,0)),"-")</f>
      </c>
    </row>
    <row customHeight="1" ht="16" r="31">
      <c r="A31" s="79" t="inlineStr">
        <is>
          <t>07</t>
        </is>
      </c>
      <c r="B31" s="79" t="inlineStr">
        <is>
          <t>Davis</t>
        </is>
      </c>
      <c r="C31" s="79" t="inlineStr">
        <is>
          <t>Tract 1258.10</t>
        </is>
      </c>
      <c r="D31" s="1049" t="inlineStr">
        <is>
          <t>49011125810</t>
        </is>
      </c>
      <c r="E31" s="1050" t="str">
        <f>=IFERROR(INDEX('All Data'!$D:$D,MATCH($D31&amp;"",'All Data'!$A:$A,0)),"-")</f>
      </c>
      <c r="F31" s="1051" t="str">
        <f>=IFERROR(INDEX('All Data'!$E:$E,MATCH($D31&amp;"",'All Data'!$A:$A,0)),"-")</f>
      </c>
      <c r="G31" s="1052" t="str">
        <f>=IFERROR(INDEX('All Data'!$F:$F,MATCH($D31&amp;"",'All Data'!$A:$A,0)),"-")</f>
      </c>
      <c r="H31" s="1053" t="str">
        <f>=IFERROR(INDEX('All Data'!$G:$G,MATCH($D31&amp;"",'All Data'!$A:$A,0)),"-")</f>
      </c>
      <c r="I31" s="1054" t="str">
        <f>=IFERROR(INDEX('All Data'!$I:$I,MATCH($D31&amp;"",'All Data'!$A:$A,0)),"-")</f>
      </c>
      <c r="J31" s="1055" t="str">
        <f>=IFERROR(INDEX('All Data'!$J:$J,MATCH($D31&amp;"",'All Data'!$A:$A,0)),"-")</f>
      </c>
      <c r="K31" s="1056" t="str">
        <f>=IFERROR(INDEX('All Data'!$AF:$AF,MATCH($D31&amp;"",'All Data'!$A:$A,0)),"-")</f>
      </c>
      <c r="L31" s="1057" t="str">
        <f>=IFERROR(INDEX('All Data'!$AA:$AA,MATCH($D31&amp;"",'All Data'!$A:$A,0)),"-")</f>
      </c>
      <c r="M31" s="1058" t="str">
        <f>=IFERROR(INDEX('All Data'!$AK:$AK,MATCH($D31&amp;"",'All Data'!$A:$A,0)),"-")</f>
      </c>
      <c r="N31" s="90" t="str">
        <f>=IFERROR(INDEX('All Data'!$AP:$AP,MATCH($D31&amp;"",'All Data'!$A:$A,0)),"-")</f>
      </c>
    </row>
    <row customHeight="1" ht="16" r="32">
      <c r="A32" s="124" t="inlineStr">
        <is>
          <t>08</t>
        </is>
      </c>
      <c r="B32" s="124" t="inlineStr">
        <is>
          <t>Davis</t>
        </is>
      </c>
      <c r="C32" s="124" t="inlineStr">
        <is>
          <t>Tract 1267</t>
        </is>
      </c>
      <c r="D32" s="1089" t="inlineStr">
        <is>
          <t>49011126700</t>
        </is>
      </c>
      <c r="E32" s="1090" t="str">
        <f>=IFERROR(INDEX('All Data'!$D:$D,MATCH($D32&amp;"",'All Data'!$A:$A,0)),"-")</f>
      </c>
      <c r="F32" s="1091" t="str">
        <f>=IFERROR(INDEX('All Data'!$E:$E,MATCH($D32&amp;"",'All Data'!$A:$A,0)),"-")</f>
      </c>
      <c r="G32" s="1092" t="str">
        <f>=IFERROR(INDEX('All Data'!$F:$F,MATCH($D32&amp;"",'All Data'!$A:$A,0)),"-")</f>
      </c>
      <c r="H32" s="1093" t="str">
        <f>=IFERROR(INDEX('All Data'!$G:$G,MATCH($D32&amp;"",'All Data'!$A:$A,0)),"-")</f>
      </c>
      <c r="I32" s="1094" t="str">
        <f>=IFERROR(INDEX('All Data'!$I:$I,MATCH($D32&amp;"",'All Data'!$A:$A,0)),"-")</f>
      </c>
      <c r="J32" s="1095" t="str">
        <f>=IFERROR(INDEX('All Data'!$J:$J,MATCH($D32&amp;"",'All Data'!$A:$A,0)),"-")</f>
      </c>
      <c r="K32" s="1096" t="str">
        <f>=IFERROR(INDEX('All Data'!$AF:$AF,MATCH($D32&amp;"",'All Data'!$A:$A,0)),"-")</f>
      </c>
      <c r="L32" s="1097" t="str">
        <f>=IFERROR(INDEX('All Data'!$AA:$AA,MATCH($D32&amp;"",'All Data'!$A:$A,0)),"-")</f>
      </c>
      <c r="M32" s="1098" t="str">
        <f>=IFERROR(INDEX('All Data'!$AK:$AK,MATCH($D32&amp;"",'All Data'!$A:$A,0)),"-")</f>
      </c>
      <c r="N32" s="258" t="str">
        <f>=IFERROR(INDEX('All Data'!$AP:$AP,MATCH($D32&amp;"",'All Data'!$A:$A,0)),"-")</f>
      </c>
    </row>
    <row customHeight="1" ht="18" r="33">
      <c r="A33" s="45" t="inlineStr">
        <is>
          <t>Salt Lake County  —  49 Eligible Tracts</t>
        </is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</row>
    <row customHeight="1" ht="16" r="34">
      <c r="A34" s="79" t="inlineStr">
        <is>
          <t>01</t>
        </is>
      </c>
      <c r="B34" s="79" t="inlineStr">
        <is>
          <t>Salt Lake</t>
        </is>
      </c>
      <c r="C34" s="79" t="inlineStr">
        <is>
          <t>Tract 1003.06</t>
        </is>
      </c>
      <c r="D34" s="1129" t="inlineStr">
        <is>
          <t>49035100306</t>
        </is>
      </c>
      <c r="E34" s="1130" t="str">
        <f>=IFERROR(INDEX('All Data'!$D:$D,MATCH($D34&amp;"",'All Data'!$A:$A,0)),"-")</f>
      </c>
      <c r="F34" s="1131" t="str">
        <f>=IFERROR(INDEX('All Data'!$E:$E,MATCH($D34&amp;"",'All Data'!$A:$A,0)),"-")</f>
      </c>
      <c r="G34" s="1132" t="str">
        <f>=IFERROR(INDEX('All Data'!$F:$F,MATCH($D34&amp;"",'All Data'!$A:$A,0)),"-")</f>
      </c>
      <c r="H34" s="1133" t="str">
        <f>=IFERROR(INDEX('All Data'!$G:$G,MATCH($D34&amp;"",'All Data'!$A:$A,0)),"-")</f>
      </c>
      <c r="I34" s="1134" t="str">
        <f>=IFERROR(INDEX('All Data'!$I:$I,MATCH($D34&amp;"",'All Data'!$A:$A,0)),"-")</f>
      </c>
      <c r="J34" s="1135" t="str">
        <f>=IFERROR(INDEX('All Data'!$J:$J,MATCH($D34&amp;"",'All Data'!$A:$A,0)),"-")</f>
      </c>
      <c r="K34" s="1136" t="str">
        <f>=IFERROR(INDEX('All Data'!$AF:$AF,MATCH($D34&amp;"",'All Data'!$A:$A,0)),"-")</f>
      </c>
      <c r="L34" s="1137" t="str">
        <f>=IFERROR(INDEX('All Data'!$AA:$AA,MATCH($D34&amp;"",'All Data'!$A:$A,0)),"-")</f>
      </c>
      <c r="M34" s="1138" t="str">
        <f>=IFERROR(INDEX('All Data'!$AK:$AK,MATCH($D34&amp;"",'All Data'!$A:$A,0)),"-")</f>
      </c>
      <c r="N34" s="90" t="str">
        <f>=IFERROR(INDEX('All Data'!$AP:$AP,MATCH($D34&amp;"",'All Data'!$A:$A,0)),"-")</f>
      </c>
    </row>
    <row customHeight="1" ht="16" r="35">
      <c r="A35" s="124" t="inlineStr">
        <is>
          <t>02</t>
        </is>
      </c>
      <c r="B35" s="124" t="inlineStr">
        <is>
          <t>Salt Lake</t>
        </is>
      </c>
      <c r="C35" s="124" t="inlineStr">
        <is>
          <t>Tract 1003.08</t>
        </is>
      </c>
      <c r="D35" s="1169" t="inlineStr">
        <is>
          <t>49035100308</t>
        </is>
      </c>
      <c r="E35" s="1170" t="str">
        <f>=IFERROR(INDEX('All Data'!$D:$D,MATCH($D35&amp;"",'All Data'!$A:$A,0)),"-")</f>
      </c>
      <c r="F35" s="1171" t="str">
        <f>=IFERROR(INDEX('All Data'!$E:$E,MATCH($D35&amp;"",'All Data'!$A:$A,0)),"-")</f>
      </c>
      <c r="G35" s="1172" t="str">
        <f>=IFERROR(INDEX('All Data'!$F:$F,MATCH($D35&amp;"",'All Data'!$A:$A,0)),"-")</f>
      </c>
      <c r="H35" s="1173" t="str">
        <f>=IFERROR(INDEX('All Data'!$G:$G,MATCH($D35&amp;"",'All Data'!$A:$A,0)),"-")</f>
      </c>
      <c r="I35" s="1174" t="str">
        <f>=IFERROR(INDEX('All Data'!$I:$I,MATCH($D35&amp;"",'All Data'!$A:$A,0)),"-")</f>
      </c>
      <c r="J35" s="1175" t="str">
        <f>=IFERROR(INDEX('All Data'!$J:$J,MATCH($D35&amp;"",'All Data'!$A:$A,0)),"-")</f>
      </c>
      <c r="K35" s="1176" t="str">
        <f>=IFERROR(INDEX('All Data'!$AF:$AF,MATCH($D35&amp;"",'All Data'!$A:$A,0)),"-")</f>
      </c>
      <c r="L35" s="1177" t="str">
        <f>=IFERROR(INDEX('All Data'!$AA:$AA,MATCH($D35&amp;"",'All Data'!$A:$A,0)),"-")</f>
      </c>
      <c r="M35" s="1178" t="str">
        <f>=IFERROR(INDEX('All Data'!$AK:$AK,MATCH($D35&amp;"",'All Data'!$A:$A,0)),"-")</f>
      </c>
      <c r="N35" s="135" t="str">
        <f>=IFERROR(INDEX('All Data'!$AP:$AP,MATCH($D35&amp;"",'All Data'!$A:$A,0)),"-")</f>
      </c>
    </row>
    <row customHeight="1" ht="16" r="36">
      <c r="A36" s="79" t="inlineStr">
        <is>
          <t>03</t>
        </is>
      </c>
      <c r="B36" s="79" t="inlineStr">
        <is>
          <t>Salt Lake</t>
        </is>
      </c>
      <c r="C36" s="79" t="inlineStr">
        <is>
          <t>Tract 1005</t>
        </is>
      </c>
      <c r="D36" s="1209" t="inlineStr">
        <is>
          <t>49035100500</t>
        </is>
      </c>
      <c r="E36" s="1210" t="str">
        <f>=IFERROR(INDEX('All Data'!$D:$D,MATCH($D36&amp;"",'All Data'!$A:$A,0)),"-")</f>
      </c>
      <c r="F36" s="1211" t="str">
        <f>=IFERROR(INDEX('All Data'!$E:$E,MATCH($D36&amp;"",'All Data'!$A:$A,0)),"-")</f>
      </c>
      <c r="G36" s="1212" t="str">
        <f>=IFERROR(INDEX('All Data'!$F:$F,MATCH($D36&amp;"",'All Data'!$A:$A,0)),"-")</f>
      </c>
      <c r="H36" s="1213" t="str">
        <f>=IFERROR(INDEX('All Data'!$G:$G,MATCH($D36&amp;"",'All Data'!$A:$A,0)),"-")</f>
      </c>
      <c r="I36" s="1214" t="str">
        <f>=IFERROR(INDEX('All Data'!$I:$I,MATCH($D36&amp;"",'All Data'!$A:$A,0)),"-")</f>
      </c>
      <c r="J36" s="1215" t="str">
        <f>=IFERROR(INDEX('All Data'!$J:$J,MATCH($D36&amp;"",'All Data'!$A:$A,0)),"-")</f>
      </c>
      <c r="K36" s="1216" t="str">
        <f>=IFERROR(INDEX('All Data'!$AF:$AF,MATCH($D36&amp;"",'All Data'!$A:$A,0)),"-")</f>
      </c>
      <c r="L36" s="1217" t="str">
        <f>=IFERROR(INDEX('All Data'!$AA:$AA,MATCH($D36&amp;"",'All Data'!$A:$A,0)),"-")</f>
      </c>
      <c r="M36" s="1218" t="str">
        <f>=IFERROR(INDEX('All Data'!$AK:$AK,MATCH($D36&amp;"",'All Data'!$A:$A,0)),"-")</f>
      </c>
      <c r="N36" s="135" t="str">
        <f>=IFERROR(INDEX('All Data'!$AP:$AP,MATCH($D36&amp;"",'All Data'!$A:$A,0)),"-")</f>
      </c>
    </row>
    <row customHeight="1" ht="16" r="37">
      <c r="A37" s="124" t="inlineStr">
        <is>
          <t>04</t>
        </is>
      </c>
      <c r="B37" s="124" t="inlineStr">
        <is>
          <t>Salt Lake</t>
        </is>
      </c>
      <c r="C37" s="124" t="inlineStr">
        <is>
          <t>Tract 1006</t>
        </is>
      </c>
      <c r="D37" s="1249" t="inlineStr">
        <is>
          <t>49035100600</t>
        </is>
      </c>
      <c r="E37" s="1250" t="str">
        <f>=IFERROR(INDEX('All Data'!$D:$D,MATCH($D37&amp;"",'All Data'!$A:$A,0)),"-")</f>
      </c>
      <c r="F37" s="1251" t="str">
        <f>=IFERROR(INDEX('All Data'!$E:$E,MATCH($D37&amp;"",'All Data'!$A:$A,0)),"-")</f>
      </c>
      <c r="G37" s="1252" t="str">
        <f>=IFERROR(INDEX('All Data'!$F:$F,MATCH($D37&amp;"",'All Data'!$A:$A,0)),"-")</f>
      </c>
      <c r="H37" s="1253" t="str">
        <f>=IFERROR(INDEX('All Data'!$G:$G,MATCH($D37&amp;"",'All Data'!$A:$A,0)),"-")</f>
      </c>
      <c r="I37" s="1254" t="str">
        <f>=IFERROR(INDEX('All Data'!$I:$I,MATCH($D37&amp;"",'All Data'!$A:$A,0)),"-")</f>
      </c>
      <c r="J37" s="1255" t="str">
        <f>=IFERROR(INDEX('All Data'!$J:$J,MATCH($D37&amp;"",'All Data'!$A:$A,0)),"-")</f>
      </c>
      <c r="K37" s="1256" t="str">
        <f>=IFERROR(INDEX('All Data'!$AF:$AF,MATCH($D37&amp;"",'All Data'!$A:$A,0)),"-")</f>
      </c>
      <c r="L37" s="1257" t="str">
        <f>=IFERROR(INDEX('All Data'!$AA:$AA,MATCH($D37&amp;"",'All Data'!$A:$A,0)),"-")</f>
      </c>
      <c r="M37" s="1258" t="str">
        <f>=IFERROR(INDEX('All Data'!$AK:$AK,MATCH($D37&amp;"",'All Data'!$A:$A,0)),"-")</f>
      </c>
      <c r="N37" s="135" t="str">
        <f>=IFERROR(INDEX('All Data'!$AP:$AP,MATCH($D37&amp;"",'All Data'!$A:$A,0)),"-")</f>
      </c>
    </row>
    <row customHeight="1" ht="16" r="38">
      <c r="A38" s="79" t="inlineStr">
        <is>
          <t>05</t>
        </is>
      </c>
      <c r="B38" s="79" t="inlineStr">
        <is>
          <t>Salt Lake</t>
        </is>
      </c>
      <c r="C38" s="79" t="inlineStr">
        <is>
          <t>Tract 1008</t>
        </is>
      </c>
      <c r="D38" s="1289" t="inlineStr">
        <is>
          <t>49035100800</t>
        </is>
      </c>
      <c r="E38" s="1290" t="str">
        <f>=IFERROR(INDEX('All Data'!$D:$D,MATCH($D38&amp;"",'All Data'!$A:$A,0)),"-")</f>
      </c>
      <c r="F38" s="1291" t="str">
        <f>=IFERROR(INDEX('All Data'!$E:$E,MATCH($D38&amp;"",'All Data'!$A:$A,0)),"-")</f>
      </c>
      <c r="G38" s="1292" t="str">
        <f>=IFERROR(INDEX('All Data'!$F:$F,MATCH($D38&amp;"",'All Data'!$A:$A,0)),"-")</f>
      </c>
      <c r="H38" s="1293" t="str">
        <f>=IFERROR(INDEX('All Data'!$G:$G,MATCH($D38&amp;"",'All Data'!$A:$A,0)),"-")</f>
      </c>
      <c r="I38" s="1294" t="str">
        <f>=IFERROR(INDEX('All Data'!$I:$I,MATCH($D38&amp;"",'All Data'!$A:$A,0)),"-")</f>
      </c>
      <c r="J38" s="1295" t="str">
        <f>=IFERROR(INDEX('All Data'!$J:$J,MATCH($D38&amp;"",'All Data'!$A:$A,0)),"-")</f>
      </c>
      <c r="K38" s="1296" t="str">
        <f>=IFERROR(INDEX('All Data'!$AF:$AF,MATCH($D38&amp;"",'All Data'!$A:$A,0)),"-")</f>
      </c>
      <c r="L38" s="1297" t="str">
        <f>=IFERROR(INDEX('All Data'!$AA:$AA,MATCH($D38&amp;"",'All Data'!$A:$A,0)),"-")</f>
      </c>
      <c r="M38" s="1298" t="str">
        <f>=IFERROR(INDEX('All Data'!$AK:$AK,MATCH($D38&amp;"",'All Data'!$A:$A,0)),"-")</f>
      </c>
      <c r="N38" s="90" t="str">
        <f>=IFERROR(INDEX('All Data'!$AP:$AP,MATCH($D38&amp;"",'All Data'!$A:$A,0)),"-")</f>
      </c>
    </row>
    <row customHeight="1" ht="16" r="39">
      <c r="A39" s="124" t="inlineStr">
        <is>
          <t>06</t>
        </is>
      </c>
      <c r="B39" s="124" t="inlineStr">
        <is>
          <t>Salt Lake</t>
        </is>
      </c>
      <c r="C39" s="124" t="inlineStr">
        <is>
          <t>Tract 1014.01</t>
        </is>
      </c>
      <c r="D39" s="1329" t="inlineStr">
        <is>
          <t>49035101401</t>
        </is>
      </c>
      <c r="E39" s="1330" t="str">
        <f>=IFERROR(INDEX('All Data'!$D:$D,MATCH($D39&amp;"",'All Data'!$A:$A,0)),"-")</f>
      </c>
      <c r="F39" s="1331" t="str">
        <f>=IFERROR(INDEX('All Data'!$E:$E,MATCH($D39&amp;"",'All Data'!$A:$A,0)),"-")</f>
      </c>
      <c r="G39" s="1332" t="str">
        <f>=IFERROR(INDEX('All Data'!$F:$F,MATCH($D39&amp;"",'All Data'!$A:$A,0)),"-")</f>
      </c>
      <c r="H39" s="1333" t="str">
        <f>=IFERROR(INDEX('All Data'!$G:$G,MATCH($D39&amp;"",'All Data'!$A:$A,0)),"-")</f>
      </c>
      <c r="I39" s="1334" t="str">
        <f>=IFERROR(INDEX('All Data'!$I:$I,MATCH($D39&amp;"",'All Data'!$A:$A,0)),"-")</f>
      </c>
      <c r="J39" s="1335" t="str">
        <f>=IFERROR(INDEX('All Data'!$J:$J,MATCH($D39&amp;"",'All Data'!$A:$A,0)),"-")</f>
      </c>
      <c r="K39" s="1336" t="str">
        <f>=IFERROR(INDEX('All Data'!$AF:$AF,MATCH($D39&amp;"",'All Data'!$A:$A,0)),"-")</f>
      </c>
      <c r="L39" s="1337" t="str">
        <f>=IFERROR(INDEX('All Data'!$AA:$AA,MATCH($D39&amp;"",'All Data'!$A:$A,0)),"-")</f>
      </c>
      <c r="M39" s="1338" t="str">
        <f>=IFERROR(INDEX('All Data'!$AK:$AK,MATCH($D39&amp;"",'All Data'!$A:$A,0)),"-")</f>
      </c>
      <c r="N39" s="258" t="str">
        <f>=IFERROR(INDEX('All Data'!$AP:$AP,MATCH($D39&amp;"",'All Data'!$A:$A,0)),"-")</f>
      </c>
    </row>
    <row customHeight="1" ht="16" r="40">
      <c r="A40" s="79" t="inlineStr">
        <is>
          <t>07</t>
        </is>
      </c>
      <c r="B40" s="79" t="inlineStr">
        <is>
          <t>Salt Lake</t>
        </is>
      </c>
      <c r="C40" s="79" t="inlineStr">
        <is>
          <t>Tract 1014.02</t>
        </is>
      </c>
      <c r="D40" s="1369" t="inlineStr">
        <is>
          <t>49035101402</t>
        </is>
      </c>
      <c r="E40" s="1370" t="str">
        <f>=IFERROR(INDEX('All Data'!$D:$D,MATCH($D40&amp;"",'All Data'!$A:$A,0)),"-")</f>
      </c>
      <c r="F40" s="1371" t="str">
        <f>=IFERROR(INDEX('All Data'!$E:$E,MATCH($D40&amp;"",'All Data'!$A:$A,0)),"-")</f>
      </c>
      <c r="G40" s="1372" t="str">
        <f>=IFERROR(INDEX('All Data'!$F:$F,MATCH($D40&amp;"",'All Data'!$A:$A,0)),"-")</f>
      </c>
      <c r="H40" s="1373" t="str">
        <f>=IFERROR(INDEX('All Data'!$G:$G,MATCH($D40&amp;"",'All Data'!$A:$A,0)),"-")</f>
      </c>
      <c r="I40" s="1374" t="str">
        <f>=IFERROR(INDEX('All Data'!$I:$I,MATCH($D40&amp;"",'All Data'!$A:$A,0)),"-")</f>
      </c>
      <c r="J40" s="1375" t="str">
        <f>=IFERROR(INDEX('All Data'!$J:$J,MATCH($D40&amp;"",'All Data'!$A:$A,0)),"-")</f>
      </c>
      <c r="K40" s="1376" t="str">
        <f>=IFERROR(INDEX('All Data'!$AF:$AF,MATCH($D40&amp;"",'All Data'!$A:$A,0)),"-")</f>
      </c>
      <c r="L40" s="1377" t="str">
        <f>=IFERROR(INDEX('All Data'!$AA:$AA,MATCH($D40&amp;"",'All Data'!$A:$A,0)),"-")</f>
      </c>
      <c r="M40" s="1378" t="str">
        <f>=IFERROR(INDEX('All Data'!$AK:$AK,MATCH($D40&amp;"",'All Data'!$A:$A,0)),"-")</f>
      </c>
      <c r="N40" s="258" t="str">
        <f>=IFERROR(INDEX('All Data'!$AP:$AP,MATCH($D40&amp;"",'All Data'!$A:$A,0)),"-")</f>
      </c>
    </row>
    <row customHeight="1" ht="16" r="41">
      <c r="A41" s="124" t="inlineStr">
        <is>
          <t>08</t>
        </is>
      </c>
      <c r="B41" s="124" t="inlineStr">
        <is>
          <t>Salt Lake</t>
        </is>
      </c>
      <c r="C41" s="124" t="inlineStr">
        <is>
          <t>Tract 1015</t>
        </is>
      </c>
      <c r="D41" s="1409" t="inlineStr">
        <is>
          <t>49035101500</t>
        </is>
      </c>
      <c r="E41" s="1410" t="str">
        <f>=IFERROR(INDEX('All Data'!$D:$D,MATCH($D41&amp;"",'All Data'!$A:$A,0)),"-")</f>
      </c>
      <c r="F41" s="1411" t="str">
        <f>=IFERROR(INDEX('All Data'!$E:$E,MATCH($D41&amp;"",'All Data'!$A:$A,0)),"-")</f>
      </c>
      <c r="G41" s="1412" t="str">
        <f>=IFERROR(INDEX('All Data'!$F:$F,MATCH($D41&amp;"",'All Data'!$A:$A,0)),"-")</f>
      </c>
      <c r="H41" s="1413" t="str">
        <f>=IFERROR(INDEX('All Data'!$G:$G,MATCH($D41&amp;"",'All Data'!$A:$A,0)),"-")</f>
      </c>
      <c r="I41" s="1414" t="str">
        <f>=IFERROR(INDEX('All Data'!$I:$I,MATCH($D41&amp;"",'All Data'!$A:$A,0)),"-")</f>
      </c>
      <c r="J41" s="1415" t="str">
        <f>=IFERROR(INDEX('All Data'!$J:$J,MATCH($D41&amp;"",'All Data'!$A:$A,0)),"-")</f>
      </c>
      <c r="K41" s="1416" t="str">
        <f>=IFERROR(INDEX('All Data'!$AF:$AF,MATCH($D41&amp;"",'All Data'!$A:$A,0)),"-")</f>
      </c>
      <c r="L41" s="1417" t="str">
        <f>=IFERROR(INDEX('All Data'!$AA:$AA,MATCH($D41&amp;"",'All Data'!$A:$A,0)),"-")</f>
      </c>
      <c r="M41" s="1418" t="str">
        <f>=IFERROR(INDEX('All Data'!$AK:$AK,MATCH($D41&amp;"",'All Data'!$A:$A,0)),"-")</f>
      </c>
      <c r="N41" s="258" t="str">
        <f>=IFERROR(INDEX('All Data'!$AP:$AP,MATCH($D41&amp;"",'All Data'!$A:$A,0)),"-")</f>
      </c>
    </row>
    <row customHeight="1" ht="16" r="42">
      <c r="A42" s="79" t="inlineStr">
        <is>
          <t>09</t>
        </is>
      </c>
      <c r="B42" s="79" t="inlineStr">
        <is>
          <t>Salt Lake</t>
        </is>
      </c>
      <c r="C42" s="79" t="inlineStr">
        <is>
          <t>Tract 1016</t>
        </is>
      </c>
      <c r="D42" s="1449" t="inlineStr">
        <is>
          <t>49035101600</t>
        </is>
      </c>
      <c r="E42" s="1450" t="str">
        <f>=IFERROR(INDEX('All Data'!$D:$D,MATCH($D42&amp;"",'All Data'!$A:$A,0)),"-")</f>
      </c>
      <c r="F42" s="1451" t="str">
        <f>=IFERROR(INDEX('All Data'!$E:$E,MATCH($D42&amp;"",'All Data'!$A:$A,0)),"-")</f>
      </c>
      <c r="G42" s="1452" t="str">
        <f>=IFERROR(INDEX('All Data'!$F:$F,MATCH($D42&amp;"",'All Data'!$A:$A,0)),"-")</f>
      </c>
      <c r="H42" s="1453" t="str">
        <f>=IFERROR(INDEX('All Data'!$G:$G,MATCH($D42&amp;"",'All Data'!$A:$A,0)),"-")</f>
      </c>
      <c r="I42" s="1454" t="str">
        <f>=IFERROR(INDEX('All Data'!$I:$I,MATCH($D42&amp;"",'All Data'!$A:$A,0)),"-")</f>
      </c>
      <c r="J42" s="1455" t="str">
        <f>=IFERROR(INDEX('All Data'!$J:$J,MATCH($D42&amp;"",'All Data'!$A:$A,0)),"-")</f>
      </c>
      <c r="K42" s="1456" t="str">
        <f>=IFERROR(INDEX('All Data'!$AF:$AF,MATCH($D42&amp;"",'All Data'!$A:$A,0)),"-")</f>
      </c>
      <c r="L42" s="1457" t="str">
        <f>=IFERROR(INDEX('All Data'!$AA:$AA,MATCH($D42&amp;"",'All Data'!$A:$A,0)),"-")</f>
      </c>
      <c r="M42" s="1458" t="str">
        <f>=IFERROR(INDEX('All Data'!$AK:$AK,MATCH($D42&amp;"",'All Data'!$A:$A,0)),"-")</f>
      </c>
      <c r="N42" s="258" t="str">
        <f>=IFERROR(INDEX('All Data'!$AP:$AP,MATCH($D42&amp;"",'All Data'!$A:$A,0)),"-")</f>
      </c>
    </row>
    <row customHeight="1" ht="16" r="43">
      <c r="A43" s="124" t="inlineStr">
        <is>
          <t>10</t>
        </is>
      </c>
      <c r="B43" s="124" t="inlineStr">
        <is>
          <t>Salt Lake</t>
        </is>
      </c>
      <c r="C43" s="124" t="inlineStr">
        <is>
          <t>Tract 1017</t>
        </is>
      </c>
      <c r="D43" s="1489" t="inlineStr">
        <is>
          <t>49035101700</t>
        </is>
      </c>
      <c r="E43" s="1490" t="str">
        <f>=IFERROR(INDEX('All Data'!$D:$D,MATCH($D43&amp;"",'All Data'!$A:$A,0)),"-")</f>
      </c>
      <c r="F43" s="1491" t="str">
        <f>=IFERROR(INDEX('All Data'!$E:$E,MATCH($D43&amp;"",'All Data'!$A:$A,0)),"-")</f>
      </c>
      <c r="G43" s="1492" t="str">
        <f>=IFERROR(INDEX('All Data'!$F:$F,MATCH($D43&amp;"",'All Data'!$A:$A,0)),"-")</f>
      </c>
      <c r="H43" s="1493" t="str">
        <f>=IFERROR(INDEX('All Data'!$G:$G,MATCH($D43&amp;"",'All Data'!$A:$A,0)),"-")</f>
      </c>
      <c r="I43" s="1494" t="str">
        <f>=IFERROR(INDEX('All Data'!$I:$I,MATCH($D43&amp;"",'All Data'!$A:$A,0)),"-")</f>
      </c>
      <c r="J43" s="1495" t="str">
        <f>=IFERROR(INDEX('All Data'!$J:$J,MATCH($D43&amp;"",'All Data'!$A:$A,0)),"-")</f>
      </c>
      <c r="K43" s="1496" t="str">
        <f>=IFERROR(INDEX('All Data'!$AF:$AF,MATCH($D43&amp;"",'All Data'!$A:$A,0)),"-")</f>
      </c>
      <c r="L43" s="1497" t="str">
        <f>=IFERROR(INDEX('All Data'!$AA:$AA,MATCH($D43&amp;"",'All Data'!$A:$A,0)),"-")</f>
      </c>
      <c r="M43" s="1498" t="str">
        <f>=IFERROR(INDEX('All Data'!$AK:$AK,MATCH($D43&amp;"",'All Data'!$A:$A,0)),"-")</f>
      </c>
      <c r="N43" s="90" t="str">
        <f>=IFERROR(INDEX('All Data'!$AP:$AP,MATCH($D43&amp;"",'All Data'!$A:$A,0)),"-")</f>
      </c>
    </row>
    <row customHeight="1" ht="16" r="44">
      <c r="A44" s="79" t="inlineStr">
        <is>
          <t>11</t>
        </is>
      </c>
      <c r="B44" s="79" t="inlineStr">
        <is>
          <t>Salt Lake</t>
        </is>
      </c>
      <c r="C44" s="79" t="inlineStr">
        <is>
          <t>Tract 1018</t>
        </is>
      </c>
      <c r="D44" s="1529" t="inlineStr">
        <is>
          <t>49035101800</t>
        </is>
      </c>
      <c r="E44" s="1530" t="str">
        <f>=IFERROR(INDEX('All Data'!$D:$D,MATCH($D44&amp;"",'All Data'!$A:$A,0)),"-")</f>
      </c>
      <c r="F44" s="1531" t="str">
        <f>=IFERROR(INDEX('All Data'!$E:$E,MATCH($D44&amp;"",'All Data'!$A:$A,0)),"-")</f>
      </c>
      <c r="G44" s="1532" t="str">
        <f>=IFERROR(INDEX('All Data'!$F:$F,MATCH($D44&amp;"",'All Data'!$A:$A,0)),"-")</f>
      </c>
      <c r="H44" s="1533" t="str">
        <f>=IFERROR(INDEX('All Data'!$G:$G,MATCH($D44&amp;"",'All Data'!$A:$A,0)),"-")</f>
      </c>
      <c r="I44" s="1534" t="str">
        <f>=IFERROR(INDEX('All Data'!$I:$I,MATCH($D44&amp;"",'All Data'!$A:$A,0)),"-")</f>
      </c>
      <c r="J44" s="1535" t="str">
        <f>=IFERROR(INDEX('All Data'!$J:$J,MATCH($D44&amp;"",'All Data'!$A:$A,0)),"-")</f>
      </c>
      <c r="K44" s="1536" t="str">
        <f>=IFERROR(INDEX('All Data'!$AF:$AF,MATCH($D44&amp;"",'All Data'!$A:$A,0)),"-")</f>
      </c>
      <c r="L44" s="1537" t="str">
        <f>=IFERROR(INDEX('All Data'!$AA:$AA,MATCH($D44&amp;"",'All Data'!$A:$A,0)),"-")</f>
      </c>
      <c r="M44" s="1538" t="str">
        <f>=IFERROR(INDEX('All Data'!$AK:$AK,MATCH($D44&amp;"",'All Data'!$A:$A,0)),"-")</f>
      </c>
      <c r="N44" s="90" t="str">
        <f>=IFERROR(INDEX('All Data'!$AP:$AP,MATCH($D44&amp;"",'All Data'!$A:$A,0)),"-")</f>
      </c>
    </row>
    <row customHeight="1" ht="16" r="45">
      <c r="A45" s="124" t="inlineStr">
        <is>
          <t>12</t>
        </is>
      </c>
      <c r="B45" s="124" t="inlineStr">
        <is>
          <t>Salt Lake</t>
        </is>
      </c>
      <c r="C45" s="124" t="inlineStr">
        <is>
          <t>Tract 1019</t>
        </is>
      </c>
      <c r="D45" s="1569" t="inlineStr">
        <is>
          <t>49035101900</t>
        </is>
      </c>
      <c r="E45" s="1570" t="str">
        <f>=IFERROR(INDEX('All Data'!$D:$D,MATCH($D45&amp;"",'All Data'!$A:$A,0)),"-")</f>
      </c>
      <c r="F45" s="1571" t="str">
        <f>=IFERROR(INDEX('All Data'!$E:$E,MATCH($D45&amp;"",'All Data'!$A:$A,0)),"-")</f>
      </c>
      <c r="G45" s="1572" t="str">
        <f>=IFERROR(INDEX('All Data'!$F:$F,MATCH($D45&amp;"",'All Data'!$A:$A,0)),"-")</f>
      </c>
      <c r="H45" s="1573" t="str">
        <f>=IFERROR(INDEX('All Data'!$G:$G,MATCH($D45&amp;"",'All Data'!$A:$A,0)),"-")</f>
      </c>
      <c r="I45" s="1574" t="str">
        <f>=IFERROR(INDEX('All Data'!$I:$I,MATCH($D45&amp;"",'All Data'!$A:$A,0)),"-")</f>
      </c>
      <c r="J45" s="1575" t="str">
        <f>=IFERROR(INDEX('All Data'!$J:$J,MATCH($D45&amp;"",'All Data'!$A:$A,0)),"-")</f>
      </c>
      <c r="K45" s="1576" t="str">
        <f>=IFERROR(INDEX('All Data'!$AF:$AF,MATCH($D45&amp;"",'All Data'!$A:$A,0)),"-")</f>
      </c>
      <c r="L45" s="1577" t="str">
        <f>=IFERROR(INDEX('All Data'!$AA:$AA,MATCH($D45&amp;"",'All Data'!$A:$A,0)),"-")</f>
      </c>
      <c r="M45" s="1578" t="str">
        <f>=IFERROR(INDEX('All Data'!$AK:$AK,MATCH($D45&amp;"",'All Data'!$A:$A,0)),"-")</f>
      </c>
      <c r="N45" s="90" t="str">
        <f>=IFERROR(INDEX('All Data'!$AP:$AP,MATCH($D45&amp;"",'All Data'!$A:$A,0)),"-")</f>
      </c>
    </row>
    <row customHeight="1" ht="16" r="46">
      <c r="A46" s="79" t="inlineStr">
        <is>
          <t>13</t>
        </is>
      </c>
      <c r="B46" s="79" t="inlineStr">
        <is>
          <t>Salt Lake</t>
        </is>
      </c>
      <c r="C46" s="79" t="inlineStr">
        <is>
          <t>Tract 1020</t>
        </is>
      </c>
      <c r="D46" s="1609" t="inlineStr">
        <is>
          <t>49035102000</t>
        </is>
      </c>
      <c r="E46" s="1610" t="str">
        <f>=IFERROR(INDEX('All Data'!$D:$D,MATCH($D46&amp;"",'All Data'!$A:$A,0)),"-")</f>
      </c>
      <c r="F46" s="1611" t="str">
        <f>=IFERROR(INDEX('All Data'!$E:$E,MATCH($D46&amp;"",'All Data'!$A:$A,0)),"-")</f>
      </c>
      <c r="G46" s="1612" t="str">
        <f>=IFERROR(INDEX('All Data'!$F:$F,MATCH($D46&amp;"",'All Data'!$A:$A,0)),"-")</f>
      </c>
      <c r="H46" s="1613" t="str">
        <f>=IFERROR(INDEX('All Data'!$G:$G,MATCH($D46&amp;"",'All Data'!$A:$A,0)),"-")</f>
      </c>
      <c r="I46" s="1614" t="str">
        <f>=IFERROR(INDEX('All Data'!$I:$I,MATCH($D46&amp;"",'All Data'!$A:$A,0)),"-")</f>
      </c>
      <c r="J46" s="1615" t="str">
        <f>=IFERROR(INDEX('All Data'!$J:$J,MATCH($D46&amp;"",'All Data'!$A:$A,0)),"-")</f>
      </c>
      <c r="K46" s="1616" t="str">
        <f>=IFERROR(INDEX('All Data'!$AF:$AF,MATCH($D46&amp;"",'All Data'!$A:$A,0)),"-")</f>
      </c>
      <c r="L46" s="1617" t="str">
        <f>=IFERROR(INDEX('All Data'!$AA:$AA,MATCH($D46&amp;"",'All Data'!$A:$A,0)),"-")</f>
      </c>
      <c r="M46" s="1618" t="str">
        <f>=IFERROR(INDEX('All Data'!$AK:$AK,MATCH($D46&amp;"",'All Data'!$A:$A,0)),"-")</f>
      </c>
      <c r="N46" s="90" t="str">
        <f>=IFERROR(INDEX('All Data'!$AP:$AP,MATCH($D46&amp;"",'All Data'!$A:$A,0)),"-")</f>
      </c>
    </row>
    <row customHeight="1" ht="16" r="47">
      <c r="A47" s="124" t="inlineStr">
        <is>
          <t>14</t>
        </is>
      </c>
      <c r="B47" s="124" t="inlineStr">
        <is>
          <t>Salt Lake</t>
        </is>
      </c>
      <c r="C47" s="124" t="inlineStr">
        <is>
          <t>Tract 1021</t>
        </is>
      </c>
      <c r="D47" s="1649" t="inlineStr">
        <is>
          <t>49035102100</t>
        </is>
      </c>
      <c r="E47" s="1650" t="str">
        <f>=IFERROR(INDEX('All Data'!$D:$D,MATCH($D47&amp;"",'All Data'!$A:$A,0)),"-")</f>
      </c>
      <c r="F47" s="1651" t="str">
        <f>=IFERROR(INDEX('All Data'!$E:$E,MATCH($D47&amp;"",'All Data'!$A:$A,0)),"-")</f>
      </c>
      <c r="G47" s="1652" t="str">
        <f>=IFERROR(INDEX('All Data'!$F:$F,MATCH($D47&amp;"",'All Data'!$A:$A,0)),"-")</f>
      </c>
      <c r="H47" s="1653" t="str">
        <f>=IFERROR(INDEX('All Data'!$G:$G,MATCH($D47&amp;"",'All Data'!$A:$A,0)),"-")</f>
      </c>
      <c r="I47" s="1654" t="str">
        <f>=IFERROR(INDEX('All Data'!$I:$I,MATCH($D47&amp;"",'All Data'!$A:$A,0)),"-")</f>
      </c>
      <c r="J47" s="1655" t="str">
        <f>=IFERROR(INDEX('All Data'!$J:$J,MATCH($D47&amp;"",'All Data'!$A:$A,0)),"-")</f>
      </c>
      <c r="K47" s="1656" t="str">
        <f>=IFERROR(INDEX('All Data'!$AF:$AF,MATCH($D47&amp;"",'All Data'!$A:$A,0)),"-")</f>
      </c>
      <c r="L47" s="1657" t="str">
        <f>=IFERROR(INDEX('All Data'!$AA:$AA,MATCH($D47&amp;"",'All Data'!$A:$A,0)),"-")</f>
      </c>
      <c r="M47" s="1658" t="str">
        <f>=IFERROR(INDEX('All Data'!$AK:$AK,MATCH($D47&amp;"",'All Data'!$A:$A,0)),"-")</f>
      </c>
      <c r="N47" s="90" t="str">
        <f>=IFERROR(INDEX('All Data'!$AP:$AP,MATCH($D47&amp;"",'All Data'!$A:$A,0)),"-")</f>
      </c>
    </row>
    <row customHeight="1" ht="16" r="48">
      <c r="A48" s="79" t="inlineStr">
        <is>
          <t>15</t>
        </is>
      </c>
      <c r="B48" s="79" t="inlineStr">
        <is>
          <t>Salt Lake</t>
        </is>
      </c>
      <c r="C48" s="79" t="inlineStr">
        <is>
          <t>Tract 1023</t>
        </is>
      </c>
      <c r="D48" s="1689" t="inlineStr">
        <is>
          <t>49035102300</t>
        </is>
      </c>
      <c r="E48" s="1690" t="str">
        <f>=IFERROR(INDEX('All Data'!$D:$D,MATCH($D48&amp;"",'All Data'!$A:$A,0)),"-")</f>
      </c>
      <c r="F48" s="1691" t="str">
        <f>=IFERROR(INDEX('All Data'!$E:$E,MATCH($D48&amp;"",'All Data'!$A:$A,0)),"-")</f>
      </c>
      <c r="G48" s="1692" t="str">
        <f>=IFERROR(INDEX('All Data'!$F:$F,MATCH($D48&amp;"",'All Data'!$A:$A,0)),"-")</f>
      </c>
      <c r="H48" s="1693" t="str">
        <f>=IFERROR(INDEX('All Data'!$G:$G,MATCH($D48&amp;"",'All Data'!$A:$A,0)),"-")</f>
      </c>
      <c r="I48" s="1694" t="str">
        <f>=IFERROR(INDEX('All Data'!$I:$I,MATCH($D48&amp;"",'All Data'!$A:$A,0)),"-")</f>
      </c>
      <c r="J48" s="1695" t="str">
        <f>=IFERROR(INDEX('All Data'!$J:$J,MATCH($D48&amp;"",'All Data'!$A:$A,0)),"-")</f>
      </c>
      <c r="K48" s="1696" t="str">
        <f>=IFERROR(INDEX('All Data'!$AF:$AF,MATCH($D48&amp;"",'All Data'!$A:$A,0)),"-")</f>
      </c>
      <c r="L48" s="1697" t="str">
        <f>=IFERROR(INDEX('All Data'!$AA:$AA,MATCH($D48&amp;"",'All Data'!$A:$A,0)),"-")</f>
      </c>
      <c r="M48" s="1698" t="str">
        <f>=IFERROR(INDEX('All Data'!$AK:$AK,MATCH($D48&amp;"",'All Data'!$A:$A,0)),"-")</f>
      </c>
      <c r="N48" s="90" t="str">
        <f>=IFERROR(INDEX('All Data'!$AP:$AP,MATCH($D48&amp;"",'All Data'!$A:$A,0)),"-")</f>
      </c>
    </row>
    <row customHeight="1" ht="16" r="49">
      <c r="A49" s="124" t="inlineStr">
        <is>
          <t>16</t>
        </is>
      </c>
      <c r="B49" s="124" t="inlineStr">
        <is>
          <t>Salt Lake</t>
        </is>
      </c>
      <c r="C49" s="124" t="inlineStr">
        <is>
          <t>Tract 1027.01</t>
        </is>
      </c>
      <c r="D49" s="1729" t="inlineStr">
        <is>
          <t>49035102701</t>
        </is>
      </c>
      <c r="E49" s="1730" t="str">
        <f>=IFERROR(INDEX('All Data'!$D:$D,MATCH($D49&amp;"",'All Data'!$A:$A,0)),"-")</f>
      </c>
      <c r="F49" s="1731" t="str">
        <f>=IFERROR(INDEX('All Data'!$E:$E,MATCH($D49&amp;"",'All Data'!$A:$A,0)),"-")</f>
      </c>
      <c r="G49" s="1732" t="str">
        <f>=IFERROR(INDEX('All Data'!$F:$F,MATCH($D49&amp;"",'All Data'!$A:$A,0)),"-")</f>
      </c>
      <c r="H49" s="1733" t="str">
        <f>=IFERROR(INDEX('All Data'!$G:$G,MATCH($D49&amp;"",'All Data'!$A:$A,0)),"-")</f>
      </c>
      <c r="I49" s="1734" t="str">
        <f>=IFERROR(INDEX('All Data'!$I:$I,MATCH($D49&amp;"",'All Data'!$A:$A,0)),"-")</f>
      </c>
      <c r="J49" s="1735" t="str">
        <f>=IFERROR(INDEX('All Data'!$J:$J,MATCH($D49&amp;"",'All Data'!$A:$A,0)),"-")</f>
      </c>
      <c r="K49" s="1736" t="str">
        <f>=IFERROR(INDEX('All Data'!$AF:$AF,MATCH($D49&amp;"",'All Data'!$A:$A,0)),"-")</f>
      </c>
      <c r="L49" s="1737" t="str">
        <f>=IFERROR(INDEX('All Data'!$AA:$AA,MATCH($D49&amp;"",'All Data'!$A:$A,0)),"-")</f>
      </c>
      <c r="M49" s="1738" t="str">
        <f>=IFERROR(INDEX('All Data'!$AK:$AK,MATCH($D49&amp;"",'All Data'!$A:$A,0)),"-")</f>
      </c>
      <c r="N49" s="135" t="str">
        <f>=IFERROR(INDEX('All Data'!$AP:$AP,MATCH($D49&amp;"",'All Data'!$A:$A,0)),"-")</f>
      </c>
    </row>
    <row customHeight="1" ht="16" r="50">
      <c r="A50" s="79" t="inlineStr">
        <is>
          <t>17</t>
        </is>
      </c>
      <c r="B50" s="79" t="inlineStr">
        <is>
          <t>Salt Lake</t>
        </is>
      </c>
      <c r="C50" s="79" t="inlineStr">
        <is>
          <t>Tract 1027.02</t>
        </is>
      </c>
      <c r="D50" s="1769" t="inlineStr">
        <is>
          <t>49035102702</t>
        </is>
      </c>
      <c r="E50" s="1770" t="str">
        <f>=IFERROR(INDEX('All Data'!$D:$D,MATCH($D50&amp;"",'All Data'!$A:$A,0)),"-")</f>
      </c>
      <c r="F50" s="1771" t="str">
        <f>=IFERROR(INDEX('All Data'!$E:$E,MATCH($D50&amp;"",'All Data'!$A:$A,0)),"-")</f>
      </c>
      <c r="G50" s="1772" t="str">
        <f>=IFERROR(INDEX('All Data'!$F:$F,MATCH($D50&amp;"",'All Data'!$A:$A,0)),"-")</f>
      </c>
      <c r="H50" s="1773" t="str">
        <f>=IFERROR(INDEX('All Data'!$G:$G,MATCH($D50&amp;"",'All Data'!$A:$A,0)),"-")</f>
      </c>
      <c r="I50" s="1774" t="str">
        <f>=IFERROR(INDEX('All Data'!$I:$I,MATCH($D50&amp;"",'All Data'!$A:$A,0)),"-")</f>
      </c>
      <c r="J50" s="1775" t="str">
        <f>=IFERROR(INDEX('All Data'!$J:$J,MATCH($D50&amp;"",'All Data'!$A:$A,0)),"-")</f>
      </c>
      <c r="K50" s="1776" t="str">
        <f>=IFERROR(INDEX('All Data'!$AF:$AF,MATCH($D50&amp;"",'All Data'!$A:$A,0)),"-")</f>
      </c>
      <c r="L50" s="1777" t="str">
        <f>=IFERROR(INDEX('All Data'!$AA:$AA,MATCH($D50&amp;"",'All Data'!$A:$A,0)),"-")</f>
      </c>
      <c r="M50" s="1778" t="str">
        <f>=IFERROR(INDEX('All Data'!$AK:$AK,MATCH($D50&amp;"",'All Data'!$A:$A,0)),"-")</f>
      </c>
      <c r="N50" s="135" t="str">
        <f>=IFERROR(INDEX('All Data'!$AP:$AP,MATCH($D50&amp;"",'All Data'!$A:$A,0)),"-")</f>
      </c>
    </row>
    <row customHeight="1" ht="16" r="51">
      <c r="A51" s="124" t="inlineStr">
        <is>
          <t>18</t>
        </is>
      </c>
      <c r="B51" s="124" t="inlineStr">
        <is>
          <t>Salt Lake</t>
        </is>
      </c>
      <c r="C51" s="124" t="inlineStr">
        <is>
          <t>Tract 1028.02</t>
        </is>
      </c>
      <c r="D51" s="1809" t="inlineStr">
        <is>
          <t>49035102802</t>
        </is>
      </c>
      <c r="E51" s="1810" t="str">
        <f>=IFERROR(INDEX('All Data'!$D:$D,MATCH($D51&amp;"",'All Data'!$A:$A,0)),"-")</f>
      </c>
      <c r="F51" s="1811" t="str">
        <f>=IFERROR(INDEX('All Data'!$E:$E,MATCH($D51&amp;"",'All Data'!$A:$A,0)),"-")</f>
      </c>
      <c r="G51" s="1812" t="str">
        <f>=IFERROR(INDEX('All Data'!$F:$F,MATCH($D51&amp;"",'All Data'!$A:$A,0)),"-")</f>
      </c>
      <c r="H51" s="1813" t="str">
        <f>=IFERROR(INDEX('All Data'!$G:$G,MATCH($D51&amp;"",'All Data'!$A:$A,0)),"-")</f>
      </c>
      <c r="I51" s="1814" t="str">
        <f>=IFERROR(INDEX('All Data'!$I:$I,MATCH($D51&amp;"",'All Data'!$A:$A,0)),"-")</f>
      </c>
      <c r="J51" s="1815" t="str">
        <f>=IFERROR(INDEX('All Data'!$J:$J,MATCH($D51&amp;"",'All Data'!$A:$A,0)),"-")</f>
      </c>
      <c r="K51" s="1816" t="str">
        <f>=IFERROR(INDEX('All Data'!$AF:$AF,MATCH($D51&amp;"",'All Data'!$A:$A,0)),"-")</f>
      </c>
      <c r="L51" s="1817" t="str">
        <f>=IFERROR(INDEX('All Data'!$AA:$AA,MATCH($D51&amp;"",'All Data'!$A:$A,0)),"-")</f>
      </c>
      <c r="M51" s="1818" t="str">
        <f>=IFERROR(INDEX('All Data'!$AK:$AK,MATCH($D51&amp;"",'All Data'!$A:$A,0)),"-")</f>
      </c>
      <c r="N51" s="90" t="str">
        <f>=IFERROR(INDEX('All Data'!$AP:$AP,MATCH($D51&amp;"",'All Data'!$A:$A,0)),"-")</f>
      </c>
    </row>
    <row customHeight="1" ht="16" r="52">
      <c r="A52" s="79" t="inlineStr">
        <is>
          <t>19</t>
        </is>
      </c>
      <c r="B52" s="79" t="inlineStr">
        <is>
          <t>Salt Lake</t>
        </is>
      </c>
      <c r="C52" s="79" t="inlineStr">
        <is>
          <t>Tract 1029</t>
        </is>
      </c>
      <c r="D52" s="1849" t="inlineStr">
        <is>
          <t>49035102900</t>
        </is>
      </c>
      <c r="E52" s="1850" t="str">
        <f>=IFERROR(INDEX('All Data'!$D:$D,MATCH($D52&amp;"",'All Data'!$A:$A,0)),"-")</f>
      </c>
      <c r="F52" s="1851" t="str">
        <f>=IFERROR(INDEX('All Data'!$E:$E,MATCH($D52&amp;"",'All Data'!$A:$A,0)),"-")</f>
      </c>
      <c r="G52" s="1852" t="str">
        <f>=IFERROR(INDEX('All Data'!$F:$F,MATCH($D52&amp;"",'All Data'!$A:$A,0)),"-")</f>
      </c>
      <c r="H52" s="1853" t="str">
        <f>=IFERROR(INDEX('All Data'!$G:$G,MATCH($D52&amp;"",'All Data'!$A:$A,0)),"-")</f>
      </c>
      <c r="I52" s="1854" t="str">
        <f>=IFERROR(INDEX('All Data'!$I:$I,MATCH($D52&amp;"",'All Data'!$A:$A,0)),"-")</f>
      </c>
      <c r="J52" s="1855" t="str">
        <f>=IFERROR(INDEX('All Data'!$J:$J,MATCH($D52&amp;"",'All Data'!$A:$A,0)),"-")</f>
      </c>
      <c r="K52" s="1856" t="str">
        <f>=IFERROR(INDEX('All Data'!$AF:$AF,MATCH($D52&amp;"",'All Data'!$A:$A,0)),"-")</f>
      </c>
      <c r="L52" s="1857" t="str">
        <f>=IFERROR(INDEX('All Data'!$AA:$AA,MATCH($D52&amp;"",'All Data'!$A:$A,0)),"-")</f>
      </c>
      <c r="M52" s="1858" t="str">
        <f>=IFERROR(INDEX('All Data'!$AK:$AK,MATCH($D52&amp;"",'All Data'!$A:$A,0)),"-")</f>
      </c>
      <c r="N52" s="258" t="str">
        <f>=IFERROR(INDEX('All Data'!$AP:$AP,MATCH($D52&amp;"",'All Data'!$A:$A,0)),"-")</f>
      </c>
    </row>
    <row customHeight="1" ht="16" r="53">
      <c r="A53" s="124" t="inlineStr">
        <is>
          <t>20</t>
        </is>
      </c>
      <c r="B53" s="124" t="inlineStr">
        <is>
          <t>Salt Lake</t>
        </is>
      </c>
      <c r="C53" s="124" t="inlineStr">
        <is>
          <t>Tract 1111.05</t>
        </is>
      </c>
      <c r="D53" s="1889" t="inlineStr">
        <is>
          <t>49035111105</t>
        </is>
      </c>
      <c r="E53" s="1890" t="str">
        <f>=IFERROR(INDEX('All Data'!$D:$D,MATCH($D53&amp;"",'All Data'!$A:$A,0)),"-")</f>
      </c>
      <c r="F53" s="1891" t="str">
        <f>=IFERROR(INDEX('All Data'!$E:$E,MATCH($D53&amp;"",'All Data'!$A:$A,0)),"-")</f>
      </c>
      <c r="G53" s="1892" t="str">
        <f>=IFERROR(INDEX('All Data'!$F:$F,MATCH($D53&amp;"",'All Data'!$A:$A,0)),"-")</f>
      </c>
      <c r="H53" s="1893" t="str">
        <f>=IFERROR(INDEX('All Data'!$G:$G,MATCH($D53&amp;"",'All Data'!$A:$A,0)),"-")</f>
      </c>
      <c r="I53" s="1894" t="str">
        <f>=IFERROR(INDEX('All Data'!$I:$I,MATCH($D53&amp;"",'All Data'!$A:$A,0)),"-")</f>
      </c>
      <c r="J53" s="1895" t="str">
        <f>=IFERROR(INDEX('All Data'!$J:$J,MATCH($D53&amp;"",'All Data'!$A:$A,0)),"-")</f>
      </c>
      <c r="K53" s="1896" t="str">
        <f>=IFERROR(INDEX('All Data'!$AF:$AF,MATCH($D53&amp;"",'All Data'!$A:$A,0)),"-")</f>
      </c>
      <c r="L53" s="1897" t="str">
        <f>=IFERROR(INDEX('All Data'!$AA:$AA,MATCH($D53&amp;"",'All Data'!$A:$A,0)),"-")</f>
      </c>
      <c r="M53" s="1898" t="str">
        <f>=IFERROR(INDEX('All Data'!$AK:$AK,MATCH($D53&amp;"",'All Data'!$A:$A,0)),"-")</f>
      </c>
      <c r="N53" s="135" t="str">
        <f>=IFERROR(INDEX('All Data'!$AP:$AP,MATCH($D53&amp;"",'All Data'!$A:$A,0)),"-")</f>
      </c>
    </row>
    <row customHeight="1" ht="16" r="54">
      <c r="A54" s="79" t="inlineStr">
        <is>
          <t>21</t>
        </is>
      </c>
      <c r="B54" s="79" t="inlineStr">
        <is>
          <t>Salt Lake</t>
        </is>
      </c>
      <c r="C54" s="79" t="inlineStr">
        <is>
          <t>Tract 1114</t>
        </is>
      </c>
      <c r="D54" s="1929" t="inlineStr">
        <is>
          <t>49035111400</t>
        </is>
      </c>
      <c r="E54" s="1930" t="str">
        <f>=IFERROR(INDEX('All Data'!$D:$D,MATCH($D54&amp;"",'All Data'!$A:$A,0)),"-")</f>
      </c>
      <c r="F54" s="1931" t="str">
        <f>=IFERROR(INDEX('All Data'!$E:$E,MATCH($D54&amp;"",'All Data'!$A:$A,0)),"-")</f>
      </c>
      <c r="G54" s="1932" t="str">
        <f>=IFERROR(INDEX('All Data'!$F:$F,MATCH($D54&amp;"",'All Data'!$A:$A,0)),"-")</f>
      </c>
      <c r="H54" s="1933" t="str">
        <f>=IFERROR(INDEX('All Data'!$G:$G,MATCH($D54&amp;"",'All Data'!$A:$A,0)),"-")</f>
      </c>
      <c r="I54" s="1934" t="str">
        <f>=IFERROR(INDEX('All Data'!$I:$I,MATCH($D54&amp;"",'All Data'!$A:$A,0)),"-")</f>
      </c>
      <c r="J54" s="1935" t="str">
        <f>=IFERROR(INDEX('All Data'!$J:$J,MATCH($D54&amp;"",'All Data'!$A:$A,0)),"-")</f>
      </c>
      <c r="K54" s="1936" t="str">
        <f>=IFERROR(INDEX('All Data'!$AF:$AF,MATCH($D54&amp;"",'All Data'!$A:$A,0)),"-")</f>
      </c>
      <c r="L54" s="1937" t="str">
        <f>=IFERROR(INDEX('All Data'!$AA:$AA,MATCH($D54&amp;"",'All Data'!$A:$A,0)),"-")</f>
      </c>
      <c r="M54" s="1938" t="str">
        <f>=IFERROR(INDEX('All Data'!$AK:$AK,MATCH($D54&amp;"",'All Data'!$A:$A,0)),"-")</f>
      </c>
      <c r="N54" s="90" t="str">
        <f>=IFERROR(INDEX('All Data'!$AP:$AP,MATCH($D54&amp;"",'All Data'!$A:$A,0)),"-")</f>
      </c>
    </row>
    <row customHeight="1" ht="16" r="55">
      <c r="A55" s="124" t="inlineStr">
        <is>
          <t>22</t>
        </is>
      </c>
      <c r="B55" s="124" t="inlineStr">
        <is>
          <t>Salt Lake</t>
        </is>
      </c>
      <c r="C55" s="124" t="inlineStr">
        <is>
          <t>Tract 1115</t>
        </is>
      </c>
      <c r="D55" s="1969" t="inlineStr">
        <is>
          <t>49035111500</t>
        </is>
      </c>
      <c r="E55" s="1970" t="str">
        <f>=IFERROR(INDEX('All Data'!$D:$D,MATCH($D55&amp;"",'All Data'!$A:$A,0)),"-")</f>
      </c>
      <c r="F55" s="1971" t="str">
        <f>=IFERROR(INDEX('All Data'!$E:$E,MATCH($D55&amp;"",'All Data'!$A:$A,0)),"-")</f>
      </c>
      <c r="G55" s="1972" t="str">
        <f>=IFERROR(INDEX('All Data'!$F:$F,MATCH($D55&amp;"",'All Data'!$A:$A,0)),"-")</f>
      </c>
      <c r="H55" s="1973" t="str">
        <f>=IFERROR(INDEX('All Data'!$G:$G,MATCH($D55&amp;"",'All Data'!$A:$A,0)),"-")</f>
      </c>
      <c r="I55" s="1974" t="str">
        <f>=IFERROR(INDEX('All Data'!$I:$I,MATCH($D55&amp;"",'All Data'!$A:$A,0)),"-")</f>
      </c>
      <c r="J55" s="1975" t="str">
        <f>=IFERROR(INDEX('All Data'!$J:$J,MATCH($D55&amp;"",'All Data'!$A:$A,0)),"-")</f>
      </c>
      <c r="K55" s="1976" t="str">
        <f>=IFERROR(INDEX('All Data'!$AF:$AF,MATCH($D55&amp;"",'All Data'!$A:$A,0)),"-")</f>
      </c>
      <c r="L55" s="1977" t="str">
        <f>=IFERROR(INDEX('All Data'!$AA:$AA,MATCH($D55&amp;"",'All Data'!$A:$A,0)),"-")</f>
      </c>
      <c r="M55" s="1978" t="str">
        <f>=IFERROR(INDEX('All Data'!$AK:$AK,MATCH($D55&amp;"",'All Data'!$A:$A,0)),"-")</f>
      </c>
      <c r="N55" s="258" t="str">
        <f>=IFERROR(INDEX('All Data'!$AP:$AP,MATCH($D55&amp;"",'All Data'!$A:$A,0)),"-")</f>
      </c>
    </row>
    <row customHeight="1" ht="16" r="56">
      <c r="A56" s="79" t="inlineStr">
        <is>
          <t>23</t>
        </is>
      </c>
      <c r="B56" s="79" t="inlineStr">
        <is>
          <t>Salt Lake</t>
        </is>
      </c>
      <c r="C56" s="79" t="inlineStr">
        <is>
          <t>Tract 1116.01</t>
        </is>
      </c>
      <c r="D56" s="2009" t="inlineStr">
        <is>
          <t>49035111601</t>
        </is>
      </c>
      <c r="E56" s="2010" t="str">
        <f>=IFERROR(INDEX('All Data'!$D:$D,MATCH($D56&amp;"",'All Data'!$A:$A,0)),"-")</f>
      </c>
      <c r="F56" s="2011" t="str">
        <f>=IFERROR(INDEX('All Data'!$E:$E,MATCH($D56&amp;"",'All Data'!$A:$A,0)),"-")</f>
      </c>
      <c r="G56" s="2012" t="str">
        <f>=IFERROR(INDEX('All Data'!$F:$F,MATCH($D56&amp;"",'All Data'!$A:$A,0)),"-")</f>
      </c>
      <c r="H56" s="2013" t="str">
        <f>=IFERROR(INDEX('All Data'!$G:$G,MATCH($D56&amp;"",'All Data'!$A:$A,0)),"-")</f>
      </c>
      <c r="I56" s="2014" t="str">
        <f>=IFERROR(INDEX('All Data'!$I:$I,MATCH($D56&amp;"",'All Data'!$A:$A,0)),"-")</f>
      </c>
      <c r="J56" s="2015" t="str">
        <f>=IFERROR(INDEX('All Data'!$J:$J,MATCH($D56&amp;"",'All Data'!$A:$A,0)),"-")</f>
      </c>
      <c r="K56" s="2016" t="str">
        <f>=IFERROR(INDEX('All Data'!$AF:$AF,MATCH($D56&amp;"",'All Data'!$A:$A,0)),"-")</f>
      </c>
      <c r="L56" s="2017" t="str">
        <f>=IFERROR(INDEX('All Data'!$AA:$AA,MATCH($D56&amp;"",'All Data'!$A:$A,0)),"-")</f>
      </c>
      <c r="M56" s="2018" t="str">
        <f>=IFERROR(INDEX('All Data'!$AK:$AK,MATCH($D56&amp;"",'All Data'!$A:$A,0)),"-")</f>
      </c>
      <c r="N56" s="90" t="str">
        <f>=IFERROR(INDEX('All Data'!$AP:$AP,MATCH($D56&amp;"",'All Data'!$A:$A,0)),"-")</f>
      </c>
    </row>
    <row customHeight="1" ht="16" r="57">
      <c r="A57" s="124" t="inlineStr">
        <is>
          <t>24</t>
        </is>
      </c>
      <c r="B57" s="124" t="inlineStr">
        <is>
          <t>Salt Lake</t>
        </is>
      </c>
      <c r="C57" s="124" t="inlineStr">
        <is>
          <t>Tract 1116.02</t>
        </is>
      </c>
      <c r="D57" s="2049" t="inlineStr">
        <is>
          <t>49035111602</t>
        </is>
      </c>
      <c r="E57" s="2050" t="str">
        <f>=IFERROR(INDEX('All Data'!$D:$D,MATCH($D57&amp;"",'All Data'!$A:$A,0)),"-")</f>
      </c>
      <c r="F57" s="2051" t="str">
        <f>=IFERROR(INDEX('All Data'!$E:$E,MATCH($D57&amp;"",'All Data'!$A:$A,0)),"-")</f>
      </c>
      <c r="G57" s="2052" t="str">
        <f>=IFERROR(INDEX('All Data'!$F:$F,MATCH($D57&amp;"",'All Data'!$A:$A,0)),"-")</f>
      </c>
      <c r="H57" s="2053" t="str">
        <f>=IFERROR(INDEX('All Data'!$G:$G,MATCH($D57&amp;"",'All Data'!$A:$A,0)),"-")</f>
      </c>
      <c r="I57" s="2054" t="str">
        <f>=IFERROR(INDEX('All Data'!$I:$I,MATCH($D57&amp;"",'All Data'!$A:$A,0)),"-")</f>
      </c>
      <c r="J57" s="2055" t="str">
        <f>=IFERROR(INDEX('All Data'!$J:$J,MATCH($D57&amp;"",'All Data'!$A:$A,0)),"-")</f>
      </c>
      <c r="K57" s="2056" t="str">
        <f>=IFERROR(INDEX('All Data'!$AF:$AF,MATCH($D57&amp;"",'All Data'!$A:$A,0)),"-")</f>
      </c>
      <c r="L57" s="2057" t="str">
        <f>=IFERROR(INDEX('All Data'!$AA:$AA,MATCH($D57&amp;"",'All Data'!$A:$A,0)),"-")</f>
      </c>
      <c r="M57" s="2058" t="str">
        <f>=IFERROR(INDEX('All Data'!$AK:$AK,MATCH($D57&amp;"",'All Data'!$A:$A,0)),"-")</f>
      </c>
      <c r="N57" s="258" t="str">
        <f>=IFERROR(INDEX('All Data'!$AP:$AP,MATCH($D57&amp;"",'All Data'!$A:$A,0)),"-")</f>
      </c>
    </row>
    <row customHeight="1" ht="16" r="58">
      <c r="A58" s="79" t="inlineStr">
        <is>
          <t>25</t>
        </is>
      </c>
      <c r="B58" s="79" t="inlineStr">
        <is>
          <t>Salt Lake</t>
        </is>
      </c>
      <c r="C58" s="79" t="inlineStr">
        <is>
          <t>Tract 1117.01</t>
        </is>
      </c>
      <c r="D58" s="2089" t="inlineStr">
        <is>
          <t>49035111701</t>
        </is>
      </c>
      <c r="E58" s="2090" t="str">
        <f>=IFERROR(INDEX('All Data'!$D:$D,MATCH($D58&amp;"",'All Data'!$A:$A,0)),"-")</f>
      </c>
      <c r="F58" s="2091" t="str">
        <f>=IFERROR(INDEX('All Data'!$E:$E,MATCH($D58&amp;"",'All Data'!$A:$A,0)),"-")</f>
      </c>
      <c r="G58" s="2092" t="str">
        <f>=IFERROR(INDEX('All Data'!$F:$F,MATCH($D58&amp;"",'All Data'!$A:$A,0)),"-")</f>
      </c>
      <c r="H58" s="2093" t="str">
        <f>=IFERROR(INDEX('All Data'!$G:$G,MATCH($D58&amp;"",'All Data'!$A:$A,0)),"-")</f>
      </c>
      <c r="I58" s="2094" t="str">
        <f>=IFERROR(INDEX('All Data'!$I:$I,MATCH($D58&amp;"",'All Data'!$A:$A,0)),"-")</f>
      </c>
      <c r="J58" s="2095" t="str">
        <f>=IFERROR(INDEX('All Data'!$J:$J,MATCH($D58&amp;"",'All Data'!$A:$A,0)),"-")</f>
      </c>
      <c r="K58" s="2096" t="str">
        <f>=IFERROR(INDEX('All Data'!$AF:$AF,MATCH($D58&amp;"",'All Data'!$A:$A,0)),"-")</f>
      </c>
      <c r="L58" s="2097" t="str">
        <f>=IFERROR(INDEX('All Data'!$AA:$AA,MATCH($D58&amp;"",'All Data'!$A:$A,0)),"-")</f>
      </c>
      <c r="M58" s="2098" t="str">
        <f>=IFERROR(INDEX('All Data'!$AK:$AK,MATCH($D58&amp;"",'All Data'!$A:$A,0)),"-")</f>
      </c>
      <c r="N58" s="90" t="str">
        <f>=IFERROR(INDEX('All Data'!$AP:$AP,MATCH($D58&amp;"",'All Data'!$A:$A,0)),"-")</f>
      </c>
    </row>
    <row customHeight="1" ht="16" r="59">
      <c r="A59" s="124" t="inlineStr">
        <is>
          <t>26</t>
        </is>
      </c>
      <c r="B59" s="124" t="inlineStr">
        <is>
          <t>Salt Lake</t>
        </is>
      </c>
      <c r="C59" s="124" t="inlineStr">
        <is>
          <t>Tract 1118.02</t>
        </is>
      </c>
      <c r="D59" s="2129" t="inlineStr">
        <is>
          <t>49035111802</t>
        </is>
      </c>
      <c r="E59" s="2130" t="str">
        <f>=IFERROR(INDEX('All Data'!$D:$D,MATCH($D59&amp;"",'All Data'!$A:$A,0)),"-")</f>
      </c>
      <c r="F59" s="2131" t="str">
        <f>=IFERROR(INDEX('All Data'!$E:$E,MATCH($D59&amp;"",'All Data'!$A:$A,0)),"-")</f>
      </c>
      <c r="G59" s="2132" t="str">
        <f>=IFERROR(INDEX('All Data'!$F:$F,MATCH($D59&amp;"",'All Data'!$A:$A,0)),"-")</f>
      </c>
      <c r="H59" s="2133" t="str">
        <f>=IFERROR(INDEX('All Data'!$G:$G,MATCH($D59&amp;"",'All Data'!$A:$A,0)),"-")</f>
      </c>
      <c r="I59" s="2134" t="str">
        <f>=IFERROR(INDEX('All Data'!$I:$I,MATCH($D59&amp;"",'All Data'!$A:$A,0)),"-")</f>
      </c>
      <c r="J59" s="2135" t="str">
        <f>=IFERROR(INDEX('All Data'!$J:$J,MATCH($D59&amp;"",'All Data'!$A:$A,0)),"-")</f>
      </c>
      <c r="K59" s="2136" t="str">
        <f>=IFERROR(INDEX('All Data'!$AF:$AF,MATCH($D59&amp;"",'All Data'!$A:$A,0)),"-")</f>
      </c>
      <c r="L59" s="2137" t="str">
        <f>=IFERROR(INDEX('All Data'!$AA:$AA,MATCH($D59&amp;"",'All Data'!$A:$A,0)),"-")</f>
      </c>
      <c r="M59" s="2138" t="str">
        <f>=IFERROR(INDEX('All Data'!$AK:$AK,MATCH($D59&amp;"",'All Data'!$A:$A,0)),"-")</f>
      </c>
      <c r="N59" s="90" t="str">
        <f>=IFERROR(INDEX('All Data'!$AP:$AP,MATCH($D59&amp;"",'All Data'!$A:$A,0)),"-")</f>
      </c>
    </row>
    <row customHeight="1" ht="16" r="60">
      <c r="A60" s="79" t="inlineStr">
        <is>
          <t>27</t>
        </is>
      </c>
      <c r="B60" s="79" t="inlineStr">
        <is>
          <t>Salt Lake</t>
        </is>
      </c>
      <c r="C60" s="79" t="inlineStr">
        <is>
          <t>Tract 1119.06</t>
        </is>
      </c>
      <c r="D60" s="2169" t="inlineStr">
        <is>
          <t>49035111906</t>
        </is>
      </c>
      <c r="E60" s="2170" t="str">
        <f>=IFERROR(INDEX('All Data'!$D:$D,MATCH($D60&amp;"",'All Data'!$A:$A,0)),"-")</f>
      </c>
      <c r="F60" s="2171" t="str">
        <f>=IFERROR(INDEX('All Data'!$E:$E,MATCH($D60&amp;"",'All Data'!$A:$A,0)),"-")</f>
      </c>
      <c r="G60" s="2172" t="str">
        <f>=IFERROR(INDEX('All Data'!$F:$F,MATCH($D60&amp;"",'All Data'!$A:$A,0)),"-")</f>
      </c>
      <c r="H60" s="2173" t="str">
        <f>=IFERROR(INDEX('All Data'!$G:$G,MATCH($D60&amp;"",'All Data'!$A:$A,0)),"-")</f>
      </c>
      <c r="I60" s="2174" t="str">
        <f>=IFERROR(INDEX('All Data'!$I:$I,MATCH($D60&amp;"",'All Data'!$A:$A,0)),"-")</f>
      </c>
      <c r="J60" s="2175" t="str">
        <f>=IFERROR(INDEX('All Data'!$J:$J,MATCH($D60&amp;"",'All Data'!$A:$A,0)),"-")</f>
      </c>
      <c r="K60" s="2176" t="str">
        <f>=IFERROR(INDEX('All Data'!$AF:$AF,MATCH($D60&amp;"",'All Data'!$A:$A,0)),"-")</f>
      </c>
      <c r="L60" s="2177" t="str">
        <f>=IFERROR(INDEX('All Data'!$AA:$AA,MATCH($D60&amp;"",'All Data'!$A:$A,0)),"-")</f>
      </c>
      <c r="M60" s="2178" t="str">
        <f>=IFERROR(INDEX('All Data'!$AK:$AK,MATCH($D60&amp;"",'All Data'!$A:$A,0)),"-")</f>
      </c>
      <c r="N60" s="90" t="str">
        <f>=IFERROR(INDEX('All Data'!$AP:$AP,MATCH($D60&amp;"",'All Data'!$A:$A,0)),"-")</f>
      </c>
    </row>
    <row customHeight="1" ht="16" r="61">
      <c r="A61" s="124" t="inlineStr">
        <is>
          <t>28</t>
        </is>
      </c>
      <c r="B61" s="124" t="inlineStr">
        <is>
          <t>Salt Lake</t>
        </is>
      </c>
      <c r="C61" s="124" t="inlineStr">
        <is>
          <t>Tract 1121.01</t>
        </is>
      </c>
      <c r="D61" s="2209" t="inlineStr">
        <is>
          <t>49035112101</t>
        </is>
      </c>
      <c r="E61" s="2210" t="str">
        <f>=IFERROR(INDEX('All Data'!$D:$D,MATCH($D61&amp;"",'All Data'!$A:$A,0)),"-")</f>
      </c>
      <c r="F61" s="2211" t="str">
        <f>=IFERROR(INDEX('All Data'!$E:$E,MATCH($D61&amp;"",'All Data'!$A:$A,0)),"-")</f>
      </c>
      <c r="G61" s="2212" t="str">
        <f>=IFERROR(INDEX('All Data'!$F:$F,MATCH($D61&amp;"",'All Data'!$A:$A,0)),"-")</f>
      </c>
      <c r="H61" s="2213" t="str">
        <f>=IFERROR(INDEX('All Data'!$G:$G,MATCH($D61&amp;"",'All Data'!$A:$A,0)),"-")</f>
      </c>
      <c r="I61" s="2214" t="str">
        <f>=IFERROR(INDEX('All Data'!$I:$I,MATCH($D61&amp;"",'All Data'!$A:$A,0)),"-")</f>
      </c>
      <c r="J61" s="2215" t="str">
        <f>=IFERROR(INDEX('All Data'!$J:$J,MATCH($D61&amp;"",'All Data'!$A:$A,0)),"-")</f>
      </c>
      <c r="K61" s="2216" t="str">
        <f>=IFERROR(INDEX('All Data'!$AF:$AF,MATCH($D61&amp;"",'All Data'!$A:$A,0)),"-")</f>
      </c>
      <c r="L61" s="2217" t="str">
        <f>=IFERROR(INDEX('All Data'!$AA:$AA,MATCH($D61&amp;"",'All Data'!$A:$A,0)),"-")</f>
      </c>
      <c r="M61" s="2218" t="str">
        <f>=IFERROR(INDEX('All Data'!$AK:$AK,MATCH($D61&amp;"",'All Data'!$A:$A,0)),"-")</f>
      </c>
      <c r="N61" s="90" t="str">
        <f>=IFERROR(INDEX('All Data'!$AP:$AP,MATCH($D61&amp;"",'All Data'!$A:$A,0)),"-")</f>
      </c>
    </row>
    <row customHeight="1" ht="16" r="62">
      <c r="A62" s="79" t="inlineStr">
        <is>
          <t>29</t>
        </is>
      </c>
      <c r="B62" s="79" t="inlineStr">
        <is>
          <t>Salt Lake</t>
        </is>
      </c>
      <c r="C62" s="79" t="inlineStr">
        <is>
          <t>Tract 1124.02</t>
        </is>
      </c>
      <c r="D62" s="2249" t="inlineStr">
        <is>
          <t>49035112402</t>
        </is>
      </c>
      <c r="E62" s="2250" t="str">
        <f>=IFERROR(INDEX('All Data'!$D:$D,MATCH($D62&amp;"",'All Data'!$A:$A,0)),"-")</f>
      </c>
      <c r="F62" s="2251" t="str">
        <f>=IFERROR(INDEX('All Data'!$E:$E,MATCH($D62&amp;"",'All Data'!$A:$A,0)),"-")</f>
      </c>
      <c r="G62" s="2252" t="str">
        <f>=IFERROR(INDEX('All Data'!$F:$F,MATCH($D62&amp;"",'All Data'!$A:$A,0)),"-")</f>
      </c>
      <c r="H62" s="2253" t="str">
        <f>=IFERROR(INDEX('All Data'!$G:$G,MATCH($D62&amp;"",'All Data'!$A:$A,0)),"-")</f>
      </c>
      <c r="I62" s="2254" t="str">
        <f>=IFERROR(INDEX('All Data'!$I:$I,MATCH($D62&amp;"",'All Data'!$A:$A,0)),"-")</f>
      </c>
      <c r="J62" s="2255" t="str">
        <f>=IFERROR(INDEX('All Data'!$J:$J,MATCH($D62&amp;"",'All Data'!$A:$A,0)),"-")</f>
      </c>
      <c r="K62" s="2256" t="str">
        <f>=IFERROR(INDEX('All Data'!$AF:$AF,MATCH($D62&amp;"",'All Data'!$A:$A,0)),"-")</f>
      </c>
      <c r="L62" s="2257" t="str">
        <f>=IFERROR(INDEX('All Data'!$AA:$AA,MATCH($D62&amp;"",'All Data'!$A:$A,0)),"-")</f>
      </c>
      <c r="M62" s="2258" t="str">
        <f>=IFERROR(INDEX('All Data'!$AK:$AK,MATCH($D62&amp;"",'All Data'!$A:$A,0)),"-")</f>
      </c>
      <c r="N62" s="90" t="str">
        <f>=IFERROR(INDEX('All Data'!$AP:$AP,MATCH($D62&amp;"",'All Data'!$A:$A,0)),"-")</f>
      </c>
    </row>
    <row customHeight="1" ht="16" r="63">
      <c r="A63" s="124" t="inlineStr">
        <is>
          <t>30</t>
        </is>
      </c>
      <c r="B63" s="124" t="inlineStr">
        <is>
          <t>Salt Lake</t>
        </is>
      </c>
      <c r="C63" s="124" t="inlineStr">
        <is>
          <t>Tract 1124.04</t>
        </is>
      </c>
      <c r="D63" s="2289" t="inlineStr">
        <is>
          <t>49035112404</t>
        </is>
      </c>
      <c r="E63" s="2290" t="str">
        <f>=IFERROR(INDEX('All Data'!$D:$D,MATCH($D63&amp;"",'All Data'!$A:$A,0)),"-")</f>
      </c>
      <c r="F63" s="2291" t="str">
        <f>=IFERROR(INDEX('All Data'!$E:$E,MATCH($D63&amp;"",'All Data'!$A:$A,0)),"-")</f>
      </c>
      <c r="G63" s="2292" t="str">
        <f>=IFERROR(INDEX('All Data'!$F:$F,MATCH($D63&amp;"",'All Data'!$A:$A,0)),"-")</f>
      </c>
      <c r="H63" s="2293" t="str">
        <f>=IFERROR(INDEX('All Data'!$G:$G,MATCH($D63&amp;"",'All Data'!$A:$A,0)),"-")</f>
      </c>
      <c r="I63" s="2294" t="str">
        <f>=IFERROR(INDEX('All Data'!$I:$I,MATCH($D63&amp;"",'All Data'!$A:$A,0)),"-")</f>
      </c>
      <c r="J63" s="2295" t="str">
        <f>=IFERROR(INDEX('All Data'!$J:$J,MATCH($D63&amp;"",'All Data'!$A:$A,0)),"-")</f>
      </c>
      <c r="K63" s="2296" t="str">
        <f>=IFERROR(INDEX('All Data'!$AF:$AF,MATCH($D63&amp;"",'All Data'!$A:$A,0)),"-")</f>
      </c>
      <c r="L63" s="2297" t="str">
        <f>=IFERROR(INDEX('All Data'!$AA:$AA,MATCH($D63&amp;"",'All Data'!$A:$A,0)),"-")</f>
      </c>
      <c r="M63" s="2298" t="str">
        <f>=IFERROR(INDEX('All Data'!$AK:$AK,MATCH($D63&amp;"",'All Data'!$A:$A,0)),"-")</f>
      </c>
      <c r="N63" s="90" t="str">
        <f>=IFERROR(INDEX('All Data'!$AP:$AP,MATCH($D63&amp;"",'All Data'!$A:$A,0)),"-")</f>
      </c>
    </row>
    <row customHeight="1" ht="16" r="64">
      <c r="A64" s="79" t="inlineStr">
        <is>
          <t>31</t>
        </is>
      </c>
      <c r="B64" s="79" t="inlineStr">
        <is>
          <t>Salt Lake</t>
        </is>
      </c>
      <c r="C64" s="79" t="inlineStr">
        <is>
          <t>Tract 1124.06</t>
        </is>
      </c>
      <c r="D64" s="2329" t="inlineStr">
        <is>
          <t>49035112406</t>
        </is>
      </c>
      <c r="E64" s="2330" t="str">
        <f>=IFERROR(INDEX('All Data'!$D:$D,MATCH($D64&amp;"",'All Data'!$A:$A,0)),"-")</f>
      </c>
      <c r="F64" s="2331" t="str">
        <f>=IFERROR(INDEX('All Data'!$E:$E,MATCH($D64&amp;"",'All Data'!$A:$A,0)),"-")</f>
      </c>
      <c r="G64" s="2332" t="str">
        <f>=IFERROR(INDEX('All Data'!$F:$F,MATCH($D64&amp;"",'All Data'!$A:$A,0)),"-")</f>
      </c>
      <c r="H64" s="2333" t="str">
        <f>=IFERROR(INDEX('All Data'!$G:$G,MATCH($D64&amp;"",'All Data'!$A:$A,0)),"-")</f>
      </c>
      <c r="I64" s="2334" t="str">
        <f>=IFERROR(INDEX('All Data'!$I:$I,MATCH($D64&amp;"",'All Data'!$A:$A,0)),"-")</f>
      </c>
      <c r="J64" s="2335" t="str">
        <f>=IFERROR(INDEX('All Data'!$J:$J,MATCH($D64&amp;"",'All Data'!$A:$A,0)),"-")</f>
      </c>
      <c r="K64" s="2336" t="str">
        <f>=IFERROR(INDEX('All Data'!$AF:$AF,MATCH($D64&amp;"",'All Data'!$A:$A,0)),"-")</f>
      </c>
      <c r="L64" s="2337" t="str">
        <f>=IFERROR(INDEX('All Data'!$AA:$AA,MATCH($D64&amp;"",'All Data'!$A:$A,0)),"-")</f>
      </c>
      <c r="M64" s="2338" t="str">
        <f>=IFERROR(INDEX('All Data'!$AK:$AK,MATCH($D64&amp;"",'All Data'!$A:$A,0)),"-")</f>
      </c>
      <c r="N64" s="135" t="str">
        <f>=IFERROR(INDEX('All Data'!$AP:$AP,MATCH($D64&amp;"",'All Data'!$A:$A,0)),"-")</f>
      </c>
    </row>
    <row customHeight="1" ht="16" r="65">
      <c r="A65" s="124" t="inlineStr">
        <is>
          <t>32</t>
        </is>
      </c>
      <c r="B65" s="124" t="inlineStr">
        <is>
          <t>Salt Lake</t>
        </is>
      </c>
      <c r="C65" s="124" t="inlineStr">
        <is>
          <t>Tract 1126.21</t>
        </is>
      </c>
      <c r="D65" s="2369" t="inlineStr">
        <is>
          <t>49035112621</t>
        </is>
      </c>
      <c r="E65" s="2370" t="str">
        <f>=IFERROR(INDEX('All Data'!$D:$D,MATCH($D65&amp;"",'All Data'!$A:$A,0)),"-")</f>
      </c>
      <c r="F65" s="2371" t="str">
        <f>=IFERROR(INDEX('All Data'!$E:$E,MATCH($D65&amp;"",'All Data'!$A:$A,0)),"-")</f>
      </c>
      <c r="G65" s="2372" t="str">
        <f>=IFERROR(INDEX('All Data'!$F:$F,MATCH($D65&amp;"",'All Data'!$A:$A,0)),"-")</f>
      </c>
      <c r="H65" s="2373" t="str">
        <f>=IFERROR(INDEX('All Data'!$G:$G,MATCH($D65&amp;"",'All Data'!$A:$A,0)),"-")</f>
      </c>
      <c r="I65" s="2374" t="str">
        <f>=IFERROR(INDEX('All Data'!$I:$I,MATCH($D65&amp;"",'All Data'!$A:$A,0)),"-")</f>
      </c>
      <c r="J65" s="2375" t="str">
        <f>=IFERROR(INDEX('All Data'!$J:$J,MATCH($D65&amp;"",'All Data'!$A:$A,0)),"-")</f>
      </c>
      <c r="K65" s="2376" t="str">
        <f>=IFERROR(INDEX('All Data'!$AF:$AF,MATCH($D65&amp;"",'All Data'!$A:$A,0)),"-")</f>
      </c>
      <c r="L65" s="2377" t="str">
        <f>=IFERROR(INDEX('All Data'!$AA:$AA,MATCH($D65&amp;"",'All Data'!$A:$A,0)),"-")</f>
      </c>
      <c r="M65" s="2378" t="str">
        <f>=IFERROR(INDEX('All Data'!$AK:$AK,MATCH($D65&amp;"",'All Data'!$A:$A,0)),"-")</f>
      </c>
      <c r="N65" s="90" t="str">
        <f>=IFERROR(INDEX('All Data'!$AP:$AP,MATCH($D65&amp;"",'All Data'!$A:$A,0)),"-")</f>
      </c>
    </row>
    <row customHeight="1" ht="16" r="66">
      <c r="A66" s="79" t="inlineStr">
        <is>
          <t>33</t>
        </is>
      </c>
      <c r="B66" s="79" t="inlineStr">
        <is>
          <t>Salt Lake</t>
        </is>
      </c>
      <c r="C66" s="79" t="inlineStr">
        <is>
          <t>Tract 1127</t>
        </is>
      </c>
      <c r="D66" s="2409" t="inlineStr">
        <is>
          <t>49035112700</t>
        </is>
      </c>
      <c r="E66" s="2410" t="str">
        <f>=IFERROR(INDEX('All Data'!$D:$D,MATCH($D66&amp;"",'All Data'!$A:$A,0)),"-")</f>
      </c>
      <c r="F66" s="2411" t="str">
        <f>=IFERROR(INDEX('All Data'!$E:$E,MATCH($D66&amp;"",'All Data'!$A:$A,0)),"-")</f>
      </c>
      <c r="G66" s="2412" t="str">
        <f>=IFERROR(INDEX('All Data'!$F:$F,MATCH($D66&amp;"",'All Data'!$A:$A,0)),"-")</f>
      </c>
      <c r="H66" s="2413" t="str">
        <f>=IFERROR(INDEX('All Data'!$G:$G,MATCH($D66&amp;"",'All Data'!$A:$A,0)),"-")</f>
      </c>
      <c r="I66" s="2414" t="str">
        <f>=IFERROR(INDEX('All Data'!$I:$I,MATCH($D66&amp;"",'All Data'!$A:$A,0)),"-")</f>
      </c>
      <c r="J66" s="2415" t="str">
        <f>=IFERROR(INDEX('All Data'!$J:$J,MATCH($D66&amp;"",'All Data'!$A:$A,0)),"-")</f>
      </c>
      <c r="K66" s="2416" t="str">
        <f>=IFERROR(INDEX('All Data'!$AF:$AF,MATCH($D66&amp;"",'All Data'!$A:$A,0)),"-")</f>
      </c>
      <c r="L66" s="2417" t="str">
        <f>=IFERROR(INDEX('All Data'!$AA:$AA,MATCH($D66&amp;"",'All Data'!$A:$A,0)),"-")</f>
      </c>
      <c r="M66" s="2418" t="str">
        <f>=IFERROR(INDEX('All Data'!$AK:$AK,MATCH($D66&amp;"",'All Data'!$A:$A,0)),"-")</f>
      </c>
      <c r="N66" s="135" t="str">
        <f>=IFERROR(INDEX('All Data'!$AP:$AP,MATCH($D66&amp;"",'All Data'!$A:$A,0)),"-")</f>
      </c>
    </row>
    <row customHeight="1" ht="16" r="67">
      <c r="A67" s="124" t="inlineStr">
        <is>
          <t>34</t>
        </is>
      </c>
      <c r="B67" s="124" t="inlineStr">
        <is>
          <t>Salt Lake</t>
        </is>
      </c>
      <c r="C67" s="124" t="inlineStr">
        <is>
          <t>Tract 1133.08</t>
        </is>
      </c>
      <c r="D67" s="2449" t="inlineStr">
        <is>
          <t>49035113308</t>
        </is>
      </c>
      <c r="E67" s="2450" t="str">
        <f>=IFERROR(INDEX('All Data'!$D:$D,MATCH($D67&amp;"",'All Data'!$A:$A,0)),"-")</f>
      </c>
      <c r="F67" s="2451" t="str">
        <f>=IFERROR(INDEX('All Data'!$E:$E,MATCH($D67&amp;"",'All Data'!$A:$A,0)),"-")</f>
      </c>
      <c r="G67" s="2452" t="str">
        <f>=IFERROR(INDEX('All Data'!$F:$F,MATCH($D67&amp;"",'All Data'!$A:$A,0)),"-")</f>
      </c>
      <c r="H67" s="2453" t="str">
        <f>=IFERROR(INDEX('All Data'!$G:$G,MATCH($D67&amp;"",'All Data'!$A:$A,0)),"-")</f>
      </c>
      <c r="I67" s="2454" t="str">
        <f>=IFERROR(INDEX('All Data'!$I:$I,MATCH($D67&amp;"",'All Data'!$A:$A,0)),"-")</f>
      </c>
      <c r="J67" s="2455" t="str">
        <f>=IFERROR(INDEX('All Data'!$J:$J,MATCH($D67&amp;"",'All Data'!$A:$A,0)),"-")</f>
      </c>
      <c r="K67" s="2456" t="str">
        <f>=IFERROR(INDEX('All Data'!$AF:$AF,MATCH($D67&amp;"",'All Data'!$A:$A,0)),"-")</f>
      </c>
      <c r="L67" s="2457" t="str">
        <f>=IFERROR(INDEX('All Data'!$AA:$AA,MATCH($D67&amp;"",'All Data'!$A:$A,0)),"-")</f>
      </c>
      <c r="M67" s="2458" t="str">
        <f>=IFERROR(INDEX('All Data'!$AK:$AK,MATCH($D67&amp;"",'All Data'!$A:$A,0)),"-")</f>
      </c>
      <c r="N67" s="135" t="str">
        <f>=IFERROR(INDEX('All Data'!$AP:$AP,MATCH($D67&amp;"",'All Data'!$A:$A,0)),"-")</f>
      </c>
    </row>
    <row customHeight="1" ht="16" r="68">
      <c r="A68" s="79" t="inlineStr">
        <is>
          <t>35</t>
        </is>
      </c>
      <c r="B68" s="79" t="inlineStr">
        <is>
          <t>Salt Lake</t>
        </is>
      </c>
      <c r="C68" s="79" t="inlineStr">
        <is>
          <t>Tract 1133.09</t>
        </is>
      </c>
      <c r="D68" s="2489" t="inlineStr">
        <is>
          <t>49035113309</t>
        </is>
      </c>
      <c r="E68" s="2490" t="str">
        <f>=IFERROR(INDEX('All Data'!$D:$D,MATCH($D68&amp;"",'All Data'!$A:$A,0)),"-")</f>
      </c>
      <c r="F68" s="2491" t="str">
        <f>=IFERROR(INDEX('All Data'!$E:$E,MATCH($D68&amp;"",'All Data'!$A:$A,0)),"-")</f>
      </c>
      <c r="G68" s="2492" t="str">
        <f>=IFERROR(INDEX('All Data'!$F:$F,MATCH($D68&amp;"",'All Data'!$A:$A,0)),"-")</f>
      </c>
      <c r="H68" s="2493" t="str">
        <f>=IFERROR(INDEX('All Data'!$G:$G,MATCH($D68&amp;"",'All Data'!$A:$A,0)),"-")</f>
      </c>
      <c r="I68" s="2494" t="str">
        <f>=IFERROR(INDEX('All Data'!$I:$I,MATCH($D68&amp;"",'All Data'!$A:$A,0)),"-")</f>
      </c>
      <c r="J68" s="2495" t="str">
        <f>=IFERROR(INDEX('All Data'!$J:$J,MATCH($D68&amp;"",'All Data'!$A:$A,0)),"-")</f>
      </c>
      <c r="K68" s="2496" t="str">
        <f>=IFERROR(INDEX('All Data'!$AF:$AF,MATCH($D68&amp;"",'All Data'!$A:$A,0)),"-")</f>
      </c>
      <c r="L68" s="2497" t="str">
        <f>=IFERROR(INDEX('All Data'!$AA:$AA,MATCH($D68&amp;"",'All Data'!$A:$A,0)),"-")</f>
      </c>
      <c r="M68" s="2498" t="str">
        <f>=IFERROR(INDEX('All Data'!$AK:$AK,MATCH($D68&amp;"",'All Data'!$A:$A,0)),"-")</f>
      </c>
      <c r="N68" s="90" t="str">
        <f>=IFERROR(INDEX('All Data'!$AP:$AP,MATCH($D68&amp;"",'All Data'!$A:$A,0)),"-")</f>
      </c>
    </row>
    <row customHeight="1" ht="16" r="69">
      <c r="A69" s="124" t="inlineStr">
        <is>
          <t>36</t>
        </is>
      </c>
      <c r="B69" s="124" t="inlineStr">
        <is>
          <t>Salt Lake</t>
        </is>
      </c>
      <c r="C69" s="124" t="inlineStr">
        <is>
          <t>Tract 1133.11</t>
        </is>
      </c>
      <c r="D69" s="2529" t="inlineStr">
        <is>
          <t>49035113311</t>
        </is>
      </c>
      <c r="E69" s="2530" t="str">
        <f>=IFERROR(INDEX('All Data'!$D:$D,MATCH($D69&amp;"",'All Data'!$A:$A,0)),"-")</f>
      </c>
      <c r="F69" s="2531" t="str">
        <f>=IFERROR(INDEX('All Data'!$E:$E,MATCH($D69&amp;"",'All Data'!$A:$A,0)),"-")</f>
      </c>
      <c r="G69" s="2532" t="str">
        <f>=IFERROR(INDEX('All Data'!$F:$F,MATCH($D69&amp;"",'All Data'!$A:$A,0)),"-")</f>
      </c>
      <c r="H69" s="2533" t="str">
        <f>=IFERROR(INDEX('All Data'!$G:$G,MATCH($D69&amp;"",'All Data'!$A:$A,0)),"-")</f>
      </c>
      <c r="I69" s="2534" t="str">
        <f>=IFERROR(INDEX('All Data'!$I:$I,MATCH($D69&amp;"",'All Data'!$A:$A,0)),"-")</f>
      </c>
      <c r="J69" s="2535" t="str">
        <f>=IFERROR(INDEX('All Data'!$J:$J,MATCH($D69&amp;"",'All Data'!$A:$A,0)),"-")</f>
      </c>
      <c r="K69" s="2536" t="str">
        <f>=IFERROR(INDEX('All Data'!$AF:$AF,MATCH($D69&amp;"",'All Data'!$A:$A,0)),"-")</f>
      </c>
      <c r="L69" s="2537" t="str">
        <f>=IFERROR(INDEX('All Data'!$AA:$AA,MATCH($D69&amp;"",'All Data'!$A:$A,0)),"-")</f>
      </c>
      <c r="M69" s="2538" t="str">
        <f>=IFERROR(INDEX('All Data'!$AK:$AK,MATCH($D69&amp;"",'All Data'!$A:$A,0)),"-")</f>
      </c>
      <c r="N69" s="258" t="str">
        <f>=IFERROR(INDEX('All Data'!$AP:$AP,MATCH($D69&amp;"",'All Data'!$A:$A,0)),"-")</f>
      </c>
    </row>
    <row customHeight="1" ht="16" r="70">
      <c r="A70" s="79" t="inlineStr">
        <is>
          <t>37</t>
        </is>
      </c>
      <c r="B70" s="79" t="inlineStr">
        <is>
          <t>Salt Lake</t>
        </is>
      </c>
      <c r="C70" s="79" t="inlineStr">
        <is>
          <t>Tract 1133.12</t>
        </is>
      </c>
      <c r="D70" s="2569" t="inlineStr">
        <is>
          <t>49035113312</t>
        </is>
      </c>
      <c r="E70" s="2570" t="str">
        <f>=IFERROR(INDEX('All Data'!$D:$D,MATCH($D70&amp;"",'All Data'!$A:$A,0)),"-")</f>
      </c>
      <c r="F70" s="2571" t="str">
        <f>=IFERROR(INDEX('All Data'!$E:$E,MATCH($D70&amp;"",'All Data'!$A:$A,0)),"-")</f>
      </c>
      <c r="G70" s="2572" t="str">
        <f>=IFERROR(INDEX('All Data'!$F:$F,MATCH($D70&amp;"",'All Data'!$A:$A,0)),"-")</f>
      </c>
      <c r="H70" s="2573" t="str">
        <f>=IFERROR(INDEX('All Data'!$G:$G,MATCH($D70&amp;"",'All Data'!$A:$A,0)),"-")</f>
      </c>
      <c r="I70" s="2574" t="str">
        <f>=IFERROR(INDEX('All Data'!$I:$I,MATCH($D70&amp;"",'All Data'!$A:$A,0)),"-")</f>
      </c>
      <c r="J70" s="2575" t="str">
        <f>=IFERROR(INDEX('All Data'!$J:$J,MATCH($D70&amp;"",'All Data'!$A:$A,0)),"-")</f>
      </c>
      <c r="K70" s="2576" t="str">
        <f>=IFERROR(INDEX('All Data'!$AF:$AF,MATCH($D70&amp;"",'All Data'!$A:$A,0)),"-")</f>
      </c>
      <c r="L70" s="2577" t="str">
        <f>=IFERROR(INDEX('All Data'!$AA:$AA,MATCH($D70&amp;"",'All Data'!$A:$A,0)),"-")</f>
      </c>
      <c r="M70" s="2578" t="str">
        <f>=IFERROR(INDEX('All Data'!$AK:$AK,MATCH($D70&amp;"",'All Data'!$A:$A,0)),"-")</f>
      </c>
      <c r="N70" s="258" t="str">
        <f>=IFERROR(INDEX('All Data'!$AP:$AP,MATCH($D70&amp;"",'All Data'!$A:$A,0)),"-")</f>
      </c>
    </row>
    <row customHeight="1" ht="16" r="71">
      <c r="A71" s="124" t="inlineStr">
        <is>
          <t>38</t>
        </is>
      </c>
      <c r="B71" s="124" t="inlineStr">
        <is>
          <t>Salt Lake</t>
        </is>
      </c>
      <c r="C71" s="124" t="inlineStr">
        <is>
          <t>Tract 1133.14</t>
        </is>
      </c>
      <c r="D71" s="2609" t="inlineStr">
        <is>
          <t>49035113314</t>
        </is>
      </c>
      <c r="E71" s="2610" t="str">
        <f>=IFERROR(INDEX('All Data'!$D:$D,MATCH($D71&amp;"",'All Data'!$A:$A,0)),"-")</f>
      </c>
      <c r="F71" s="2611" t="str">
        <f>=IFERROR(INDEX('All Data'!$E:$E,MATCH($D71&amp;"",'All Data'!$A:$A,0)),"-")</f>
      </c>
      <c r="G71" s="2612" t="str">
        <f>=IFERROR(INDEX('All Data'!$F:$F,MATCH($D71&amp;"",'All Data'!$A:$A,0)),"-")</f>
      </c>
      <c r="H71" s="2613" t="str">
        <f>=IFERROR(INDEX('All Data'!$G:$G,MATCH($D71&amp;"",'All Data'!$A:$A,0)),"-")</f>
      </c>
      <c r="I71" s="2614" t="str">
        <f>=IFERROR(INDEX('All Data'!$I:$I,MATCH($D71&amp;"",'All Data'!$A:$A,0)),"-")</f>
      </c>
      <c r="J71" s="2615" t="str">
        <f>=IFERROR(INDEX('All Data'!$J:$J,MATCH($D71&amp;"",'All Data'!$A:$A,0)),"-")</f>
      </c>
      <c r="K71" s="2616" t="str">
        <f>=IFERROR(INDEX('All Data'!$AF:$AF,MATCH($D71&amp;"",'All Data'!$A:$A,0)),"-")</f>
      </c>
      <c r="L71" s="2617" t="str">
        <f>=IFERROR(INDEX('All Data'!$AA:$AA,MATCH($D71&amp;"",'All Data'!$A:$A,0)),"-")</f>
      </c>
      <c r="M71" s="2618" t="str">
        <f>=IFERROR(INDEX('All Data'!$AK:$AK,MATCH($D71&amp;"",'All Data'!$A:$A,0)),"-")</f>
      </c>
      <c r="N71" s="135" t="str">
        <f>=IFERROR(INDEX('All Data'!$AP:$AP,MATCH($D71&amp;"",'All Data'!$A:$A,0)),"-")</f>
      </c>
    </row>
    <row customHeight="1" ht="16" r="72">
      <c r="A72" s="79" t="inlineStr">
        <is>
          <t>39</t>
        </is>
      </c>
      <c r="B72" s="79" t="inlineStr">
        <is>
          <t>Salt Lake</t>
        </is>
      </c>
      <c r="C72" s="79" t="inlineStr">
        <is>
          <t>Tract 1134.06</t>
        </is>
      </c>
      <c r="D72" s="2649" t="inlineStr">
        <is>
          <t>49035113406</t>
        </is>
      </c>
      <c r="E72" s="2650" t="str">
        <f>=IFERROR(INDEX('All Data'!$D:$D,MATCH($D72&amp;"",'All Data'!$A:$A,0)),"-")</f>
      </c>
      <c r="F72" s="2651" t="str">
        <f>=IFERROR(INDEX('All Data'!$E:$E,MATCH($D72&amp;"",'All Data'!$A:$A,0)),"-")</f>
      </c>
      <c r="G72" s="2652" t="str">
        <f>=IFERROR(INDEX('All Data'!$F:$F,MATCH($D72&amp;"",'All Data'!$A:$A,0)),"-")</f>
      </c>
      <c r="H72" s="2653" t="str">
        <f>=IFERROR(INDEX('All Data'!$G:$G,MATCH($D72&amp;"",'All Data'!$A:$A,0)),"-")</f>
      </c>
      <c r="I72" s="2654" t="str">
        <f>=IFERROR(INDEX('All Data'!$I:$I,MATCH($D72&amp;"",'All Data'!$A:$A,0)),"-")</f>
      </c>
      <c r="J72" s="2655" t="str">
        <f>=IFERROR(INDEX('All Data'!$J:$J,MATCH($D72&amp;"",'All Data'!$A:$A,0)),"-")</f>
      </c>
      <c r="K72" s="2656" t="str">
        <f>=IFERROR(INDEX('All Data'!$AF:$AF,MATCH($D72&amp;"",'All Data'!$A:$A,0)),"-")</f>
      </c>
      <c r="L72" s="2657" t="str">
        <f>=IFERROR(INDEX('All Data'!$AA:$AA,MATCH($D72&amp;"",'All Data'!$A:$A,0)),"-")</f>
      </c>
      <c r="M72" s="2658" t="str">
        <f>=IFERROR(INDEX('All Data'!$AK:$AK,MATCH($D72&amp;"",'All Data'!$A:$A,0)),"-")</f>
      </c>
      <c r="N72" s="90" t="str">
        <f>=IFERROR(INDEX('All Data'!$AP:$AP,MATCH($D72&amp;"",'All Data'!$A:$A,0)),"-")</f>
      </c>
    </row>
    <row customHeight="1" ht="16" r="73">
      <c r="A73" s="124" t="inlineStr">
        <is>
          <t>40</t>
        </is>
      </c>
      <c r="B73" s="124" t="inlineStr">
        <is>
          <t>Salt Lake</t>
        </is>
      </c>
      <c r="C73" s="124" t="inlineStr">
        <is>
          <t>Tract 1135.09</t>
        </is>
      </c>
      <c r="D73" s="2689" t="inlineStr">
        <is>
          <t>49035113509</t>
        </is>
      </c>
      <c r="E73" s="2690" t="str">
        <f>=IFERROR(INDEX('All Data'!$D:$D,MATCH($D73&amp;"",'All Data'!$A:$A,0)),"-")</f>
      </c>
      <c r="F73" s="2691" t="str">
        <f>=IFERROR(INDEX('All Data'!$E:$E,MATCH($D73&amp;"",'All Data'!$A:$A,0)),"-")</f>
      </c>
      <c r="G73" s="2692" t="str">
        <f>=IFERROR(INDEX('All Data'!$F:$F,MATCH($D73&amp;"",'All Data'!$A:$A,0)),"-")</f>
      </c>
      <c r="H73" s="2693" t="str">
        <f>=IFERROR(INDEX('All Data'!$G:$G,MATCH($D73&amp;"",'All Data'!$A:$A,0)),"-")</f>
      </c>
      <c r="I73" s="2694" t="str">
        <f>=IFERROR(INDEX('All Data'!$I:$I,MATCH($D73&amp;"",'All Data'!$A:$A,0)),"-")</f>
      </c>
      <c r="J73" s="2695" t="str">
        <f>=IFERROR(INDEX('All Data'!$J:$J,MATCH($D73&amp;"",'All Data'!$A:$A,0)),"-")</f>
      </c>
      <c r="K73" s="2696" t="str">
        <f>=IFERROR(INDEX('All Data'!$AF:$AF,MATCH($D73&amp;"",'All Data'!$A:$A,0)),"-")</f>
      </c>
      <c r="L73" s="2697" t="str">
        <f>=IFERROR(INDEX('All Data'!$AA:$AA,MATCH($D73&amp;"",'All Data'!$A:$A,0)),"-")</f>
      </c>
      <c r="M73" s="2698" t="str">
        <f>=IFERROR(INDEX('All Data'!$AK:$AK,MATCH($D73&amp;"",'All Data'!$A:$A,0)),"-")</f>
      </c>
      <c r="N73" s="258" t="str">
        <f>=IFERROR(INDEX('All Data'!$AP:$AP,MATCH($D73&amp;"",'All Data'!$A:$A,0)),"-")</f>
      </c>
    </row>
    <row customHeight="1" ht="16" r="74">
      <c r="A74" s="79" t="inlineStr">
        <is>
          <t>41</t>
        </is>
      </c>
      <c r="B74" s="79" t="inlineStr">
        <is>
          <t>Salt Lake</t>
        </is>
      </c>
      <c r="C74" s="79" t="inlineStr">
        <is>
          <t>Tract 1135.12</t>
        </is>
      </c>
      <c r="D74" s="2729" t="inlineStr">
        <is>
          <t>49035113512</t>
        </is>
      </c>
      <c r="E74" s="2730" t="str">
        <f>=IFERROR(INDEX('All Data'!$D:$D,MATCH($D74&amp;"",'All Data'!$A:$A,0)),"-")</f>
      </c>
      <c r="F74" s="2731" t="str">
        <f>=IFERROR(INDEX('All Data'!$E:$E,MATCH($D74&amp;"",'All Data'!$A:$A,0)),"-")</f>
      </c>
      <c r="G74" s="2732" t="str">
        <f>=IFERROR(INDEX('All Data'!$F:$F,MATCH($D74&amp;"",'All Data'!$A:$A,0)),"-")</f>
      </c>
      <c r="H74" s="2733" t="str">
        <f>=IFERROR(INDEX('All Data'!$G:$G,MATCH($D74&amp;"",'All Data'!$A:$A,0)),"-")</f>
      </c>
      <c r="I74" s="2734" t="str">
        <f>=IFERROR(INDEX('All Data'!$I:$I,MATCH($D74&amp;"",'All Data'!$A:$A,0)),"-")</f>
      </c>
      <c r="J74" s="2735" t="str">
        <f>=IFERROR(INDEX('All Data'!$J:$J,MATCH($D74&amp;"",'All Data'!$A:$A,0)),"-")</f>
      </c>
      <c r="K74" s="2736" t="str">
        <f>=IFERROR(INDEX('All Data'!$AF:$AF,MATCH($D74&amp;"",'All Data'!$A:$A,0)),"-")</f>
      </c>
      <c r="L74" s="2737" t="str">
        <f>=IFERROR(INDEX('All Data'!$AA:$AA,MATCH($D74&amp;"",'All Data'!$A:$A,0)),"-")</f>
      </c>
      <c r="M74" s="2738" t="str">
        <f>=IFERROR(INDEX('All Data'!$AK:$AK,MATCH($D74&amp;"",'All Data'!$A:$A,0)),"-")</f>
      </c>
      <c r="N74" s="90" t="str">
        <f>=IFERROR(INDEX('All Data'!$AP:$AP,MATCH($D74&amp;"",'All Data'!$A:$A,0)),"-")</f>
      </c>
    </row>
    <row customHeight="1" ht="16" r="75">
      <c r="A75" s="124" t="inlineStr">
        <is>
          <t>42</t>
        </is>
      </c>
      <c r="B75" s="124" t="inlineStr">
        <is>
          <t>Salt Lake</t>
        </is>
      </c>
      <c r="C75" s="124" t="inlineStr">
        <is>
          <t>Tract 1135.13</t>
        </is>
      </c>
      <c r="D75" s="2769" t="inlineStr">
        <is>
          <t>49035113513</t>
        </is>
      </c>
      <c r="E75" s="2770" t="str">
        <f>=IFERROR(INDEX('All Data'!$D:$D,MATCH($D75&amp;"",'All Data'!$A:$A,0)),"-")</f>
      </c>
      <c r="F75" s="2771" t="str">
        <f>=IFERROR(INDEX('All Data'!$E:$E,MATCH($D75&amp;"",'All Data'!$A:$A,0)),"-")</f>
      </c>
      <c r="G75" s="2772" t="str">
        <f>=IFERROR(INDEX('All Data'!$F:$F,MATCH($D75&amp;"",'All Data'!$A:$A,0)),"-")</f>
      </c>
      <c r="H75" s="2773" t="str">
        <f>=IFERROR(INDEX('All Data'!$G:$G,MATCH($D75&amp;"",'All Data'!$A:$A,0)),"-")</f>
      </c>
      <c r="I75" s="2774" t="str">
        <f>=IFERROR(INDEX('All Data'!$I:$I,MATCH($D75&amp;"",'All Data'!$A:$A,0)),"-")</f>
      </c>
      <c r="J75" s="2775" t="str">
        <f>=IFERROR(INDEX('All Data'!$J:$J,MATCH($D75&amp;"",'All Data'!$A:$A,0)),"-")</f>
      </c>
      <c r="K75" s="2776" t="str">
        <f>=IFERROR(INDEX('All Data'!$AF:$AF,MATCH($D75&amp;"",'All Data'!$A:$A,0)),"-")</f>
      </c>
      <c r="L75" s="2777" t="str">
        <f>=IFERROR(INDEX('All Data'!$AA:$AA,MATCH($D75&amp;"",'All Data'!$A:$A,0)),"-")</f>
      </c>
      <c r="M75" s="2778" t="str">
        <f>=IFERROR(INDEX('All Data'!$AK:$AK,MATCH($D75&amp;"",'All Data'!$A:$A,0)),"-")</f>
      </c>
      <c r="N75" s="90" t="str">
        <f>=IFERROR(INDEX('All Data'!$AP:$AP,MATCH($D75&amp;"",'All Data'!$A:$A,0)),"-")</f>
      </c>
    </row>
    <row customHeight="1" ht="16" r="76">
      <c r="A76" s="79" t="inlineStr">
        <is>
          <t>43</t>
        </is>
      </c>
      <c r="B76" s="79" t="inlineStr">
        <is>
          <t>Salt Lake</t>
        </is>
      </c>
      <c r="C76" s="79" t="inlineStr">
        <is>
          <t>Tract 1135.14</t>
        </is>
      </c>
      <c r="D76" s="2809" t="inlineStr">
        <is>
          <t>49035113514</t>
        </is>
      </c>
      <c r="E76" s="2810" t="str">
        <f>=IFERROR(INDEX('All Data'!$D:$D,MATCH($D76&amp;"",'All Data'!$A:$A,0)),"-")</f>
      </c>
      <c r="F76" s="2811" t="str">
        <f>=IFERROR(INDEX('All Data'!$E:$E,MATCH($D76&amp;"",'All Data'!$A:$A,0)),"-")</f>
      </c>
      <c r="G76" s="2812" t="str">
        <f>=IFERROR(INDEX('All Data'!$F:$F,MATCH($D76&amp;"",'All Data'!$A:$A,0)),"-")</f>
      </c>
      <c r="H76" s="2813" t="str">
        <f>=IFERROR(INDEX('All Data'!$G:$G,MATCH($D76&amp;"",'All Data'!$A:$A,0)),"-")</f>
      </c>
      <c r="I76" s="2814" t="str">
        <f>=IFERROR(INDEX('All Data'!$I:$I,MATCH($D76&amp;"",'All Data'!$A:$A,0)),"-")</f>
      </c>
      <c r="J76" s="2815" t="str">
        <f>=IFERROR(INDEX('All Data'!$J:$J,MATCH($D76&amp;"",'All Data'!$A:$A,0)),"-")</f>
      </c>
      <c r="K76" s="2816" t="str">
        <f>=IFERROR(INDEX('All Data'!$AF:$AF,MATCH($D76&amp;"",'All Data'!$A:$A,0)),"-")</f>
      </c>
      <c r="L76" s="2817" t="str">
        <f>=IFERROR(INDEX('All Data'!$AA:$AA,MATCH($D76&amp;"",'All Data'!$A:$A,0)),"-")</f>
      </c>
      <c r="M76" s="2818" t="str">
        <f>=IFERROR(INDEX('All Data'!$AK:$AK,MATCH($D76&amp;"",'All Data'!$A:$A,0)),"-")</f>
      </c>
      <c r="N76" s="135" t="str">
        <f>=IFERROR(INDEX('All Data'!$AP:$AP,MATCH($D76&amp;"",'All Data'!$A:$A,0)),"-")</f>
      </c>
    </row>
    <row customHeight="1" ht="16" r="77">
      <c r="A77" s="124" t="inlineStr">
        <is>
          <t>44</t>
        </is>
      </c>
      <c r="B77" s="124" t="inlineStr">
        <is>
          <t>Salt Lake</t>
        </is>
      </c>
      <c r="C77" s="124" t="inlineStr">
        <is>
          <t>Tract 1135.21</t>
        </is>
      </c>
      <c r="D77" s="2849" t="inlineStr">
        <is>
          <t>49035113521</t>
        </is>
      </c>
      <c r="E77" s="2850" t="str">
        <f>=IFERROR(INDEX('All Data'!$D:$D,MATCH($D77&amp;"",'All Data'!$A:$A,0)),"-")</f>
      </c>
      <c r="F77" s="2851" t="str">
        <f>=IFERROR(INDEX('All Data'!$E:$E,MATCH($D77&amp;"",'All Data'!$A:$A,0)),"-")</f>
      </c>
      <c r="G77" s="2852" t="str">
        <f>=IFERROR(INDEX('All Data'!$F:$F,MATCH($D77&amp;"",'All Data'!$A:$A,0)),"-")</f>
      </c>
      <c r="H77" s="2853" t="str">
        <f>=IFERROR(INDEX('All Data'!$G:$G,MATCH($D77&amp;"",'All Data'!$A:$A,0)),"-")</f>
      </c>
      <c r="I77" s="2854" t="str">
        <f>=IFERROR(INDEX('All Data'!$I:$I,MATCH($D77&amp;"",'All Data'!$A:$A,0)),"-")</f>
      </c>
      <c r="J77" s="2855" t="str">
        <f>=IFERROR(INDEX('All Data'!$J:$J,MATCH($D77&amp;"",'All Data'!$A:$A,0)),"-")</f>
      </c>
      <c r="K77" s="2856" t="str">
        <f>=IFERROR(INDEX('All Data'!$AF:$AF,MATCH($D77&amp;"",'All Data'!$A:$A,0)),"-")</f>
      </c>
      <c r="L77" s="2857" t="str">
        <f>=IFERROR(INDEX('All Data'!$AA:$AA,MATCH($D77&amp;"",'All Data'!$A:$A,0)),"-")</f>
      </c>
      <c r="M77" s="2858" t="str">
        <f>=IFERROR(INDEX('All Data'!$AK:$AK,MATCH($D77&amp;"",'All Data'!$A:$A,0)),"-")</f>
      </c>
      <c r="N77" s="90" t="str">
        <f>=IFERROR(INDEX('All Data'!$AP:$AP,MATCH($D77&amp;"",'All Data'!$A:$A,0)),"-")</f>
      </c>
    </row>
    <row customHeight="1" ht="16" r="78">
      <c r="A78" s="79" t="inlineStr">
        <is>
          <t>45</t>
        </is>
      </c>
      <c r="B78" s="79" t="inlineStr">
        <is>
          <t>Salt Lake</t>
        </is>
      </c>
      <c r="C78" s="79" t="inlineStr">
        <is>
          <t>Tract 1136</t>
        </is>
      </c>
      <c r="D78" s="2889" t="inlineStr">
        <is>
          <t>49035113600</t>
        </is>
      </c>
      <c r="E78" s="2890" t="str">
        <f>=IFERROR(INDEX('All Data'!$D:$D,MATCH($D78&amp;"",'All Data'!$A:$A,0)),"-")</f>
      </c>
      <c r="F78" s="2891" t="str">
        <f>=IFERROR(INDEX('All Data'!$E:$E,MATCH($D78&amp;"",'All Data'!$A:$A,0)),"-")</f>
      </c>
      <c r="G78" s="2892" t="str">
        <f>=IFERROR(INDEX('All Data'!$F:$F,MATCH($D78&amp;"",'All Data'!$A:$A,0)),"-")</f>
      </c>
      <c r="H78" s="2893" t="str">
        <f>=IFERROR(INDEX('All Data'!$G:$G,MATCH($D78&amp;"",'All Data'!$A:$A,0)),"-")</f>
      </c>
      <c r="I78" s="2894" t="str">
        <f>=IFERROR(INDEX('All Data'!$I:$I,MATCH($D78&amp;"",'All Data'!$A:$A,0)),"-")</f>
      </c>
      <c r="J78" s="2895" t="str">
        <f>=IFERROR(INDEX('All Data'!$J:$J,MATCH($D78&amp;"",'All Data'!$A:$A,0)),"-")</f>
      </c>
      <c r="K78" s="2896" t="str">
        <f>=IFERROR(INDEX('All Data'!$AF:$AF,MATCH($D78&amp;"",'All Data'!$A:$A,0)),"-")</f>
      </c>
      <c r="L78" s="2897" t="str">
        <f>=IFERROR(INDEX('All Data'!$AA:$AA,MATCH($D78&amp;"",'All Data'!$A:$A,0)),"-")</f>
      </c>
      <c r="M78" s="2898" t="str">
        <f>=IFERROR(INDEX('All Data'!$AK:$AK,MATCH($D78&amp;"",'All Data'!$A:$A,0)),"-")</f>
      </c>
      <c r="N78" s="90" t="str">
        <f>=IFERROR(INDEX('All Data'!$AP:$AP,MATCH($D78&amp;"",'All Data'!$A:$A,0)),"-")</f>
      </c>
    </row>
    <row customHeight="1" ht="16" r="79">
      <c r="A79" s="124" t="inlineStr">
        <is>
          <t>46</t>
        </is>
      </c>
      <c r="B79" s="124" t="inlineStr">
        <is>
          <t>Salt Lake</t>
        </is>
      </c>
      <c r="C79" s="124" t="inlineStr">
        <is>
          <t>Tract 1137.02</t>
        </is>
      </c>
      <c r="D79" s="2929" t="inlineStr">
        <is>
          <t>49035113702</t>
        </is>
      </c>
      <c r="E79" s="2930" t="str">
        <f>=IFERROR(INDEX('All Data'!$D:$D,MATCH($D79&amp;"",'All Data'!$A:$A,0)),"-")</f>
      </c>
      <c r="F79" s="2931" t="str">
        <f>=IFERROR(INDEX('All Data'!$E:$E,MATCH($D79&amp;"",'All Data'!$A:$A,0)),"-")</f>
      </c>
      <c r="G79" s="2932" t="str">
        <f>=IFERROR(INDEX('All Data'!$F:$F,MATCH($D79&amp;"",'All Data'!$A:$A,0)),"-")</f>
      </c>
      <c r="H79" s="2933" t="str">
        <f>=IFERROR(INDEX('All Data'!$G:$G,MATCH($D79&amp;"",'All Data'!$A:$A,0)),"-")</f>
      </c>
      <c r="I79" s="2934" t="str">
        <f>=IFERROR(INDEX('All Data'!$I:$I,MATCH($D79&amp;"",'All Data'!$A:$A,0)),"-")</f>
      </c>
      <c r="J79" s="2935" t="str">
        <f>=IFERROR(INDEX('All Data'!$J:$J,MATCH($D79&amp;"",'All Data'!$A:$A,0)),"-")</f>
      </c>
      <c r="K79" s="2936" t="str">
        <f>=IFERROR(INDEX('All Data'!$AF:$AF,MATCH($D79&amp;"",'All Data'!$A:$A,0)),"-")</f>
      </c>
      <c r="L79" s="2937" t="str">
        <f>=IFERROR(INDEX('All Data'!$AA:$AA,MATCH($D79&amp;"",'All Data'!$A:$A,0)),"-")</f>
      </c>
      <c r="M79" s="2938" t="str">
        <f>=IFERROR(INDEX('All Data'!$AK:$AK,MATCH($D79&amp;"",'All Data'!$A:$A,0)),"-")</f>
      </c>
      <c r="N79" s="90" t="str">
        <f>=IFERROR(INDEX('All Data'!$AP:$AP,MATCH($D79&amp;"",'All Data'!$A:$A,0)),"-")</f>
      </c>
    </row>
    <row customHeight="1" ht="16" r="80">
      <c r="A80" s="79" t="inlineStr">
        <is>
          <t>47</t>
        </is>
      </c>
      <c r="B80" s="79" t="inlineStr">
        <is>
          <t>Salt Lake</t>
        </is>
      </c>
      <c r="C80" s="79" t="inlineStr">
        <is>
          <t>Tract 1138.02</t>
        </is>
      </c>
      <c r="D80" s="2969" t="inlineStr">
        <is>
          <t>49035113802</t>
        </is>
      </c>
      <c r="E80" s="2970" t="str">
        <f>=IFERROR(INDEX('All Data'!$D:$D,MATCH($D80&amp;"",'All Data'!$A:$A,0)),"-")</f>
      </c>
      <c r="F80" s="2971" t="str">
        <f>=IFERROR(INDEX('All Data'!$E:$E,MATCH($D80&amp;"",'All Data'!$A:$A,0)),"-")</f>
      </c>
      <c r="G80" s="2972" t="str">
        <f>=IFERROR(INDEX('All Data'!$F:$F,MATCH($D80&amp;"",'All Data'!$A:$A,0)),"-")</f>
      </c>
      <c r="H80" s="2973" t="str">
        <f>=IFERROR(INDEX('All Data'!$G:$G,MATCH($D80&amp;"",'All Data'!$A:$A,0)),"-")</f>
      </c>
      <c r="I80" s="2974" t="str">
        <f>=IFERROR(INDEX('All Data'!$I:$I,MATCH($D80&amp;"",'All Data'!$A:$A,0)),"-")</f>
      </c>
      <c r="J80" s="2975" t="str">
        <f>=IFERROR(INDEX('All Data'!$J:$J,MATCH($D80&amp;"",'All Data'!$A:$A,0)),"-")</f>
      </c>
      <c r="K80" s="2976" t="str">
        <f>=IFERROR(INDEX('All Data'!$AF:$AF,MATCH($D80&amp;"",'All Data'!$A:$A,0)),"-")</f>
      </c>
      <c r="L80" s="2977" t="str">
        <f>=IFERROR(INDEX('All Data'!$AA:$AA,MATCH($D80&amp;"",'All Data'!$A:$A,0)),"-")</f>
      </c>
      <c r="M80" s="2978" t="str">
        <f>=IFERROR(INDEX('All Data'!$AK:$AK,MATCH($D80&amp;"",'All Data'!$A:$A,0)),"-")</f>
      </c>
      <c r="N80" s="135" t="str">
        <f>=IFERROR(INDEX('All Data'!$AP:$AP,MATCH($D80&amp;"",'All Data'!$A:$A,0)),"-")</f>
      </c>
    </row>
    <row customHeight="1" ht="16" r="81">
      <c r="A81" s="124" t="inlineStr">
        <is>
          <t>48</t>
        </is>
      </c>
      <c r="B81" s="124" t="inlineStr">
        <is>
          <t>Salt Lake</t>
        </is>
      </c>
      <c r="C81" s="124" t="inlineStr">
        <is>
          <t>Tract 1139.06</t>
        </is>
      </c>
      <c r="D81" s="3009" t="inlineStr">
        <is>
          <t>49035113906</t>
        </is>
      </c>
      <c r="E81" s="3010" t="str">
        <f>=IFERROR(INDEX('All Data'!$D:$D,MATCH($D81&amp;"",'All Data'!$A:$A,0)),"-")</f>
      </c>
      <c r="F81" s="3011" t="str">
        <f>=IFERROR(INDEX('All Data'!$E:$E,MATCH($D81&amp;"",'All Data'!$A:$A,0)),"-")</f>
      </c>
      <c r="G81" s="3012" t="str">
        <f>=IFERROR(INDEX('All Data'!$F:$F,MATCH($D81&amp;"",'All Data'!$A:$A,0)),"-")</f>
      </c>
      <c r="H81" s="3013" t="str">
        <f>=IFERROR(INDEX('All Data'!$G:$G,MATCH($D81&amp;"",'All Data'!$A:$A,0)),"-")</f>
      </c>
      <c r="I81" s="3014" t="str">
        <f>=IFERROR(INDEX('All Data'!$I:$I,MATCH($D81&amp;"",'All Data'!$A:$A,0)),"-")</f>
      </c>
      <c r="J81" s="3015" t="str">
        <f>=IFERROR(INDEX('All Data'!$J:$J,MATCH($D81&amp;"",'All Data'!$A:$A,0)),"-")</f>
      </c>
      <c r="K81" s="3016" t="str">
        <f>=IFERROR(INDEX('All Data'!$AF:$AF,MATCH($D81&amp;"",'All Data'!$A:$A,0)),"-")</f>
      </c>
      <c r="L81" s="3017" t="str">
        <f>=IFERROR(INDEX('All Data'!$AA:$AA,MATCH($D81&amp;"",'All Data'!$A:$A,0)),"-")</f>
      </c>
      <c r="M81" s="3018" t="str">
        <f>=IFERROR(INDEX('All Data'!$AK:$AK,MATCH($D81&amp;"",'All Data'!$A:$A,0)),"-")</f>
      </c>
      <c r="N81" s="90" t="str">
        <f>=IFERROR(INDEX('All Data'!$AP:$AP,MATCH($D81&amp;"",'All Data'!$A:$A,0)),"-")</f>
      </c>
    </row>
    <row customHeight="1" ht="16" r="82">
      <c r="A82" s="79" t="inlineStr">
        <is>
          <t>49</t>
        </is>
      </c>
      <c r="B82" s="79" t="inlineStr">
        <is>
          <t>Salt Lake</t>
        </is>
      </c>
      <c r="C82" s="79" t="inlineStr">
        <is>
          <t>Tract 1147</t>
        </is>
      </c>
      <c r="D82" s="3049" t="inlineStr">
        <is>
          <t>49035114700</t>
        </is>
      </c>
      <c r="E82" s="3050" t="str">
        <f>=IFERROR(INDEX('All Data'!$D:$D,MATCH($D82&amp;"",'All Data'!$A:$A,0)),"-")</f>
      </c>
      <c r="F82" s="3051" t="str">
        <f>=IFERROR(INDEX('All Data'!$E:$E,MATCH($D82&amp;"",'All Data'!$A:$A,0)),"-")</f>
      </c>
      <c r="G82" s="3052" t="str">
        <f>=IFERROR(INDEX('All Data'!$F:$F,MATCH($D82&amp;"",'All Data'!$A:$A,0)),"-")</f>
      </c>
      <c r="H82" s="3053" t="str">
        <f>=IFERROR(INDEX('All Data'!$G:$G,MATCH($D82&amp;"",'All Data'!$A:$A,0)),"-")</f>
      </c>
      <c r="I82" s="3054" t="str">
        <f>=IFERROR(INDEX('All Data'!$I:$I,MATCH($D82&amp;"",'All Data'!$A:$A,0)),"-")</f>
      </c>
      <c r="J82" s="3055" t="str">
        <f>=IFERROR(INDEX('All Data'!$J:$J,MATCH($D82&amp;"",'All Data'!$A:$A,0)),"-")</f>
      </c>
      <c r="K82" s="3056" t="str">
        <f>=IFERROR(INDEX('All Data'!$AF:$AF,MATCH($D82&amp;"",'All Data'!$A:$A,0)),"-")</f>
      </c>
      <c r="L82" s="3057" t="str">
        <f>=IFERROR(INDEX('All Data'!$AA:$AA,MATCH($D82&amp;"",'All Data'!$A:$A,0)),"-")</f>
      </c>
      <c r="M82" s="3058" t="str">
        <f>=IFERROR(INDEX('All Data'!$AK:$AK,MATCH($D82&amp;"",'All Data'!$A:$A,0)),"-")</f>
      </c>
      <c r="N82" s="90" t="str">
        <f>=IFERROR(INDEX('All Data'!$AP:$AP,MATCH($D82&amp;"",'All Data'!$A:$A,0)),"-")</f>
      </c>
    </row>
    <row customHeight="1" ht="18" r="83">
      <c r="A83" s="45" t="inlineStr">
        <is>
          <t>Tooele County  —  3 Eligible Tracts</t>
        </is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</row>
    <row customHeight="1" ht="16" r="84">
      <c r="A84" s="79" t="inlineStr">
        <is>
          <t>01</t>
        </is>
      </c>
      <c r="B84" s="79" t="inlineStr">
        <is>
          <t>Tooele</t>
        </is>
      </c>
      <c r="C84" s="79" t="inlineStr">
        <is>
          <t>Tract 1306</t>
        </is>
      </c>
      <c r="D84" s="3089" t="inlineStr">
        <is>
          <t>49045130600</t>
        </is>
      </c>
      <c r="E84" s="3090" t="str">
        <f>=IFERROR(INDEX('All Data'!$D:$D,MATCH($D84&amp;"",'All Data'!$A:$A,0)),"-")</f>
      </c>
      <c r="F84" s="3091" t="str">
        <f>=IFERROR(INDEX('All Data'!$E:$E,MATCH($D84&amp;"",'All Data'!$A:$A,0)),"-")</f>
      </c>
      <c r="G84" s="3092" t="str">
        <f>=IFERROR(INDEX('All Data'!$F:$F,MATCH($D84&amp;"",'All Data'!$A:$A,0)),"-")</f>
      </c>
      <c r="H84" s="3093" t="str">
        <f>=IFERROR(INDEX('All Data'!$G:$G,MATCH($D84&amp;"",'All Data'!$A:$A,0)),"-")</f>
      </c>
      <c r="I84" s="3094" t="str">
        <f>=IFERROR(INDEX('All Data'!$I:$I,MATCH($D84&amp;"",'All Data'!$A:$A,0)),"-")</f>
      </c>
      <c r="J84" s="3095" t="str">
        <f>=IFERROR(INDEX('All Data'!$J:$J,MATCH($D84&amp;"",'All Data'!$A:$A,0)),"-")</f>
      </c>
      <c r="K84" s="3096" t="str">
        <f>=IFERROR(INDEX('All Data'!$AF:$AF,MATCH($D84&amp;"",'All Data'!$A:$A,0)),"-")</f>
      </c>
      <c r="L84" s="3097" t="str">
        <f>=IFERROR(INDEX('All Data'!$AA:$AA,MATCH($D84&amp;"",'All Data'!$A:$A,0)),"-")</f>
      </c>
      <c r="M84" s="3098" t="str">
        <f>=IFERROR(INDEX('All Data'!$AK:$AK,MATCH($D84&amp;"",'All Data'!$A:$A,0)),"-")</f>
      </c>
      <c r="N84" s="135" t="str">
        <f>=IFERROR(INDEX('All Data'!$AP:$AP,MATCH($D84&amp;"",'All Data'!$A:$A,0)),"-")</f>
      </c>
    </row>
    <row customHeight="1" ht="16" r="85">
      <c r="A85" s="124" t="inlineStr">
        <is>
          <t>02</t>
        </is>
      </c>
      <c r="B85" s="124" t="inlineStr">
        <is>
          <t>Tooele</t>
        </is>
      </c>
      <c r="C85" s="124" t="inlineStr">
        <is>
          <t>Tract 1310.03</t>
        </is>
      </c>
      <c r="D85" s="3129" t="inlineStr">
        <is>
          <t>49045131003</t>
        </is>
      </c>
      <c r="E85" s="3130" t="str">
        <f>=IFERROR(INDEX('All Data'!$D:$D,MATCH($D85&amp;"",'All Data'!$A:$A,0)),"-")</f>
      </c>
      <c r="F85" s="3131" t="str">
        <f>=IFERROR(INDEX('All Data'!$E:$E,MATCH($D85&amp;"",'All Data'!$A:$A,0)),"-")</f>
      </c>
      <c r="G85" s="3132" t="str">
        <f>=IFERROR(INDEX('All Data'!$F:$F,MATCH($D85&amp;"",'All Data'!$A:$A,0)),"-")</f>
      </c>
      <c r="H85" s="3133" t="str">
        <f>=IFERROR(INDEX('All Data'!$G:$G,MATCH($D85&amp;"",'All Data'!$A:$A,0)),"-")</f>
      </c>
      <c r="I85" s="3134" t="str">
        <f>=IFERROR(INDEX('All Data'!$I:$I,MATCH($D85&amp;"",'All Data'!$A:$A,0)),"-")</f>
      </c>
      <c r="J85" s="3135" t="str">
        <f>=IFERROR(INDEX('All Data'!$J:$J,MATCH($D85&amp;"",'All Data'!$A:$A,0)),"-")</f>
      </c>
      <c r="K85" s="3136" t="str">
        <f>=IFERROR(INDEX('All Data'!$AF:$AF,MATCH($D85&amp;"",'All Data'!$A:$A,0)),"-")</f>
      </c>
      <c r="L85" s="3137" t="str">
        <f>=IFERROR(INDEX('All Data'!$AA:$AA,MATCH($D85&amp;"",'All Data'!$A:$A,0)),"-")</f>
      </c>
      <c r="M85" s="3138" t="str">
        <f>=IFERROR(INDEX('All Data'!$AK:$AK,MATCH($D85&amp;"",'All Data'!$A:$A,0)),"-")</f>
      </c>
      <c r="N85" s="135" t="str">
        <f>=IFERROR(INDEX('All Data'!$AP:$AP,MATCH($D85&amp;"",'All Data'!$A:$A,0)),"-")</f>
      </c>
    </row>
    <row customHeight="1" ht="16" r="86">
      <c r="A86" s="79" t="inlineStr">
        <is>
          <t>03</t>
        </is>
      </c>
      <c r="B86" s="79" t="inlineStr">
        <is>
          <t>Tooele</t>
        </is>
      </c>
      <c r="C86" s="79" t="inlineStr">
        <is>
          <t>Tract 1311.02</t>
        </is>
      </c>
      <c r="D86" s="3169" t="inlineStr">
        <is>
          <t>49045131102</t>
        </is>
      </c>
      <c r="E86" s="3170" t="str">
        <f>=IFERROR(INDEX('All Data'!$D:$D,MATCH($D86&amp;"",'All Data'!$A:$A,0)),"-")</f>
      </c>
      <c r="F86" s="3171" t="str">
        <f>=IFERROR(INDEX('All Data'!$E:$E,MATCH($D86&amp;"",'All Data'!$A:$A,0)),"-")</f>
      </c>
      <c r="G86" s="3172" t="str">
        <f>=IFERROR(INDEX('All Data'!$F:$F,MATCH($D86&amp;"",'All Data'!$A:$A,0)),"-")</f>
      </c>
      <c r="H86" s="3173" t="str">
        <f>=IFERROR(INDEX('All Data'!$G:$G,MATCH($D86&amp;"",'All Data'!$A:$A,0)),"-")</f>
      </c>
      <c r="I86" s="3174" t="str">
        <f>=IFERROR(INDEX('All Data'!$I:$I,MATCH($D86&amp;"",'All Data'!$A:$A,0)),"-")</f>
      </c>
      <c r="J86" s="3175" t="str">
        <f>=IFERROR(INDEX('All Data'!$J:$J,MATCH($D86&amp;"",'All Data'!$A:$A,0)),"-")</f>
      </c>
      <c r="K86" s="3176" t="str">
        <f>=IFERROR(INDEX('All Data'!$AF:$AF,MATCH($D86&amp;"",'All Data'!$A:$A,0)),"-")</f>
      </c>
      <c r="L86" s="3177" t="str">
        <f>=IFERROR(INDEX('All Data'!$AA:$AA,MATCH($D86&amp;"",'All Data'!$A:$A,0)),"-")</f>
      </c>
      <c r="M86" s="3178" t="str">
        <f>=IFERROR(INDEX('All Data'!$AK:$AK,MATCH($D86&amp;"",'All Data'!$A:$A,0)),"-")</f>
      </c>
      <c r="N86" s="135" t="str">
        <f>=IFERROR(INDEX('All Data'!$AP:$AP,MATCH($D86&amp;"",'All Data'!$A:$A,0)),"-")</f>
      </c>
    </row>
    <row customHeight="1" ht="18" r="87">
      <c r="A87" s="45" t="inlineStr">
        <is>
          <t>Utah County  —  30 Eligible Tracts</t>
        </is>
      </c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</row>
    <row customHeight="1" ht="16" r="88">
      <c r="A88" s="79" t="inlineStr">
        <is>
          <t>01</t>
        </is>
      </c>
      <c r="B88" s="79" t="inlineStr">
        <is>
          <t>Utah</t>
        </is>
      </c>
      <c r="C88" s="79" t="inlineStr">
        <is>
          <t>Tract 5.11</t>
        </is>
      </c>
      <c r="D88" s="3209" t="inlineStr">
        <is>
          <t>49049000511</t>
        </is>
      </c>
      <c r="E88" s="3210" t="str">
        <f>=IFERROR(INDEX('All Data'!$D:$D,MATCH($D88&amp;"",'All Data'!$A:$A,0)),"-")</f>
      </c>
      <c r="F88" s="3211" t="str">
        <f>=IFERROR(INDEX('All Data'!$E:$E,MATCH($D88&amp;"",'All Data'!$A:$A,0)),"-")</f>
      </c>
      <c r="G88" s="3212" t="str">
        <f>=IFERROR(INDEX('All Data'!$F:$F,MATCH($D88&amp;"",'All Data'!$A:$A,0)),"-")</f>
      </c>
      <c r="H88" s="3213" t="str">
        <f>=IFERROR(INDEX('All Data'!$G:$G,MATCH($D88&amp;"",'All Data'!$A:$A,0)),"-")</f>
      </c>
      <c r="I88" s="3214" t="str">
        <f>=IFERROR(INDEX('All Data'!$I:$I,MATCH($D88&amp;"",'All Data'!$A:$A,0)),"-")</f>
      </c>
      <c r="J88" s="3215" t="str">
        <f>=IFERROR(INDEX('All Data'!$J:$J,MATCH($D88&amp;"",'All Data'!$A:$A,0)),"-")</f>
      </c>
      <c r="K88" s="3216" t="str">
        <f>=IFERROR(INDEX('All Data'!$AF:$AF,MATCH($D88&amp;"",'All Data'!$A:$A,0)),"-")</f>
      </c>
      <c r="L88" s="3217" t="str">
        <f>=IFERROR(INDEX('All Data'!$AA:$AA,MATCH($D88&amp;"",'All Data'!$A:$A,0)),"-")</f>
      </c>
      <c r="M88" s="3218" t="str">
        <f>=IFERROR(INDEX('All Data'!$AK:$AK,MATCH($D88&amp;"",'All Data'!$A:$A,0)),"-")</f>
      </c>
      <c r="N88" s="90" t="str">
        <f>=IFERROR(INDEX('All Data'!$AP:$AP,MATCH($D88&amp;"",'All Data'!$A:$A,0)),"-")</f>
      </c>
    </row>
    <row customHeight="1" ht="16" r="89">
      <c r="A89" s="124" t="inlineStr">
        <is>
          <t>02</t>
        </is>
      </c>
      <c r="B89" s="124" t="inlineStr">
        <is>
          <t>Utah</t>
        </is>
      </c>
      <c r="C89" s="124" t="inlineStr">
        <is>
          <t>Tract 8.01</t>
        </is>
      </c>
      <c r="D89" s="3249" t="inlineStr">
        <is>
          <t>49049000801</t>
        </is>
      </c>
      <c r="E89" s="3250" t="str">
        <f>=IFERROR(INDEX('All Data'!$D:$D,MATCH($D89&amp;"",'All Data'!$A:$A,0)),"-")</f>
      </c>
      <c r="F89" s="3251" t="str">
        <f>=IFERROR(INDEX('All Data'!$E:$E,MATCH($D89&amp;"",'All Data'!$A:$A,0)),"-")</f>
      </c>
      <c r="G89" s="3252" t="str">
        <f>=IFERROR(INDEX('All Data'!$F:$F,MATCH($D89&amp;"",'All Data'!$A:$A,0)),"-")</f>
      </c>
      <c r="H89" s="3253" t="str">
        <f>=IFERROR(INDEX('All Data'!$G:$G,MATCH($D89&amp;"",'All Data'!$A:$A,0)),"-")</f>
      </c>
      <c r="I89" s="3254" t="str">
        <f>=IFERROR(INDEX('All Data'!$I:$I,MATCH($D89&amp;"",'All Data'!$A:$A,0)),"-")</f>
      </c>
      <c r="J89" s="3255" t="str">
        <f>=IFERROR(INDEX('All Data'!$J:$J,MATCH($D89&amp;"",'All Data'!$A:$A,0)),"-")</f>
      </c>
      <c r="K89" s="3256" t="str">
        <f>=IFERROR(INDEX('All Data'!$AF:$AF,MATCH($D89&amp;"",'All Data'!$A:$A,0)),"-")</f>
      </c>
      <c r="L89" s="3257" t="str">
        <f>=IFERROR(INDEX('All Data'!$AA:$AA,MATCH($D89&amp;"",'All Data'!$A:$A,0)),"-")</f>
      </c>
      <c r="M89" s="3258" t="str">
        <f>=IFERROR(INDEX('All Data'!$AK:$AK,MATCH($D89&amp;"",'All Data'!$A:$A,0)),"-")</f>
      </c>
      <c r="N89" s="135" t="str">
        <f>=IFERROR(INDEX('All Data'!$AP:$AP,MATCH($D89&amp;"",'All Data'!$A:$A,0)),"-")</f>
      </c>
    </row>
    <row customHeight="1" ht="16" r="90">
      <c r="A90" s="79" t="inlineStr">
        <is>
          <t>03</t>
        </is>
      </c>
      <c r="B90" s="79" t="inlineStr">
        <is>
          <t>Utah</t>
        </is>
      </c>
      <c r="C90" s="79" t="inlineStr">
        <is>
          <t>Tract 8.03</t>
        </is>
      </c>
      <c r="D90" s="3289" t="inlineStr">
        <is>
          <t>49049000803</t>
        </is>
      </c>
      <c r="E90" s="3290" t="str">
        <f>=IFERROR(INDEX('All Data'!$D:$D,MATCH($D90&amp;"",'All Data'!$A:$A,0)),"-")</f>
      </c>
      <c r="F90" s="3291" t="str">
        <f>=IFERROR(INDEX('All Data'!$E:$E,MATCH($D90&amp;"",'All Data'!$A:$A,0)),"-")</f>
      </c>
      <c r="G90" s="3292" t="str">
        <f>=IFERROR(INDEX('All Data'!$F:$F,MATCH($D90&amp;"",'All Data'!$A:$A,0)),"-")</f>
      </c>
      <c r="H90" s="3293" t="str">
        <f>=IFERROR(INDEX('All Data'!$G:$G,MATCH($D90&amp;"",'All Data'!$A:$A,0)),"-")</f>
      </c>
      <c r="I90" s="3294" t="str">
        <f>=IFERROR(INDEX('All Data'!$I:$I,MATCH($D90&amp;"",'All Data'!$A:$A,0)),"-")</f>
      </c>
      <c r="J90" s="3295" t="str">
        <f>=IFERROR(INDEX('All Data'!$J:$J,MATCH($D90&amp;"",'All Data'!$A:$A,0)),"-")</f>
      </c>
      <c r="K90" s="3296" t="str">
        <f>=IFERROR(INDEX('All Data'!$AF:$AF,MATCH($D90&amp;"",'All Data'!$A:$A,0)),"-")</f>
      </c>
      <c r="L90" s="3297" t="str">
        <f>=IFERROR(INDEX('All Data'!$AA:$AA,MATCH($D90&amp;"",'All Data'!$A:$A,0)),"-")</f>
      </c>
      <c r="M90" s="3298" t="str">
        <f>=IFERROR(INDEX('All Data'!$AK:$AK,MATCH($D90&amp;"",'All Data'!$A:$A,0)),"-")</f>
      </c>
      <c r="N90" s="90" t="str">
        <f>=IFERROR(INDEX('All Data'!$AP:$AP,MATCH($D90&amp;"",'All Data'!$A:$A,0)),"-")</f>
      </c>
    </row>
    <row customHeight="1" ht="16" r="91">
      <c r="A91" s="124" t="inlineStr">
        <is>
          <t>04</t>
        </is>
      </c>
      <c r="B91" s="124" t="inlineStr">
        <is>
          <t>Utah</t>
        </is>
      </c>
      <c r="C91" s="124" t="inlineStr">
        <is>
          <t>Tract 8.04</t>
        </is>
      </c>
      <c r="D91" s="3329" t="inlineStr">
        <is>
          <t>49049000804</t>
        </is>
      </c>
      <c r="E91" s="3330" t="str">
        <f>=IFERROR(INDEX('All Data'!$D:$D,MATCH($D91&amp;"",'All Data'!$A:$A,0)),"-")</f>
      </c>
      <c r="F91" s="3331" t="str">
        <f>=IFERROR(INDEX('All Data'!$E:$E,MATCH($D91&amp;"",'All Data'!$A:$A,0)),"-")</f>
      </c>
      <c r="G91" s="3332" t="str">
        <f>=IFERROR(INDEX('All Data'!$F:$F,MATCH($D91&amp;"",'All Data'!$A:$A,0)),"-")</f>
      </c>
      <c r="H91" s="3333" t="str">
        <f>=IFERROR(INDEX('All Data'!$G:$G,MATCH($D91&amp;"",'All Data'!$A:$A,0)),"-")</f>
      </c>
      <c r="I91" s="3334" t="str">
        <f>=IFERROR(INDEX('All Data'!$I:$I,MATCH($D91&amp;"",'All Data'!$A:$A,0)),"-")</f>
      </c>
      <c r="J91" s="3335" t="str">
        <f>=IFERROR(INDEX('All Data'!$J:$J,MATCH($D91&amp;"",'All Data'!$A:$A,0)),"-")</f>
      </c>
      <c r="K91" s="3336" t="str">
        <f>=IFERROR(INDEX('All Data'!$AF:$AF,MATCH($D91&amp;"",'All Data'!$A:$A,0)),"-")</f>
      </c>
      <c r="L91" s="3337" t="str">
        <f>=IFERROR(INDEX('All Data'!$AA:$AA,MATCH($D91&amp;"",'All Data'!$A:$A,0)),"-")</f>
      </c>
      <c r="M91" s="3338" t="str">
        <f>=IFERROR(INDEX('All Data'!$AK:$AK,MATCH($D91&amp;"",'All Data'!$A:$A,0)),"-")</f>
      </c>
      <c r="N91" s="135" t="str">
        <f>=IFERROR(INDEX('All Data'!$AP:$AP,MATCH($D91&amp;"",'All Data'!$A:$A,0)),"-")</f>
      </c>
    </row>
    <row customHeight="1" ht="16" r="92">
      <c r="A92" s="79" t="inlineStr">
        <is>
          <t>05</t>
        </is>
      </c>
      <c r="B92" s="79" t="inlineStr">
        <is>
          <t>Utah</t>
        </is>
      </c>
      <c r="C92" s="79" t="inlineStr">
        <is>
          <t>Tract 9.01</t>
        </is>
      </c>
      <c r="D92" s="3369" t="inlineStr">
        <is>
          <t>49049000901</t>
        </is>
      </c>
      <c r="E92" s="3370" t="str">
        <f>=IFERROR(INDEX('All Data'!$D:$D,MATCH($D92&amp;"",'All Data'!$A:$A,0)),"-")</f>
      </c>
      <c r="F92" s="3371" t="str">
        <f>=IFERROR(INDEX('All Data'!$E:$E,MATCH($D92&amp;"",'All Data'!$A:$A,0)),"-")</f>
      </c>
      <c r="G92" s="3372" t="str">
        <f>=IFERROR(INDEX('All Data'!$F:$F,MATCH($D92&amp;"",'All Data'!$A:$A,0)),"-")</f>
      </c>
      <c r="H92" s="3373" t="str">
        <f>=IFERROR(INDEX('All Data'!$G:$G,MATCH($D92&amp;"",'All Data'!$A:$A,0)),"-")</f>
      </c>
      <c r="I92" s="3374" t="str">
        <f>=IFERROR(INDEX('All Data'!$I:$I,MATCH($D92&amp;"",'All Data'!$A:$A,0)),"-")</f>
      </c>
      <c r="J92" s="3375" t="str">
        <f>=IFERROR(INDEX('All Data'!$J:$J,MATCH($D92&amp;"",'All Data'!$A:$A,0)),"-")</f>
      </c>
      <c r="K92" s="3376" t="str">
        <f>=IFERROR(INDEX('All Data'!$AF:$AF,MATCH($D92&amp;"",'All Data'!$A:$A,0)),"-")</f>
      </c>
      <c r="L92" s="3377" t="str">
        <f>=IFERROR(INDEX('All Data'!$AA:$AA,MATCH($D92&amp;"",'All Data'!$A:$A,0)),"-")</f>
      </c>
      <c r="M92" s="3378" t="str">
        <f>=IFERROR(INDEX('All Data'!$AK:$AK,MATCH($D92&amp;"",'All Data'!$A:$A,0)),"-")</f>
      </c>
      <c r="N92" s="90" t="str">
        <f>=IFERROR(INDEX('All Data'!$AP:$AP,MATCH($D92&amp;"",'All Data'!$A:$A,0)),"-")</f>
      </c>
    </row>
    <row customHeight="1" ht="16" r="93">
      <c r="A93" s="124" t="inlineStr">
        <is>
          <t>06</t>
        </is>
      </c>
      <c r="B93" s="124" t="inlineStr">
        <is>
          <t>Utah</t>
        </is>
      </c>
      <c r="C93" s="124" t="inlineStr">
        <is>
          <t>Tract 11.03</t>
        </is>
      </c>
      <c r="D93" s="3409" t="inlineStr">
        <is>
          <t>49049001103</t>
        </is>
      </c>
      <c r="E93" s="3410" t="str">
        <f>=IFERROR(INDEX('All Data'!$D:$D,MATCH($D93&amp;"",'All Data'!$A:$A,0)),"-")</f>
      </c>
      <c r="F93" s="3411" t="str">
        <f>=IFERROR(INDEX('All Data'!$E:$E,MATCH($D93&amp;"",'All Data'!$A:$A,0)),"-")</f>
      </c>
      <c r="G93" s="3412" t="str">
        <f>=IFERROR(INDEX('All Data'!$F:$F,MATCH($D93&amp;"",'All Data'!$A:$A,0)),"-")</f>
      </c>
      <c r="H93" s="3413" t="str">
        <f>=IFERROR(INDEX('All Data'!$G:$G,MATCH($D93&amp;"",'All Data'!$A:$A,0)),"-")</f>
      </c>
      <c r="I93" s="3414" t="str">
        <f>=IFERROR(INDEX('All Data'!$I:$I,MATCH($D93&amp;"",'All Data'!$A:$A,0)),"-")</f>
      </c>
      <c r="J93" s="3415" t="str">
        <f>=IFERROR(INDEX('All Data'!$J:$J,MATCH($D93&amp;"",'All Data'!$A:$A,0)),"-")</f>
      </c>
      <c r="K93" s="3416" t="str">
        <f>=IFERROR(INDEX('All Data'!$AF:$AF,MATCH($D93&amp;"",'All Data'!$A:$A,0)),"-")</f>
      </c>
      <c r="L93" s="3417" t="str">
        <f>=IFERROR(INDEX('All Data'!$AA:$AA,MATCH($D93&amp;"",'All Data'!$A:$A,0)),"-")</f>
      </c>
      <c r="M93" s="3418" t="str">
        <f>=IFERROR(INDEX('All Data'!$AK:$AK,MATCH($D93&amp;"",'All Data'!$A:$A,0)),"-")</f>
      </c>
      <c r="N93" s="90" t="str">
        <f>=IFERROR(INDEX('All Data'!$AP:$AP,MATCH($D93&amp;"",'All Data'!$A:$A,0)),"-")</f>
      </c>
    </row>
    <row customHeight="1" ht="16" r="94">
      <c r="A94" s="79" t="inlineStr">
        <is>
          <t>07</t>
        </is>
      </c>
      <c r="B94" s="79" t="inlineStr">
        <is>
          <t>Utah</t>
        </is>
      </c>
      <c r="C94" s="79" t="inlineStr">
        <is>
          <t>Tract 11.08</t>
        </is>
      </c>
      <c r="D94" s="3449" t="inlineStr">
        <is>
          <t>49049001108</t>
        </is>
      </c>
      <c r="E94" s="3450" t="str">
        <f>=IFERROR(INDEX('All Data'!$D:$D,MATCH($D94&amp;"",'All Data'!$A:$A,0)),"-")</f>
      </c>
      <c r="F94" s="3451" t="str">
        <f>=IFERROR(INDEX('All Data'!$E:$E,MATCH($D94&amp;"",'All Data'!$A:$A,0)),"-")</f>
      </c>
      <c r="G94" s="3452" t="str">
        <f>=IFERROR(INDEX('All Data'!$F:$F,MATCH($D94&amp;"",'All Data'!$A:$A,0)),"-")</f>
      </c>
      <c r="H94" s="3453" t="str">
        <f>=IFERROR(INDEX('All Data'!$G:$G,MATCH($D94&amp;"",'All Data'!$A:$A,0)),"-")</f>
      </c>
      <c r="I94" s="3454" t="str">
        <f>=IFERROR(INDEX('All Data'!$I:$I,MATCH($D94&amp;"",'All Data'!$A:$A,0)),"-")</f>
      </c>
      <c r="J94" s="3455" t="str">
        <f>=IFERROR(INDEX('All Data'!$J:$J,MATCH($D94&amp;"",'All Data'!$A:$A,0)),"-")</f>
      </c>
      <c r="K94" s="3456" t="str">
        <f>=IFERROR(INDEX('All Data'!$AF:$AF,MATCH($D94&amp;"",'All Data'!$A:$A,0)),"-")</f>
      </c>
      <c r="L94" s="3457" t="str">
        <f>=IFERROR(INDEX('All Data'!$AA:$AA,MATCH($D94&amp;"",'All Data'!$A:$A,0)),"-")</f>
      </c>
      <c r="M94" s="3458" t="str">
        <f>=IFERROR(INDEX('All Data'!$AK:$AK,MATCH($D94&amp;"",'All Data'!$A:$A,0)),"-")</f>
      </c>
      <c r="N94" s="90" t="str">
        <f>=IFERROR(INDEX('All Data'!$AP:$AP,MATCH($D94&amp;"",'All Data'!$A:$A,0)),"-")</f>
      </c>
    </row>
    <row customHeight="1" ht="16" r="95">
      <c r="A95" s="124" t="inlineStr">
        <is>
          <t>08</t>
        </is>
      </c>
      <c r="B95" s="124" t="inlineStr">
        <is>
          <t>Utah</t>
        </is>
      </c>
      <c r="C95" s="124" t="inlineStr">
        <is>
          <t>Tract 14.01</t>
        </is>
      </c>
      <c r="D95" s="3489" t="inlineStr">
        <is>
          <t>49049001401</t>
        </is>
      </c>
      <c r="E95" s="3490" t="str">
        <f>=IFERROR(INDEX('All Data'!$D:$D,MATCH($D95&amp;"",'All Data'!$A:$A,0)),"-")</f>
      </c>
      <c r="F95" s="3491" t="str">
        <f>=IFERROR(INDEX('All Data'!$E:$E,MATCH($D95&amp;"",'All Data'!$A:$A,0)),"-")</f>
      </c>
      <c r="G95" s="3492" t="str">
        <f>=IFERROR(INDEX('All Data'!$F:$F,MATCH($D95&amp;"",'All Data'!$A:$A,0)),"-")</f>
      </c>
      <c r="H95" s="3493" t="str">
        <f>=IFERROR(INDEX('All Data'!$G:$G,MATCH($D95&amp;"",'All Data'!$A:$A,0)),"-")</f>
      </c>
      <c r="I95" s="3494" t="str">
        <f>=IFERROR(INDEX('All Data'!$I:$I,MATCH($D95&amp;"",'All Data'!$A:$A,0)),"-")</f>
      </c>
      <c r="J95" s="3495" t="str">
        <f>=IFERROR(INDEX('All Data'!$J:$J,MATCH($D95&amp;"",'All Data'!$A:$A,0)),"-")</f>
      </c>
      <c r="K95" s="3496" t="str">
        <f>=IFERROR(INDEX('All Data'!$AF:$AF,MATCH($D95&amp;"",'All Data'!$A:$A,0)),"-")</f>
      </c>
      <c r="L95" s="3497" t="str">
        <f>=IFERROR(INDEX('All Data'!$AA:$AA,MATCH($D95&amp;"",'All Data'!$A:$A,0)),"-")</f>
      </c>
      <c r="M95" s="3498" t="str">
        <f>=IFERROR(INDEX('All Data'!$AK:$AK,MATCH($D95&amp;"",'All Data'!$A:$A,0)),"-")</f>
      </c>
      <c r="N95" s="258" t="str">
        <f>=IFERROR(INDEX('All Data'!$AP:$AP,MATCH($D95&amp;"",'All Data'!$A:$A,0)),"-")</f>
      </c>
    </row>
    <row customHeight="1" ht="16" r="96">
      <c r="A96" s="79" t="inlineStr">
        <is>
          <t>09</t>
        </is>
      </c>
      <c r="B96" s="79" t="inlineStr">
        <is>
          <t>Utah</t>
        </is>
      </c>
      <c r="C96" s="79" t="inlineStr">
        <is>
          <t>Tract 14.03</t>
        </is>
      </c>
      <c r="D96" s="3529" t="inlineStr">
        <is>
          <t>49049001403</t>
        </is>
      </c>
      <c r="E96" s="3530" t="str">
        <f>=IFERROR(INDEX('All Data'!$D:$D,MATCH($D96&amp;"",'All Data'!$A:$A,0)),"-")</f>
      </c>
      <c r="F96" s="3531" t="str">
        <f>=IFERROR(INDEX('All Data'!$E:$E,MATCH($D96&amp;"",'All Data'!$A:$A,0)),"-")</f>
      </c>
      <c r="G96" s="3532" t="str">
        <f>=IFERROR(INDEX('All Data'!$F:$F,MATCH($D96&amp;"",'All Data'!$A:$A,0)),"-")</f>
      </c>
      <c r="H96" s="3533" t="str">
        <f>=IFERROR(INDEX('All Data'!$G:$G,MATCH($D96&amp;"",'All Data'!$A:$A,0)),"-")</f>
      </c>
      <c r="I96" s="3534" t="str">
        <f>=IFERROR(INDEX('All Data'!$I:$I,MATCH($D96&amp;"",'All Data'!$A:$A,0)),"-")</f>
      </c>
      <c r="J96" s="3535" t="str">
        <f>=IFERROR(INDEX('All Data'!$J:$J,MATCH($D96&amp;"",'All Data'!$A:$A,0)),"-")</f>
      </c>
      <c r="K96" s="3536" t="str">
        <f>=IFERROR(INDEX('All Data'!$AF:$AF,MATCH($D96&amp;"",'All Data'!$A:$A,0)),"-")</f>
      </c>
      <c r="L96" s="3537" t="str">
        <f>=IFERROR(INDEX('All Data'!$AA:$AA,MATCH($D96&amp;"",'All Data'!$A:$A,0)),"-")</f>
      </c>
      <c r="M96" s="3538" t="str">
        <f>=IFERROR(INDEX('All Data'!$AK:$AK,MATCH($D96&amp;"",'All Data'!$A:$A,0)),"-")</f>
      </c>
      <c r="N96" s="258" t="str">
        <f>=IFERROR(INDEX('All Data'!$AP:$AP,MATCH($D96&amp;"",'All Data'!$A:$A,0)),"-")</f>
      </c>
    </row>
    <row customHeight="1" ht="16" r="97">
      <c r="A97" s="124" t="inlineStr">
        <is>
          <t>10</t>
        </is>
      </c>
      <c r="B97" s="124" t="inlineStr">
        <is>
          <t>Utah</t>
        </is>
      </c>
      <c r="C97" s="124" t="inlineStr">
        <is>
          <t>Tract 14.04</t>
        </is>
      </c>
      <c r="D97" s="3569" t="inlineStr">
        <is>
          <t>49049001404</t>
        </is>
      </c>
      <c r="E97" s="3570" t="str">
        <f>=IFERROR(INDEX('All Data'!$D:$D,MATCH($D97&amp;"",'All Data'!$A:$A,0)),"-")</f>
      </c>
      <c r="F97" s="3571" t="str">
        <f>=IFERROR(INDEX('All Data'!$E:$E,MATCH($D97&amp;"",'All Data'!$A:$A,0)),"-")</f>
      </c>
      <c r="G97" s="3572" t="str">
        <f>=IFERROR(INDEX('All Data'!$F:$F,MATCH($D97&amp;"",'All Data'!$A:$A,0)),"-")</f>
      </c>
      <c r="H97" s="3573" t="str">
        <f>=IFERROR(INDEX('All Data'!$G:$G,MATCH($D97&amp;"",'All Data'!$A:$A,0)),"-")</f>
      </c>
      <c r="I97" s="3574" t="str">
        <f>=IFERROR(INDEX('All Data'!$I:$I,MATCH($D97&amp;"",'All Data'!$A:$A,0)),"-")</f>
      </c>
      <c r="J97" s="3575" t="str">
        <f>=IFERROR(INDEX('All Data'!$J:$J,MATCH($D97&amp;"",'All Data'!$A:$A,0)),"-")</f>
      </c>
      <c r="K97" s="3576" t="str">
        <f>=IFERROR(INDEX('All Data'!$AF:$AF,MATCH($D97&amp;"",'All Data'!$A:$A,0)),"-")</f>
      </c>
      <c r="L97" s="3577" t="str">
        <f>=IFERROR(INDEX('All Data'!$AA:$AA,MATCH($D97&amp;"",'All Data'!$A:$A,0)),"-")</f>
      </c>
      <c r="M97" s="3578" t="str">
        <f>=IFERROR(INDEX('All Data'!$AK:$AK,MATCH($D97&amp;"",'All Data'!$A:$A,0)),"-")</f>
      </c>
      <c r="N97" s="258" t="str">
        <f>=IFERROR(INDEX('All Data'!$AP:$AP,MATCH($D97&amp;"",'All Data'!$A:$A,0)),"-")</f>
      </c>
    </row>
    <row customHeight="1" ht="16" r="98">
      <c r="A98" s="79" t="inlineStr">
        <is>
          <t>11</t>
        </is>
      </c>
      <c r="B98" s="79" t="inlineStr">
        <is>
          <t>Utah</t>
        </is>
      </c>
      <c r="C98" s="79" t="inlineStr">
        <is>
          <t>Tract 16.01</t>
        </is>
      </c>
      <c r="D98" s="3609" t="inlineStr">
        <is>
          <t>49049001601</t>
        </is>
      </c>
      <c r="E98" s="3610" t="str">
        <f>=IFERROR(INDEX('All Data'!$D:$D,MATCH($D98&amp;"",'All Data'!$A:$A,0)),"-")</f>
      </c>
      <c r="F98" s="3611" t="str">
        <f>=IFERROR(INDEX('All Data'!$E:$E,MATCH($D98&amp;"",'All Data'!$A:$A,0)),"-")</f>
      </c>
      <c r="G98" s="3612" t="str">
        <f>=IFERROR(INDEX('All Data'!$F:$F,MATCH($D98&amp;"",'All Data'!$A:$A,0)),"-")</f>
      </c>
      <c r="H98" s="3613" t="str">
        <f>=IFERROR(INDEX('All Data'!$G:$G,MATCH($D98&amp;"",'All Data'!$A:$A,0)),"-")</f>
      </c>
      <c r="I98" s="3614" t="str">
        <f>=IFERROR(INDEX('All Data'!$I:$I,MATCH($D98&amp;"",'All Data'!$A:$A,0)),"-")</f>
      </c>
      <c r="J98" s="3615" t="str">
        <f>=IFERROR(INDEX('All Data'!$J:$J,MATCH($D98&amp;"",'All Data'!$A:$A,0)),"-")</f>
      </c>
      <c r="K98" s="3616" t="str">
        <f>=IFERROR(INDEX('All Data'!$AF:$AF,MATCH($D98&amp;"",'All Data'!$A:$A,0)),"-")</f>
      </c>
      <c r="L98" s="3617" t="str">
        <f>=IFERROR(INDEX('All Data'!$AA:$AA,MATCH($D98&amp;"",'All Data'!$A:$A,0)),"-")</f>
      </c>
      <c r="M98" s="3618" t="str">
        <f>=IFERROR(INDEX('All Data'!$AK:$AK,MATCH($D98&amp;"",'All Data'!$A:$A,0)),"-")</f>
      </c>
      <c r="N98" s="258" t="str">
        <f>=IFERROR(INDEX('All Data'!$AP:$AP,MATCH($D98&amp;"",'All Data'!$A:$A,0)),"-")</f>
      </c>
    </row>
    <row customHeight="1" ht="16" r="99">
      <c r="A99" s="124" t="inlineStr">
        <is>
          <t>12</t>
        </is>
      </c>
      <c r="B99" s="124" t="inlineStr">
        <is>
          <t>Utah</t>
        </is>
      </c>
      <c r="C99" s="124" t="inlineStr">
        <is>
          <t>Tract 16.02</t>
        </is>
      </c>
      <c r="D99" s="3649" t="inlineStr">
        <is>
          <t>49049001602</t>
        </is>
      </c>
      <c r="E99" s="3650" t="str">
        <f>=IFERROR(INDEX('All Data'!$D:$D,MATCH($D99&amp;"",'All Data'!$A:$A,0)),"-")</f>
      </c>
      <c r="F99" s="3651" t="str">
        <f>=IFERROR(INDEX('All Data'!$E:$E,MATCH($D99&amp;"",'All Data'!$A:$A,0)),"-")</f>
      </c>
      <c r="G99" s="3652" t="str">
        <f>=IFERROR(INDEX('All Data'!$F:$F,MATCH($D99&amp;"",'All Data'!$A:$A,0)),"-")</f>
      </c>
      <c r="H99" s="3653" t="str">
        <f>=IFERROR(INDEX('All Data'!$G:$G,MATCH($D99&amp;"",'All Data'!$A:$A,0)),"-")</f>
      </c>
      <c r="I99" s="3654" t="str">
        <f>=IFERROR(INDEX('All Data'!$I:$I,MATCH($D99&amp;"",'All Data'!$A:$A,0)),"-")</f>
      </c>
      <c r="J99" s="3655" t="str">
        <f>=IFERROR(INDEX('All Data'!$J:$J,MATCH($D99&amp;"",'All Data'!$A:$A,0)),"-")</f>
      </c>
      <c r="K99" s="3656" t="str">
        <f>=IFERROR(INDEX('All Data'!$AF:$AF,MATCH($D99&amp;"",'All Data'!$A:$A,0)),"-")</f>
      </c>
      <c r="L99" s="3657" t="str">
        <f>=IFERROR(INDEX('All Data'!$AA:$AA,MATCH($D99&amp;"",'All Data'!$A:$A,0)),"-")</f>
      </c>
      <c r="M99" s="3658" t="str">
        <f>=IFERROR(INDEX('All Data'!$AK:$AK,MATCH($D99&amp;"",'All Data'!$A:$A,0)),"-")</f>
      </c>
      <c r="N99" s="258" t="str">
        <f>=IFERROR(INDEX('All Data'!$AP:$AP,MATCH($D99&amp;"",'All Data'!$A:$A,0)),"-")</f>
      </c>
    </row>
    <row customHeight="1" ht="16" r="100">
      <c r="A100" s="79" t="inlineStr">
        <is>
          <t>13</t>
        </is>
      </c>
      <c r="B100" s="79" t="inlineStr">
        <is>
          <t>Utah</t>
        </is>
      </c>
      <c r="C100" s="79" t="inlineStr">
        <is>
          <t>Tract 17.02</t>
        </is>
      </c>
      <c r="D100" s="3689" t="inlineStr">
        <is>
          <t>49049001702</t>
        </is>
      </c>
      <c r="E100" s="3690" t="str">
        <f>=IFERROR(INDEX('All Data'!$D:$D,MATCH($D100&amp;"",'All Data'!$A:$A,0)),"-")</f>
      </c>
      <c r="F100" s="3691" t="str">
        <f>=IFERROR(INDEX('All Data'!$E:$E,MATCH($D100&amp;"",'All Data'!$A:$A,0)),"-")</f>
      </c>
      <c r="G100" s="3692" t="str">
        <f>=IFERROR(INDEX('All Data'!$F:$F,MATCH($D100&amp;"",'All Data'!$A:$A,0)),"-")</f>
      </c>
      <c r="H100" s="3693" t="str">
        <f>=IFERROR(INDEX('All Data'!$G:$G,MATCH($D100&amp;"",'All Data'!$A:$A,0)),"-")</f>
      </c>
      <c r="I100" s="3694" t="str">
        <f>=IFERROR(INDEX('All Data'!$I:$I,MATCH($D100&amp;"",'All Data'!$A:$A,0)),"-")</f>
      </c>
      <c r="J100" s="3695" t="str">
        <f>=IFERROR(INDEX('All Data'!$J:$J,MATCH($D100&amp;"",'All Data'!$A:$A,0)),"-")</f>
      </c>
      <c r="K100" s="3696" t="str">
        <f>=IFERROR(INDEX('All Data'!$AF:$AF,MATCH($D100&amp;"",'All Data'!$A:$A,0)),"-")</f>
      </c>
      <c r="L100" s="3697" t="str">
        <f>=IFERROR(INDEX('All Data'!$AA:$AA,MATCH($D100&amp;"",'All Data'!$A:$A,0)),"-")</f>
      </c>
      <c r="M100" s="3698" t="str">
        <f>=IFERROR(INDEX('All Data'!$AK:$AK,MATCH($D100&amp;"",'All Data'!$A:$A,0)),"-")</f>
      </c>
      <c r="N100" s="258" t="str">
        <f>=IFERROR(INDEX('All Data'!$AP:$AP,MATCH($D100&amp;"",'All Data'!$A:$A,0)),"-")</f>
      </c>
    </row>
    <row customHeight="1" ht="16" r="101">
      <c r="A101" s="124" t="inlineStr">
        <is>
          <t>14</t>
        </is>
      </c>
      <c r="B101" s="124" t="inlineStr">
        <is>
          <t>Utah</t>
        </is>
      </c>
      <c r="C101" s="124" t="inlineStr">
        <is>
          <t>Tract 18.01</t>
        </is>
      </c>
      <c r="D101" s="3729" t="inlineStr">
        <is>
          <t>49049001801</t>
        </is>
      </c>
      <c r="E101" s="3730" t="str">
        <f>=IFERROR(INDEX('All Data'!$D:$D,MATCH($D101&amp;"",'All Data'!$A:$A,0)),"-")</f>
      </c>
      <c r="F101" s="3731" t="str">
        <f>=IFERROR(INDEX('All Data'!$E:$E,MATCH($D101&amp;"",'All Data'!$A:$A,0)),"-")</f>
      </c>
      <c r="G101" s="3732" t="str">
        <f>=IFERROR(INDEX('All Data'!$F:$F,MATCH($D101&amp;"",'All Data'!$A:$A,0)),"-")</f>
      </c>
      <c r="H101" s="3733" t="str">
        <f>=IFERROR(INDEX('All Data'!$G:$G,MATCH($D101&amp;"",'All Data'!$A:$A,0)),"-")</f>
      </c>
      <c r="I101" s="3734" t="str">
        <f>=IFERROR(INDEX('All Data'!$I:$I,MATCH($D101&amp;"",'All Data'!$A:$A,0)),"-")</f>
      </c>
      <c r="J101" s="3735" t="str">
        <f>=IFERROR(INDEX('All Data'!$J:$J,MATCH($D101&amp;"",'All Data'!$A:$A,0)),"-")</f>
      </c>
      <c r="K101" s="3736" t="str">
        <f>=IFERROR(INDEX('All Data'!$AF:$AF,MATCH($D101&amp;"",'All Data'!$A:$A,0)),"-")</f>
      </c>
      <c r="L101" s="3737" t="str">
        <f>=IFERROR(INDEX('All Data'!$AA:$AA,MATCH($D101&amp;"",'All Data'!$A:$A,0)),"-")</f>
      </c>
      <c r="M101" s="3738" t="str">
        <f>=IFERROR(INDEX('All Data'!$AK:$AK,MATCH($D101&amp;"",'All Data'!$A:$A,0)),"-")</f>
      </c>
      <c r="N101" s="258" t="str">
        <f>=IFERROR(INDEX('All Data'!$AP:$AP,MATCH($D101&amp;"",'All Data'!$A:$A,0)),"-")</f>
      </c>
    </row>
    <row customHeight="1" ht="16" r="102">
      <c r="A102" s="79" t="inlineStr">
        <is>
          <t>15</t>
        </is>
      </c>
      <c r="B102" s="79" t="inlineStr">
        <is>
          <t>Utah</t>
        </is>
      </c>
      <c r="C102" s="79" t="inlineStr">
        <is>
          <t>Tract 18.02</t>
        </is>
      </c>
      <c r="D102" s="3769" t="inlineStr">
        <is>
          <t>49049001802</t>
        </is>
      </c>
      <c r="E102" s="3770" t="str">
        <f>=IFERROR(INDEX('All Data'!$D:$D,MATCH($D102&amp;"",'All Data'!$A:$A,0)),"-")</f>
      </c>
      <c r="F102" s="3771" t="str">
        <f>=IFERROR(INDEX('All Data'!$E:$E,MATCH($D102&amp;"",'All Data'!$A:$A,0)),"-")</f>
      </c>
      <c r="G102" s="3772" t="str">
        <f>=IFERROR(INDEX('All Data'!$F:$F,MATCH($D102&amp;"",'All Data'!$A:$A,0)),"-")</f>
      </c>
      <c r="H102" s="3773" t="str">
        <f>=IFERROR(INDEX('All Data'!$G:$G,MATCH($D102&amp;"",'All Data'!$A:$A,0)),"-")</f>
      </c>
      <c r="I102" s="3774" t="str">
        <f>=IFERROR(INDEX('All Data'!$I:$I,MATCH($D102&amp;"",'All Data'!$A:$A,0)),"-")</f>
      </c>
      <c r="J102" s="3775" t="str">
        <f>=IFERROR(INDEX('All Data'!$J:$J,MATCH($D102&amp;"",'All Data'!$A:$A,0)),"-")</f>
      </c>
      <c r="K102" s="3776" t="str">
        <f>=IFERROR(INDEX('All Data'!$AF:$AF,MATCH($D102&amp;"",'All Data'!$A:$A,0)),"-")</f>
      </c>
      <c r="L102" s="3777" t="str">
        <f>=IFERROR(INDEX('All Data'!$AA:$AA,MATCH($D102&amp;"",'All Data'!$A:$A,0)),"-")</f>
      </c>
      <c r="M102" s="3778" t="str">
        <f>=IFERROR(INDEX('All Data'!$AK:$AK,MATCH($D102&amp;"",'All Data'!$A:$A,0)),"-")</f>
      </c>
      <c r="N102" s="258" t="str">
        <f>=IFERROR(INDEX('All Data'!$AP:$AP,MATCH($D102&amp;"",'All Data'!$A:$A,0)),"-")</f>
      </c>
    </row>
    <row customHeight="1" ht="16" r="103">
      <c r="A103" s="124" t="inlineStr">
        <is>
          <t>16</t>
        </is>
      </c>
      <c r="B103" s="124" t="inlineStr">
        <is>
          <t>Utah</t>
        </is>
      </c>
      <c r="C103" s="124" t="inlineStr">
        <is>
          <t>Tract 18.03</t>
        </is>
      </c>
      <c r="D103" s="3809" t="inlineStr">
        <is>
          <t>49049001803</t>
        </is>
      </c>
      <c r="E103" s="3810" t="str">
        <f>=IFERROR(INDEX('All Data'!$D:$D,MATCH($D103&amp;"",'All Data'!$A:$A,0)),"-")</f>
      </c>
      <c r="F103" s="3811" t="str">
        <f>=IFERROR(INDEX('All Data'!$E:$E,MATCH($D103&amp;"",'All Data'!$A:$A,0)),"-")</f>
      </c>
      <c r="G103" s="3812" t="str">
        <f>=IFERROR(INDEX('All Data'!$F:$F,MATCH($D103&amp;"",'All Data'!$A:$A,0)),"-")</f>
      </c>
      <c r="H103" s="3813" t="str">
        <f>=IFERROR(INDEX('All Data'!$G:$G,MATCH($D103&amp;"",'All Data'!$A:$A,0)),"-")</f>
      </c>
      <c r="I103" s="3814" t="str">
        <f>=IFERROR(INDEX('All Data'!$I:$I,MATCH($D103&amp;"",'All Data'!$A:$A,0)),"-")</f>
      </c>
      <c r="J103" s="3815" t="str">
        <f>=IFERROR(INDEX('All Data'!$J:$J,MATCH($D103&amp;"",'All Data'!$A:$A,0)),"-")</f>
      </c>
      <c r="K103" s="3816" t="str">
        <f>=IFERROR(INDEX('All Data'!$AF:$AF,MATCH($D103&amp;"",'All Data'!$A:$A,0)),"-")</f>
      </c>
      <c r="L103" s="3817" t="str">
        <f>=IFERROR(INDEX('All Data'!$AA:$AA,MATCH($D103&amp;"",'All Data'!$A:$A,0)),"-")</f>
      </c>
      <c r="M103" s="3818" t="str">
        <f>=IFERROR(INDEX('All Data'!$AK:$AK,MATCH($D103&amp;"",'All Data'!$A:$A,0)),"-")</f>
      </c>
      <c r="N103" s="258" t="str">
        <f>=IFERROR(INDEX('All Data'!$AP:$AP,MATCH($D103&amp;"",'All Data'!$A:$A,0)),"-")</f>
      </c>
    </row>
    <row customHeight="1" ht="16" r="104">
      <c r="A104" s="79" t="inlineStr">
        <is>
          <t>17</t>
        </is>
      </c>
      <c r="B104" s="79" t="inlineStr">
        <is>
          <t>Utah</t>
        </is>
      </c>
      <c r="C104" s="79" t="inlineStr">
        <is>
          <t>Tract 19</t>
        </is>
      </c>
      <c r="D104" s="3849" t="inlineStr">
        <is>
          <t>49049001900</t>
        </is>
      </c>
      <c r="E104" s="3850" t="str">
        <f>=IFERROR(INDEX('All Data'!$D:$D,MATCH($D104&amp;"",'All Data'!$A:$A,0)),"-")</f>
      </c>
      <c r="F104" s="3851" t="str">
        <f>=IFERROR(INDEX('All Data'!$E:$E,MATCH($D104&amp;"",'All Data'!$A:$A,0)),"-")</f>
      </c>
      <c r="G104" s="3852" t="str">
        <f>=IFERROR(INDEX('All Data'!$F:$F,MATCH($D104&amp;"",'All Data'!$A:$A,0)),"-")</f>
      </c>
      <c r="H104" s="3853" t="str">
        <f>=IFERROR(INDEX('All Data'!$G:$G,MATCH($D104&amp;"",'All Data'!$A:$A,0)),"-")</f>
      </c>
      <c r="I104" s="3854" t="str">
        <f>=IFERROR(INDEX('All Data'!$I:$I,MATCH($D104&amp;"",'All Data'!$A:$A,0)),"-")</f>
      </c>
      <c r="J104" s="3855" t="str">
        <f>=IFERROR(INDEX('All Data'!$J:$J,MATCH($D104&amp;"",'All Data'!$A:$A,0)),"-")</f>
      </c>
      <c r="K104" s="3856" t="str">
        <f>=IFERROR(INDEX('All Data'!$AF:$AF,MATCH($D104&amp;"",'All Data'!$A:$A,0)),"-")</f>
      </c>
      <c r="L104" s="3857" t="str">
        <f>=IFERROR(INDEX('All Data'!$AA:$AA,MATCH($D104&amp;"",'All Data'!$A:$A,0)),"-")</f>
      </c>
      <c r="M104" s="3858" t="str">
        <f>=IFERROR(INDEX('All Data'!$AK:$AK,MATCH($D104&amp;"",'All Data'!$A:$A,0)),"-")</f>
      </c>
      <c r="N104" s="258" t="str">
        <f>=IFERROR(INDEX('All Data'!$AP:$AP,MATCH($D104&amp;"",'All Data'!$A:$A,0)),"-")</f>
      </c>
    </row>
    <row customHeight="1" ht="16" r="105">
      <c r="A105" s="124" t="inlineStr">
        <is>
          <t>18</t>
        </is>
      </c>
      <c r="B105" s="124" t="inlineStr">
        <is>
          <t>Utah</t>
        </is>
      </c>
      <c r="C105" s="124" t="inlineStr">
        <is>
          <t>Tract 20.01</t>
        </is>
      </c>
      <c r="D105" s="3889" t="inlineStr">
        <is>
          <t>49049002001</t>
        </is>
      </c>
      <c r="E105" s="3890" t="str">
        <f>=IFERROR(INDEX('All Data'!$D:$D,MATCH($D105&amp;"",'All Data'!$A:$A,0)),"-")</f>
      </c>
      <c r="F105" s="3891" t="str">
        <f>=IFERROR(INDEX('All Data'!$E:$E,MATCH($D105&amp;"",'All Data'!$A:$A,0)),"-")</f>
      </c>
      <c r="G105" s="3892" t="str">
        <f>=IFERROR(INDEX('All Data'!$F:$F,MATCH($D105&amp;"",'All Data'!$A:$A,0)),"-")</f>
      </c>
      <c r="H105" s="3893" t="str">
        <f>=IFERROR(INDEX('All Data'!$G:$G,MATCH($D105&amp;"",'All Data'!$A:$A,0)),"-")</f>
      </c>
      <c r="I105" s="3894" t="str">
        <f>=IFERROR(INDEX('All Data'!$I:$I,MATCH($D105&amp;"",'All Data'!$A:$A,0)),"-")</f>
      </c>
      <c r="J105" s="3895" t="str">
        <f>=IFERROR(INDEX('All Data'!$J:$J,MATCH($D105&amp;"",'All Data'!$A:$A,0)),"-")</f>
      </c>
      <c r="K105" s="3896" t="str">
        <f>=IFERROR(INDEX('All Data'!$AF:$AF,MATCH($D105&amp;"",'All Data'!$A:$A,0)),"-")</f>
      </c>
      <c r="L105" s="3897" t="str">
        <f>=IFERROR(INDEX('All Data'!$AA:$AA,MATCH($D105&amp;"",'All Data'!$A:$A,0)),"-")</f>
      </c>
      <c r="M105" s="3898" t="str">
        <f>=IFERROR(INDEX('All Data'!$AK:$AK,MATCH($D105&amp;"",'All Data'!$A:$A,0)),"-")</f>
      </c>
      <c r="N105" s="135" t="str">
        <f>=IFERROR(INDEX('All Data'!$AP:$AP,MATCH($D105&amp;"",'All Data'!$A:$A,0)),"-")</f>
      </c>
    </row>
    <row customHeight="1" ht="16" r="106">
      <c r="A106" s="79" t="inlineStr">
        <is>
          <t>19</t>
        </is>
      </c>
      <c r="B106" s="79" t="inlineStr">
        <is>
          <t>Utah</t>
        </is>
      </c>
      <c r="C106" s="79" t="inlineStr">
        <is>
          <t>Tract 20.02</t>
        </is>
      </c>
      <c r="D106" s="3929" t="inlineStr">
        <is>
          <t>49049002002</t>
        </is>
      </c>
      <c r="E106" s="3930" t="str">
        <f>=IFERROR(INDEX('All Data'!$D:$D,MATCH($D106&amp;"",'All Data'!$A:$A,0)),"-")</f>
      </c>
      <c r="F106" s="3931" t="str">
        <f>=IFERROR(INDEX('All Data'!$E:$E,MATCH($D106&amp;"",'All Data'!$A:$A,0)),"-")</f>
      </c>
      <c r="G106" s="3932" t="str">
        <f>=IFERROR(INDEX('All Data'!$F:$F,MATCH($D106&amp;"",'All Data'!$A:$A,0)),"-")</f>
      </c>
      <c r="H106" s="3933" t="str">
        <f>=IFERROR(INDEX('All Data'!$G:$G,MATCH($D106&amp;"",'All Data'!$A:$A,0)),"-")</f>
      </c>
      <c r="I106" s="3934" t="str">
        <f>=IFERROR(INDEX('All Data'!$I:$I,MATCH($D106&amp;"",'All Data'!$A:$A,0)),"-")</f>
      </c>
      <c r="J106" s="3935" t="str">
        <f>=IFERROR(INDEX('All Data'!$J:$J,MATCH($D106&amp;"",'All Data'!$A:$A,0)),"-")</f>
      </c>
      <c r="K106" s="3936" t="str">
        <f>=IFERROR(INDEX('All Data'!$AF:$AF,MATCH($D106&amp;"",'All Data'!$A:$A,0)),"-")</f>
      </c>
      <c r="L106" s="3937" t="str">
        <f>=IFERROR(INDEX('All Data'!$AA:$AA,MATCH($D106&amp;"",'All Data'!$A:$A,0)),"-")</f>
      </c>
      <c r="M106" s="3938" t="str">
        <f>=IFERROR(INDEX('All Data'!$AK:$AK,MATCH($D106&amp;"",'All Data'!$A:$A,0)),"-")</f>
      </c>
      <c r="N106" s="135" t="str">
        <f>=IFERROR(INDEX('All Data'!$AP:$AP,MATCH($D106&amp;"",'All Data'!$A:$A,0)),"-")</f>
      </c>
    </row>
    <row customHeight="1" ht="16" r="107">
      <c r="A107" s="124" t="inlineStr">
        <is>
          <t>20</t>
        </is>
      </c>
      <c r="B107" s="124" t="inlineStr">
        <is>
          <t>Utah</t>
        </is>
      </c>
      <c r="C107" s="124" t="inlineStr">
        <is>
          <t>Tract 22.05</t>
        </is>
      </c>
      <c r="D107" s="3969" t="inlineStr">
        <is>
          <t>49049002205</t>
        </is>
      </c>
      <c r="E107" s="3970" t="str">
        <f>=IFERROR(INDEX('All Data'!$D:$D,MATCH($D107&amp;"",'All Data'!$A:$A,0)),"-")</f>
      </c>
      <c r="F107" s="3971" t="str">
        <f>=IFERROR(INDEX('All Data'!$E:$E,MATCH($D107&amp;"",'All Data'!$A:$A,0)),"-")</f>
      </c>
      <c r="G107" s="3972" t="str">
        <f>=IFERROR(INDEX('All Data'!$F:$F,MATCH($D107&amp;"",'All Data'!$A:$A,0)),"-")</f>
      </c>
      <c r="H107" s="3973" t="str">
        <f>=IFERROR(INDEX('All Data'!$G:$G,MATCH($D107&amp;"",'All Data'!$A:$A,0)),"-")</f>
      </c>
      <c r="I107" s="3974" t="str">
        <f>=IFERROR(INDEX('All Data'!$I:$I,MATCH($D107&amp;"",'All Data'!$A:$A,0)),"-")</f>
      </c>
      <c r="J107" s="3975" t="str">
        <f>=IFERROR(INDEX('All Data'!$J:$J,MATCH($D107&amp;"",'All Data'!$A:$A,0)),"-")</f>
      </c>
      <c r="K107" s="3976" t="str">
        <f>=IFERROR(INDEX('All Data'!$AF:$AF,MATCH($D107&amp;"",'All Data'!$A:$A,0)),"-")</f>
      </c>
      <c r="L107" s="3977" t="str">
        <f>=IFERROR(INDEX('All Data'!$AA:$AA,MATCH($D107&amp;"",'All Data'!$A:$A,0)),"-")</f>
      </c>
      <c r="M107" s="3978" t="str">
        <f>=IFERROR(INDEX('All Data'!$AK:$AK,MATCH($D107&amp;"",'All Data'!$A:$A,0)),"-")</f>
      </c>
      <c r="N107" s="135" t="str">
        <f>=IFERROR(INDEX('All Data'!$AP:$AP,MATCH($D107&amp;"",'All Data'!$A:$A,0)),"-")</f>
      </c>
    </row>
    <row customHeight="1" ht="16" r="108">
      <c r="A108" s="79" t="inlineStr">
        <is>
          <t>21</t>
        </is>
      </c>
      <c r="B108" s="79" t="inlineStr">
        <is>
          <t>Utah</t>
        </is>
      </c>
      <c r="C108" s="79" t="inlineStr">
        <is>
          <t>Tract 22.09</t>
        </is>
      </c>
      <c r="D108" s="4009" t="inlineStr">
        <is>
          <t>49049002209</t>
        </is>
      </c>
      <c r="E108" s="4010" t="str">
        <f>=IFERROR(INDEX('All Data'!$D:$D,MATCH($D108&amp;"",'All Data'!$A:$A,0)),"-")</f>
      </c>
      <c r="F108" s="4011" t="str">
        <f>=IFERROR(INDEX('All Data'!$E:$E,MATCH($D108&amp;"",'All Data'!$A:$A,0)),"-")</f>
      </c>
      <c r="G108" s="4012" t="str">
        <f>=IFERROR(INDEX('All Data'!$F:$F,MATCH($D108&amp;"",'All Data'!$A:$A,0)),"-")</f>
      </c>
      <c r="H108" s="4013" t="str">
        <f>=IFERROR(INDEX('All Data'!$G:$G,MATCH($D108&amp;"",'All Data'!$A:$A,0)),"-")</f>
      </c>
      <c r="I108" s="4014" t="str">
        <f>=IFERROR(INDEX('All Data'!$I:$I,MATCH($D108&amp;"",'All Data'!$A:$A,0)),"-")</f>
      </c>
      <c r="J108" s="4015" t="str">
        <f>=IFERROR(INDEX('All Data'!$J:$J,MATCH($D108&amp;"",'All Data'!$A:$A,0)),"-")</f>
      </c>
      <c r="K108" s="4016" t="str">
        <f>=IFERROR(INDEX('All Data'!$AF:$AF,MATCH($D108&amp;"",'All Data'!$A:$A,0)),"-")</f>
      </c>
      <c r="L108" s="4017" t="str">
        <f>=IFERROR(INDEX('All Data'!$AA:$AA,MATCH($D108&amp;"",'All Data'!$A:$A,0)),"-")</f>
      </c>
      <c r="M108" s="4018" t="str">
        <f>=IFERROR(INDEX('All Data'!$AK:$AK,MATCH($D108&amp;"",'All Data'!$A:$A,0)),"-")</f>
      </c>
      <c r="N108" s="258" t="str">
        <f>=IFERROR(INDEX('All Data'!$AP:$AP,MATCH($D108&amp;"",'All Data'!$A:$A,0)),"-")</f>
      </c>
    </row>
    <row customHeight="1" ht="16" r="109">
      <c r="A109" s="124" t="inlineStr">
        <is>
          <t>22</t>
        </is>
      </c>
      <c r="B109" s="124" t="inlineStr">
        <is>
          <t>Utah</t>
        </is>
      </c>
      <c r="C109" s="124" t="inlineStr">
        <is>
          <t>Tract 22.10</t>
        </is>
      </c>
      <c r="D109" s="4049" t="inlineStr">
        <is>
          <t>49049002210</t>
        </is>
      </c>
      <c r="E109" s="4050" t="str">
        <f>=IFERROR(INDEX('All Data'!$D:$D,MATCH($D109&amp;"",'All Data'!$A:$A,0)),"-")</f>
      </c>
      <c r="F109" s="4051" t="str">
        <f>=IFERROR(INDEX('All Data'!$E:$E,MATCH($D109&amp;"",'All Data'!$A:$A,0)),"-")</f>
      </c>
      <c r="G109" s="4052" t="str">
        <f>=IFERROR(INDEX('All Data'!$F:$F,MATCH($D109&amp;"",'All Data'!$A:$A,0)),"-")</f>
      </c>
      <c r="H109" s="4053" t="str">
        <f>=IFERROR(INDEX('All Data'!$G:$G,MATCH($D109&amp;"",'All Data'!$A:$A,0)),"-")</f>
      </c>
      <c r="I109" s="4054" t="str">
        <f>=IFERROR(INDEX('All Data'!$I:$I,MATCH($D109&amp;"",'All Data'!$A:$A,0)),"-")</f>
      </c>
      <c r="J109" s="4055" t="str">
        <f>=IFERROR(INDEX('All Data'!$J:$J,MATCH($D109&amp;"",'All Data'!$A:$A,0)),"-")</f>
      </c>
      <c r="K109" s="4056" t="str">
        <f>=IFERROR(INDEX('All Data'!$AF:$AF,MATCH($D109&amp;"",'All Data'!$A:$A,0)),"-")</f>
      </c>
      <c r="L109" s="4057" t="str">
        <f>=IFERROR(INDEX('All Data'!$AA:$AA,MATCH($D109&amp;"",'All Data'!$A:$A,0)),"-")</f>
      </c>
      <c r="M109" s="4058" t="str">
        <f>=IFERROR(INDEX('All Data'!$AK:$AK,MATCH($D109&amp;"",'All Data'!$A:$A,0)),"-")</f>
      </c>
      <c r="N109" s="258" t="str">
        <f>=IFERROR(INDEX('All Data'!$AP:$AP,MATCH($D109&amp;"",'All Data'!$A:$A,0)),"-")</f>
      </c>
    </row>
    <row customHeight="1" ht="16" r="110">
      <c r="A110" s="79" t="inlineStr">
        <is>
          <t>23</t>
        </is>
      </c>
      <c r="B110" s="79" t="inlineStr">
        <is>
          <t>Utah</t>
        </is>
      </c>
      <c r="C110" s="79" t="inlineStr">
        <is>
          <t>Tract 22.11</t>
        </is>
      </c>
      <c r="D110" s="4089" t="inlineStr">
        <is>
          <t>49049002211</t>
        </is>
      </c>
      <c r="E110" s="4090" t="str">
        <f>=IFERROR(INDEX('All Data'!$D:$D,MATCH($D110&amp;"",'All Data'!$A:$A,0)),"-")</f>
      </c>
      <c r="F110" s="4091" t="str">
        <f>=IFERROR(INDEX('All Data'!$E:$E,MATCH($D110&amp;"",'All Data'!$A:$A,0)),"-")</f>
      </c>
      <c r="G110" s="4092" t="str">
        <f>=IFERROR(INDEX('All Data'!$F:$F,MATCH($D110&amp;"",'All Data'!$A:$A,0)),"-")</f>
      </c>
      <c r="H110" s="4093" t="str">
        <f>=IFERROR(INDEX('All Data'!$G:$G,MATCH($D110&amp;"",'All Data'!$A:$A,0)),"-")</f>
      </c>
      <c r="I110" s="4094" t="str">
        <f>=IFERROR(INDEX('All Data'!$I:$I,MATCH($D110&amp;"",'All Data'!$A:$A,0)),"-")</f>
      </c>
      <c r="J110" s="4095" t="str">
        <f>=IFERROR(INDEX('All Data'!$J:$J,MATCH($D110&amp;"",'All Data'!$A:$A,0)),"-")</f>
      </c>
      <c r="K110" s="4096" t="str">
        <f>=IFERROR(INDEX('All Data'!$AF:$AF,MATCH($D110&amp;"",'All Data'!$A:$A,0)),"-")</f>
      </c>
      <c r="L110" s="4097" t="str">
        <f>=IFERROR(INDEX('All Data'!$AA:$AA,MATCH($D110&amp;"",'All Data'!$A:$A,0)),"-")</f>
      </c>
      <c r="M110" s="4098" t="str">
        <f>=IFERROR(INDEX('All Data'!$AK:$AK,MATCH($D110&amp;"",'All Data'!$A:$A,0)),"-")</f>
      </c>
      <c r="N110" s="258" t="str">
        <f>=IFERROR(INDEX('All Data'!$AP:$AP,MATCH($D110&amp;"",'All Data'!$A:$A,0)),"-")</f>
      </c>
    </row>
    <row customHeight="1" ht="16" r="111">
      <c r="A111" s="124" t="inlineStr">
        <is>
          <t>24</t>
        </is>
      </c>
      <c r="B111" s="124" t="inlineStr">
        <is>
          <t>Utah</t>
        </is>
      </c>
      <c r="C111" s="124" t="inlineStr">
        <is>
          <t>Tract 23</t>
        </is>
      </c>
      <c r="D111" s="4129" t="inlineStr">
        <is>
          <t>49049002300</t>
        </is>
      </c>
      <c r="E111" s="4130" t="str">
        <f>=IFERROR(INDEX('All Data'!$D:$D,MATCH($D111&amp;"",'All Data'!$A:$A,0)),"-")</f>
      </c>
      <c r="F111" s="4131" t="str">
        <f>=IFERROR(INDEX('All Data'!$E:$E,MATCH($D111&amp;"",'All Data'!$A:$A,0)),"-")</f>
      </c>
      <c r="G111" s="4132" t="str">
        <f>=IFERROR(INDEX('All Data'!$F:$F,MATCH($D111&amp;"",'All Data'!$A:$A,0)),"-")</f>
      </c>
      <c r="H111" s="4133" t="str">
        <f>=IFERROR(INDEX('All Data'!$G:$G,MATCH($D111&amp;"",'All Data'!$A:$A,0)),"-")</f>
      </c>
      <c r="I111" s="4134" t="str">
        <f>=IFERROR(INDEX('All Data'!$I:$I,MATCH($D111&amp;"",'All Data'!$A:$A,0)),"-")</f>
      </c>
      <c r="J111" s="4135" t="str">
        <f>=IFERROR(INDEX('All Data'!$J:$J,MATCH($D111&amp;"",'All Data'!$A:$A,0)),"-")</f>
      </c>
      <c r="K111" s="4136" t="str">
        <f>=IFERROR(INDEX('All Data'!$AF:$AF,MATCH($D111&amp;"",'All Data'!$A:$A,0)),"-")</f>
      </c>
      <c r="L111" s="4137" t="str">
        <f>=IFERROR(INDEX('All Data'!$AA:$AA,MATCH($D111&amp;"",'All Data'!$A:$A,0)),"-")</f>
      </c>
      <c r="M111" s="4138" t="str">
        <f>=IFERROR(INDEX('All Data'!$AK:$AK,MATCH($D111&amp;"",'All Data'!$A:$A,0)),"-")</f>
      </c>
      <c r="N111" s="90" t="str">
        <f>=IFERROR(INDEX('All Data'!$AP:$AP,MATCH($D111&amp;"",'All Data'!$A:$A,0)),"-")</f>
      </c>
    </row>
    <row customHeight="1" ht="16" r="112">
      <c r="A112" s="79" t="inlineStr">
        <is>
          <t>25</t>
        </is>
      </c>
      <c r="B112" s="79" t="inlineStr">
        <is>
          <t>Utah</t>
        </is>
      </c>
      <c r="C112" s="79" t="inlineStr">
        <is>
          <t>Tract 24</t>
        </is>
      </c>
      <c r="D112" s="4169" t="inlineStr">
        <is>
          <t>49049002400</t>
        </is>
      </c>
      <c r="E112" s="4170" t="str">
        <f>=IFERROR(INDEX('All Data'!$D:$D,MATCH($D112&amp;"",'All Data'!$A:$A,0)),"-")</f>
      </c>
      <c r="F112" s="4171" t="str">
        <f>=IFERROR(INDEX('All Data'!$E:$E,MATCH($D112&amp;"",'All Data'!$A:$A,0)),"-")</f>
      </c>
      <c r="G112" s="4172" t="str">
        <f>=IFERROR(INDEX('All Data'!$F:$F,MATCH($D112&amp;"",'All Data'!$A:$A,0)),"-")</f>
      </c>
      <c r="H112" s="4173" t="str">
        <f>=IFERROR(INDEX('All Data'!$G:$G,MATCH($D112&amp;"",'All Data'!$A:$A,0)),"-")</f>
      </c>
      <c r="I112" s="4174" t="str">
        <f>=IFERROR(INDEX('All Data'!$I:$I,MATCH($D112&amp;"",'All Data'!$A:$A,0)),"-")</f>
      </c>
      <c r="J112" s="4175" t="str">
        <f>=IFERROR(INDEX('All Data'!$J:$J,MATCH($D112&amp;"",'All Data'!$A:$A,0)),"-")</f>
      </c>
      <c r="K112" s="4176" t="str">
        <f>=IFERROR(INDEX('All Data'!$AF:$AF,MATCH($D112&amp;"",'All Data'!$A:$A,0)),"-")</f>
      </c>
      <c r="L112" s="4177" t="str">
        <f>=IFERROR(INDEX('All Data'!$AA:$AA,MATCH($D112&amp;"",'All Data'!$A:$A,0)),"-")</f>
      </c>
      <c r="M112" s="4178" t="str">
        <f>=IFERROR(INDEX('All Data'!$AK:$AK,MATCH($D112&amp;"",'All Data'!$A:$A,0)),"-")</f>
      </c>
      <c r="N112" s="258" t="str">
        <f>=IFERROR(INDEX('All Data'!$AP:$AP,MATCH($D112&amp;"",'All Data'!$A:$A,0)),"-")</f>
      </c>
    </row>
    <row customHeight="1" ht="16" r="113">
      <c r="A113" s="124" t="inlineStr">
        <is>
          <t>26</t>
        </is>
      </c>
      <c r="B113" s="124" t="inlineStr">
        <is>
          <t>Utah</t>
        </is>
      </c>
      <c r="C113" s="124" t="inlineStr">
        <is>
          <t>Tract 25</t>
        </is>
      </c>
      <c r="D113" s="4209" t="inlineStr">
        <is>
          <t>49049002500</t>
        </is>
      </c>
      <c r="E113" s="4210" t="str">
        <f>=IFERROR(INDEX('All Data'!$D:$D,MATCH($D113&amp;"",'All Data'!$A:$A,0)),"-")</f>
      </c>
      <c r="F113" s="4211" t="str">
        <f>=IFERROR(INDEX('All Data'!$E:$E,MATCH($D113&amp;"",'All Data'!$A:$A,0)),"-")</f>
      </c>
      <c r="G113" s="4212" t="str">
        <f>=IFERROR(INDEX('All Data'!$F:$F,MATCH($D113&amp;"",'All Data'!$A:$A,0)),"-")</f>
      </c>
      <c r="H113" s="4213" t="str">
        <f>=IFERROR(INDEX('All Data'!$G:$G,MATCH($D113&amp;"",'All Data'!$A:$A,0)),"-")</f>
      </c>
      <c r="I113" s="4214" t="str">
        <f>=IFERROR(INDEX('All Data'!$I:$I,MATCH($D113&amp;"",'All Data'!$A:$A,0)),"-")</f>
      </c>
      <c r="J113" s="4215" t="str">
        <f>=IFERROR(INDEX('All Data'!$J:$J,MATCH($D113&amp;"",'All Data'!$A:$A,0)),"-")</f>
      </c>
      <c r="K113" s="4216" t="str">
        <f>=IFERROR(INDEX('All Data'!$AF:$AF,MATCH($D113&amp;"",'All Data'!$A:$A,0)),"-")</f>
      </c>
      <c r="L113" s="4217" t="str">
        <f>=IFERROR(INDEX('All Data'!$AA:$AA,MATCH($D113&amp;"",'All Data'!$A:$A,0)),"-")</f>
      </c>
      <c r="M113" s="4218" t="str">
        <f>=IFERROR(INDEX('All Data'!$AK:$AK,MATCH($D113&amp;"",'All Data'!$A:$A,0)),"-")</f>
      </c>
      <c r="N113" s="90" t="str">
        <f>=IFERROR(INDEX('All Data'!$AP:$AP,MATCH($D113&amp;"",'All Data'!$A:$A,0)),"-")</f>
      </c>
    </row>
    <row customHeight="1" ht="16" r="114">
      <c r="A114" s="79" t="inlineStr">
        <is>
          <t>27</t>
        </is>
      </c>
      <c r="B114" s="79" t="inlineStr">
        <is>
          <t>Utah</t>
        </is>
      </c>
      <c r="C114" s="79" t="inlineStr">
        <is>
          <t>Tract 29.02</t>
        </is>
      </c>
      <c r="D114" s="4249" t="inlineStr">
        <is>
          <t>49049002902</t>
        </is>
      </c>
      <c r="E114" s="4250" t="str">
        <f>=IFERROR(INDEX('All Data'!$D:$D,MATCH($D114&amp;"",'All Data'!$A:$A,0)),"-")</f>
      </c>
      <c r="F114" s="4251" t="str">
        <f>=IFERROR(INDEX('All Data'!$E:$E,MATCH($D114&amp;"",'All Data'!$A:$A,0)),"-")</f>
      </c>
      <c r="G114" s="4252" t="str">
        <f>=IFERROR(INDEX('All Data'!$F:$F,MATCH($D114&amp;"",'All Data'!$A:$A,0)),"-")</f>
      </c>
      <c r="H114" s="4253" t="str">
        <f>=IFERROR(INDEX('All Data'!$G:$G,MATCH($D114&amp;"",'All Data'!$A:$A,0)),"-")</f>
      </c>
      <c r="I114" s="4254" t="str">
        <f>=IFERROR(INDEX('All Data'!$I:$I,MATCH($D114&amp;"",'All Data'!$A:$A,0)),"-")</f>
      </c>
      <c r="J114" s="4255" t="str">
        <f>=IFERROR(INDEX('All Data'!$J:$J,MATCH($D114&amp;"",'All Data'!$A:$A,0)),"-")</f>
      </c>
      <c r="K114" s="4256" t="str">
        <f>=IFERROR(INDEX('All Data'!$AF:$AF,MATCH($D114&amp;"",'All Data'!$A:$A,0)),"-")</f>
      </c>
      <c r="L114" s="4257" t="str">
        <f>=IFERROR(INDEX('All Data'!$AA:$AA,MATCH($D114&amp;"",'All Data'!$A:$A,0)),"-")</f>
      </c>
      <c r="M114" s="4258" t="str">
        <f>=IFERROR(INDEX('All Data'!$AK:$AK,MATCH($D114&amp;"",'All Data'!$A:$A,0)),"-")</f>
      </c>
      <c r="N114" s="90" t="str">
        <f>=IFERROR(INDEX('All Data'!$AP:$AP,MATCH($D114&amp;"",'All Data'!$A:$A,0)),"-")</f>
      </c>
    </row>
    <row customHeight="1" ht="16" r="115">
      <c r="A115" s="124" t="inlineStr">
        <is>
          <t>28</t>
        </is>
      </c>
      <c r="B115" s="124" t="inlineStr">
        <is>
          <t>Utah</t>
        </is>
      </c>
      <c r="C115" s="124" t="inlineStr">
        <is>
          <t>Tract 9802</t>
        </is>
      </c>
      <c r="D115" s="4289" t="inlineStr">
        <is>
          <t>49049980200</t>
        </is>
      </c>
      <c r="E115" s="4290" t="str">
        <f>=IFERROR(INDEX('All Data'!$D:$D,MATCH($D115&amp;"",'All Data'!$A:$A,0)),"-")</f>
      </c>
      <c r="F115" s="4291" t="str">
        <f>=IFERROR(INDEX('All Data'!$E:$E,MATCH($D115&amp;"",'All Data'!$A:$A,0)),"-")</f>
      </c>
      <c r="G115" s="4292" t="str">
        <f>=IFERROR(INDEX('All Data'!$F:$F,MATCH($D115&amp;"",'All Data'!$A:$A,0)),"-")</f>
      </c>
      <c r="H115" s="4293" t="str">
        <f>=IFERROR(INDEX('All Data'!$G:$G,MATCH($D115&amp;"",'All Data'!$A:$A,0)),"-")</f>
      </c>
      <c r="I115" s="4294" t="str">
        <f>=IFERROR(INDEX('All Data'!$I:$I,MATCH($D115&amp;"",'All Data'!$A:$A,0)),"-")</f>
      </c>
      <c r="J115" s="4295" t="str">
        <f>=IFERROR(INDEX('All Data'!$J:$J,MATCH($D115&amp;"",'All Data'!$A:$A,0)),"-")</f>
      </c>
      <c r="K115" s="4296" t="str">
        <f>=IFERROR(INDEX('All Data'!$AF:$AF,MATCH($D115&amp;"",'All Data'!$A:$A,0)),"-")</f>
      </c>
      <c r="L115" s="4297" t="str">
        <f>=IFERROR(INDEX('All Data'!$AA:$AA,MATCH($D115&amp;"",'All Data'!$A:$A,0)),"-")</f>
      </c>
      <c r="M115" s="4298" t="str">
        <f>=IFERROR(INDEX('All Data'!$AK:$AK,MATCH($D115&amp;"",'All Data'!$A:$A,0)),"-")</f>
      </c>
      <c r="N115" s="258" t="str">
        <f>=IFERROR(INDEX('All Data'!$AP:$AP,MATCH($D115&amp;"",'All Data'!$A:$A,0)),"-")</f>
      </c>
    </row>
    <row customHeight="1" ht="16" r="116">
      <c r="A116" s="79" t="inlineStr">
        <is>
          <t>29</t>
        </is>
      </c>
      <c r="B116" s="79" t="inlineStr">
        <is>
          <t>Utah</t>
        </is>
      </c>
      <c r="C116" s="79" t="inlineStr">
        <is>
          <t>Tract 9803</t>
        </is>
      </c>
      <c r="D116" s="4329" t="inlineStr">
        <is>
          <t>49049980300</t>
        </is>
      </c>
      <c r="E116" s="4330" t="str">
        <f>=IFERROR(INDEX('All Data'!$D:$D,MATCH($D116&amp;"",'All Data'!$A:$A,0)),"-")</f>
      </c>
      <c r="F116" s="4331" t="str">
        <f>=IFERROR(INDEX('All Data'!$E:$E,MATCH($D116&amp;"",'All Data'!$A:$A,0)),"-")</f>
      </c>
      <c r="G116" s="4332" t="str">
        <f>=IFERROR(INDEX('All Data'!$F:$F,MATCH($D116&amp;"",'All Data'!$A:$A,0)),"-")</f>
      </c>
      <c r="H116" s="4333" t="str">
        <f>=IFERROR(INDEX('All Data'!$G:$G,MATCH($D116&amp;"",'All Data'!$A:$A,0)),"-")</f>
      </c>
      <c r="I116" s="4334" t="str">
        <f>=IFERROR(INDEX('All Data'!$I:$I,MATCH($D116&amp;"",'All Data'!$A:$A,0)),"-")</f>
      </c>
      <c r="J116" s="4335" t="str">
        <f>=IFERROR(INDEX('All Data'!$J:$J,MATCH($D116&amp;"",'All Data'!$A:$A,0)),"-")</f>
      </c>
      <c r="K116" s="4336" t="str">
        <f>=IFERROR(INDEX('All Data'!$AF:$AF,MATCH($D116&amp;"",'All Data'!$A:$A,0)),"-")</f>
      </c>
      <c r="L116" s="4337" t="str">
        <f>=IFERROR(INDEX('All Data'!$AA:$AA,MATCH($D116&amp;"",'All Data'!$A:$A,0)),"-")</f>
      </c>
      <c r="M116" s="4338" t="str">
        <f>=IFERROR(INDEX('All Data'!$AK:$AK,MATCH($D116&amp;"",'All Data'!$A:$A,0)),"-")</f>
      </c>
      <c r="N116" s="90" t="str">
        <f>=IFERROR(INDEX('All Data'!$AP:$AP,MATCH($D116&amp;"",'All Data'!$A:$A,0)),"-")</f>
      </c>
    </row>
    <row customHeight="1" ht="16" r="117">
      <c r="A117" s="124" t="inlineStr">
        <is>
          <t>30</t>
        </is>
      </c>
      <c r="B117" s="124" t="inlineStr">
        <is>
          <t>Utah</t>
        </is>
      </c>
      <c r="C117" s="124" t="inlineStr">
        <is>
          <t>Tract 9805</t>
        </is>
      </c>
      <c r="D117" s="4369" t="inlineStr">
        <is>
          <t>49049980500</t>
        </is>
      </c>
      <c r="E117" s="4370" t="str">
        <f>=IFERROR(INDEX('All Data'!$D:$D,MATCH($D117&amp;"",'All Data'!$A:$A,0)),"-")</f>
      </c>
      <c r="F117" s="4371" t="str">
        <f>=IFERROR(INDEX('All Data'!$E:$E,MATCH($D117&amp;"",'All Data'!$A:$A,0)),"-")</f>
      </c>
      <c r="G117" s="4372" t="str">
        <f>=IFERROR(INDEX('All Data'!$F:$F,MATCH($D117&amp;"",'All Data'!$A:$A,0)),"-")</f>
      </c>
      <c r="H117" s="4373" t="str">
        <f>=IFERROR(INDEX('All Data'!$G:$G,MATCH($D117&amp;"",'All Data'!$A:$A,0)),"-")</f>
      </c>
      <c r="I117" s="4374" t="str">
        <f>=IFERROR(INDEX('All Data'!$I:$I,MATCH($D117&amp;"",'All Data'!$A:$A,0)),"-")</f>
      </c>
      <c r="J117" s="4375" t="str">
        <f>=IFERROR(INDEX('All Data'!$J:$J,MATCH($D117&amp;"",'All Data'!$A:$A,0)),"-")</f>
      </c>
      <c r="K117" s="4376" t="str">
        <f>=IFERROR(INDEX('All Data'!$AF:$AF,MATCH($D117&amp;"",'All Data'!$A:$A,0)),"-")</f>
      </c>
      <c r="L117" s="4377" t="str">
        <f>=IFERROR(INDEX('All Data'!$AA:$AA,MATCH($D117&amp;"",'All Data'!$A:$A,0)),"-")</f>
      </c>
      <c r="M117" s="4378" t="str">
        <f>=IFERROR(INDEX('All Data'!$AK:$AK,MATCH($D117&amp;"",'All Data'!$A:$A,0)),"-")</f>
      </c>
      <c r="N117" s="258" t="str">
        <f>=IFERROR(INDEX('All Data'!$AP:$AP,MATCH($D117&amp;"",'All Data'!$A:$A,0)),"-")</f>
      </c>
    </row>
  </sheetData>
  <mergeCells count="10">
    <mergeCell ref="A1:N1"/>
    <mergeCell ref="B2:D2"/>
    <mergeCell ref="E2:I2"/>
    <mergeCell ref="J2:M2"/>
    <mergeCell ref="A4:N4"/>
    <mergeCell ref="A7:N7"/>
    <mergeCell ref="A24:N24"/>
    <mergeCell ref="A33:N33"/>
    <mergeCell ref="A83:N83"/>
    <mergeCell ref="A87:N87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3B4F"/>
  </sheetPr>
  <dimension ref="A1:H5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6.832"/>
    <col min="2" max="2" bestFit="1" customWidth="1" hidden="false" width="22.832"/>
    <col min="3" max="3" bestFit="1" customWidth="1" hidden="false" width="13.832"/>
    <col min="4" max="4" bestFit="1" customWidth="1" hidden="false" width="22.832"/>
    <col min="5" max="5" bestFit="1" customWidth="1" hidden="false" width="13.832"/>
    <col min="6" max="6" bestFit="1" customWidth="1" hidden="false" width="22.832"/>
    <col min="7" max="7" bestFit="1" customWidth="1" hidden="false" width="13.832"/>
    <col min="8" max="8" bestFit="1" customWidth="1" hidden="true" width="0.93"/>
  </cols>
  <sheetData>
    <row customHeight="1" ht="28" r="1">
      <c r="A1" s="34" t="inlineStr">
        <is>
          <t>Box Elder County — OZ 2.0 Candidate Tracts — Detail</t>
        </is>
      </c>
      <c r="B1" s="34"/>
      <c r="C1" s="34"/>
      <c r="D1" s="34"/>
      <c r="E1" s="34"/>
      <c r="F1" s="34"/>
      <c r="G1" s="34"/>
    </row>
    <row customHeight="1" ht="18" r="2">
      <c r="A2" s="6" t="inlineStr">
        <is>
          <t>WFRC &amp; MAG Region  |  Generated June 01, 2026</t>
        </is>
      </c>
      <c r="B2" s="6"/>
      <c r="C2" s="6"/>
      <c r="D2" s="6"/>
      <c r="E2" s="6"/>
      <c r="F2" s="6"/>
      <c r="G2" s="6"/>
    </row>
    <row customHeight="1" ht="8" r="3"/>
    <row customHeight="1" ht="22" r="4">
      <c r="A4" s="4381" t="str">
        <f>="01  —  "&amp;IFERROR(INDEX('All Data'!$C:$C,MATCH($H$4&amp;"",'All Data'!$A:$A,0)),"")&amp;"  |  GEOID "&amp;$H$4&amp;"  |  "&amp;TEXT(IFERROR(INDEX('All Data'!$F:$F,MATCH($H$4&amp;"",'All Data'!$A:$A,0)),0),"0")&amp;" ac  |  "&amp;IFERROR(INDEX('All Data'!$AP:$AP,MATCH($H$4&amp;"",'All Data'!$A:$A,0)),"—")</f>
      </c>
      <c r="B4" s="4381"/>
      <c r="C4" s="4381"/>
      <c r="D4" s="4381"/>
      <c r="E4" s="4381"/>
      <c r="F4" s="4381"/>
      <c r="G4" s="4381"/>
      <c r="H4" s="4379" t="inlineStr">
        <is>
          <t>49003960601</t>
        </is>
      </c>
    </row>
    <row customHeight="1" ht="14" r="5">
      <c r="B5" s="4382" t="inlineStr">
        <is>
          <t>TRACT PROFILE</t>
        </is>
      </c>
      <c r="C5" s="4382"/>
      <c r="D5" s="4382" t="inlineStr">
        <is>
          <t>CENTERS &amp; DISTRICTS</t>
        </is>
      </c>
      <c r="E5" s="4382"/>
      <c r="F5" s="4382" t="inlineStr">
        <is>
          <t>HOUSING &amp; DEMOGRAPHICS</t>
        </is>
      </c>
      <c r="G5" s="4382"/>
    </row>
    <row customHeight="1" ht="15" r="6">
      <c r="B6" s="4384" t="inlineStr">
        <is>
          <t>Population</t>
        </is>
      </c>
      <c r="C6" s="4387" t="str">
        <f>=IFERROR(INDEX('All Data'!$D:$D,MATCH($H$4&amp;"",'All Data'!$A:$A,0)),"-")</f>
      </c>
      <c r="D6" s="4384" t="inlineStr">
        <is>
          <t>WC MUorC % Total</t>
        </is>
      </c>
      <c r="E6" s="4390" t="str">
        <f>=IFERROR(INDEX('All Data'!$J:$J,MATCH($H$4&amp;"",'All Data'!$A:$A,0)),"-")</f>
      </c>
      <c r="F6" s="4384" t="inlineStr">
        <is>
          <t>Total Units</t>
        </is>
      </c>
      <c r="G6" s="4393" t="str">
        <f>=IFERROR(INDEX('All Data'!$R:$R,MATCH($H$4&amp;"",'All Data'!$A:$A,0)),"-")</f>
      </c>
    </row>
    <row customHeight="1" ht="15" r="7">
      <c r="B7" s="32" t="inlineStr">
        <is>
          <t>Households</t>
        </is>
      </c>
      <c r="C7" s="4396" t="str">
        <f>=IFERROR(INDEX('All Data'!$E:$E,MATCH($H$4&amp;"",'All Data'!$A:$A,0)),"-")</f>
      </c>
      <c r="D7" s="32" t="inlineStr">
        <is>
          <t>Metropolitan Center</t>
        </is>
      </c>
      <c r="E7" s="4399" t="str">
        <f>=IFERROR(INDEX('All Data'!$K:$K,MATCH($H$4&amp;"",'All Data'!$A:$A,0)),"-")</f>
      </c>
      <c r="F7" s="32" t="inlineStr">
        <is>
          <t>Residential Acres</t>
        </is>
      </c>
      <c r="G7" s="4402" t="str">
        <f>=IFERROR(INDEX('All Data'!$S:$S,MATCH($H$4&amp;"",'All Data'!$A:$A,0)),"-")</f>
      </c>
    </row>
    <row customHeight="1" ht="15" r="8">
      <c r="B8" s="4384" t="inlineStr">
        <is>
          <t>Total Acres</t>
        </is>
      </c>
      <c r="C8" s="4405" t="str">
        <f>=IFERROR(INDEX('All Data'!$F:$F,MATCH($H$4&amp;"",'All Data'!$A:$A,0)),"-")</f>
      </c>
      <c r="D8" s="4384" t="inlineStr">
        <is>
          <t>Urban Center</t>
        </is>
      </c>
      <c r="E8" s="4408" t="str">
        <f>=IFERROR(INDEX('All Data'!$L:$L,MATCH($H$4&amp;"",'All Data'!$A:$A,0)),"-")</f>
      </c>
      <c r="F8" s="4384" t="inlineStr">
        <is>
          <t>SFD Acres</t>
        </is>
      </c>
      <c r="G8" s="4411" t="str">
        <f>=IFERROR(INDEX('All Data'!$T:$T,MATCH($H$4&amp;"",'All Data'!$A:$A,0)),"-")</f>
      </c>
    </row>
    <row customHeight="1" ht="15" r="9">
      <c r="B9" s="32" t="inlineStr">
        <is>
          <t>Developable Acres</t>
        </is>
      </c>
      <c r="C9" s="4414" t="str">
        <f>=IFERROR(INDEX('All Data'!$G:$G,MATCH($H$4&amp;"",'All Data'!$A:$A,0)),"-")</f>
      </c>
      <c r="D9" s="32" t="inlineStr">
        <is>
          <t>City Center</t>
        </is>
      </c>
      <c r="E9" s="4417" t="str">
        <f>=IFERROR(INDEX('All Data'!$M:$M,MATCH($H$4&amp;"",'All Data'!$A:$A,0)),"-")</f>
      </c>
      <c r="F9" s="32" t="inlineStr">
        <is>
          <t>MF / SFA Acres</t>
        </is>
      </c>
      <c r="G9" s="4420" t="str">
        <f>=IFERROR(INDEX('All Data'!$U:$U,MATCH($H$4&amp;"",'All Data'!$A:$A,0)),"-")</f>
      </c>
    </row>
    <row customHeight="1" ht="15" r="10">
      <c r="B10" s="4384" t="inlineStr">
        <is>
          <t>OZ 1.0 Acres</t>
        </is>
      </c>
      <c r="C10" s="4423" t="str">
        <f>=IFERROR(INDEX('All Data'!$H:$H,MATCH($H$4&amp;"",'All Data'!$A:$A,0)),"-")</f>
      </c>
      <c r="D10" s="4384" t="inlineStr">
        <is>
          <t>Neighborhood Center</t>
        </is>
      </c>
      <c r="E10" s="4426" t="str">
        <f>=IFERROR(INDEX('All Data'!$N:$N,MATCH($H$4&amp;"",'All Data'!$A:$A,0)),"-")</f>
      </c>
      <c r="F10" s="4384" t="inlineStr">
        <is>
          <t>Poverty Rate</t>
        </is>
      </c>
      <c r="G10" s="4429" t="str">
        <f>=IFERROR(INDEX('All Data'!$AL:$AL,MATCH($H$4&amp;"",'All Data'!$A:$A,0)),"-")</f>
      </c>
    </row>
    <row customHeight="1" ht="15" r="11">
      <c r="B11" s="32" t="inlineStr">
        <is>
          <t>OZ 1.0 % of Tract</t>
        </is>
      </c>
      <c r="C11" s="4432" t="str">
        <f>=IFERROR(INDEX('All Data'!$I:$I,MATCH($H$4&amp;"",'All Data'!$A:$A,0)),"-")</f>
      </c>
      <c r="D11" s="32" t="inlineStr">
        <is>
          <t>Employment District</t>
        </is>
      </c>
      <c r="E11" s="4435" t="str">
        <f>=IFERROR(INDEX('All Data'!$O:$O,MATCH($H$4&amp;"",'All Data'!$A:$A,0)),"-")</f>
      </c>
      <c r="F11" s="32" t="inlineStr">
        <is>
          <t>Unemployment Rate</t>
        </is>
      </c>
      <c r="G11" s="4438" t="str">
        <f>=IFERROR(INDEX('All Data'!$AM:$AM,MATCH($H$4&amp;"",'All Data'!$A:$A,0)),"-")</f>
      </c>
    </row>
    <row customHeight="1" ht="15" r="12">
      <c r="B12" s="4384" t="inlineStr">
        <is>
          <t/>
        </is>
      </c>
      <c r="C12" s="4440" t="inlineStr">
        <is>
          <t/>
        </is>
      </c>
      <c r="D12" s="4384" t="inlineStr">
        <is>
          <t>Industrial District</t>
        </is>
      </c>
      <c r="E12" s="4443" t="str">
        <f>=IFERROR(INDEX('All Data'!$P:$P,MATCH($H$4&amp;"",'All Data'!$A:$A,0)),"-")</f>
      </c>
      <c r="F12" s="4384" t="inlineStr">
        <is>
          <t>Median Family Income</t>
        </is>
      </c>
      <c r="G12" s="4446" t="str">
        <f>=IFERROR(INDEX('All Data'!$AN:$AN,MATCH($H$4&amp;"",'All Data'!$A:$A,0)),"-")</f>
      </c>
    </row>
    <row customHeight="1" ht="15" r="13">
      <c r="B13" s="32" t="inlineStr">
        <is>
          <t/>
        </is>
      </c>
      <c r="C13" s="4448" t="inlineStr">
        <is>
          <t/>
        </is>
      </c>
      <c r="D13" s="32" t="inlineStr">
        <is>
          <t>Retail District</t>
        </is>
      </c>
      <c r="E13" s="4451" t="str">
        <f>=IFERROR(INDEX('All Data'!$Q:$Q,MATCH($H$4&amp;"",'All Data'!$A:$A,0)),"-")</f>
      </c>
      <c r="F13" s="32" t="inlineStr">
        <is>
          <t/>
        </is>
      </c>
      <c r="G13" s="4448" t="inlineStr">
        <is>
          <t/>
        </is>
      </c>
    </row>
    <row customHeight="1" ht="14" r="14">
      <c r="B14" s="4453" t="inlineStr">
        <is>
          <t>TRANSIT ACCESS</t>
        </is>
      </c>
      <c r="C14" s="4453"/>
      <c r="D14" s="4453" t="inlineStr">
        <is>
          <t>AUTO ACCESS</t>
        </is>
      </c>
      <c r="E14" s="4453"/>
      <c r="F14" s="4453" t="inlineStr">
        <is>
          <t>PROJECTED GROWTH 2027-37</t>
        </is>
      </c>
      <c r="G14" s="4453"/>
    </row>
    <row customHeight="1" ht="15" r="15">
      <c r="B15" s="4384" t="inlineStr">
        <is>
          <t>Rail / BRT Stops</t>
        </is>
      </c>
      <c r="C15" s="4456" t="str">
        <f>=IFERROR(INDEX('All Data'!$V:$V,MATCH($H$4&amp;"",'All Data'!$A:$A,0)),"-")</f>
      </c>
      <c r="D15" s="4384" t="inlineStr">
        <is>
          <t>Freeway Exits</t>
        </is>
      </c>
      <c r="E15" s="4459" t="str">
        <f>=IFERROR(INDEX('All Data'!$AB:$AB,MATCH($H$4&amp;"",'All Data'!$A:$A,0)),"-")</f>
      </c>
      <c r="F15" s="4384" t="inlineStr">
        <is>
          <t>Households Added</t>
        </is>
      </c>
      <c r="G15" s="4462" t="str">
        <f>=IFERROR(INDEX('All Data'!$AG:$AG,MATCH($H$4&amp;"",'All Data'!$A:$A,0)),"-")</f>
      </c>
    </row>
    <row customHeight="1" ht="15" r="16">
      <c r="B16" s="32" t="inlineStr">
        <is>
          <t>SAP Acres</t>
        </is>
      </c>
      <c r="C16" s="4465" t="str">
        <f>=IFERROR(INDEX('All Data'!$W:$W,MATCH($H$4&amp;"",'All Data'!$A:$A,0)),"-")</f>
      </c>
      <c r="D16" s="32" t="inlineStr">
        <is>
          <t>Exit Distance (mi)</t>
        </is>
      </c>
      <c r="E16" s="4468" t="str">
        <f>=IFERROR(INDEX('All Data'!$AC:$AC,MATCH($H$4&amp;"",'All Data'!$A:$A,0)),"-")</f>
      </c>
      <c r="F16" s="32" t="inlineStr">
        <is>
          <t>Population Added</t>
        </is>
      </c>
      <c r="G16" s="4471" t="str">
        <f>=IFERROR(INDEX('All Data'!$AH:$AH,MATCH($H$4&amp;"",'All Data'!$A:$A,0)),"-")</f>
      </c>
    </row>
    <row customHeight="1" ht="15" r="17">
      <c r="B17" s="4384" t="inlineStr">
        <is>
          <t>SAP % of Tract</t>
        </is>
      </c>
      <c r="C17" s="4474" t="str">
        <f>=IFERROR(INDEX('All Data'!$X:$X,MATCH($H$4&amp;"",'All Data'!$A:$A,0)),"-")</f>
      </c>
      <c r="D17" s="4384" t="inlineStr">
        <is>
          <t>ATO Jobs (Auto)</t>
        </is>
      </c>
      <c r="E17" s="4477" t="str">
        <f>=IFERROR(INDEX('All Data'!$AD:$AD,MATCH($H$4&amp;"",'All Data'!$A:$A,0)),"-")</f>
      </c>
      <c r="F17" s="4384" t="inlineStr">
        <is>
          <t>Jobs Added</t>
        </is>
      </c>
      <c r="G17" s="4480" t="str">
        <f>=IFERROR(INDEX('All Data'!$AI:$AI,MATCH($H$4&amp;"",'All Data'!$A:$A,0)),"-")</f>
      </c>
    </row>
    <row customHeight="1" ht="15" r="18">
      <c r="B18" s="32" t="inlineStr">
        <is>
          <t>ATO Jobs (Transit)</t>
        </is>
      </c>
      <c r="C18" s="4483" t="str">
        <f>=IFERROR(INDEX('All Data'!$Y:$Y,MATCH($H$4&amp;"",'All Data'!$A:$A,0)),"-")</f>
      </c>
      <c r="D18" s="32" t="inlineStr">
        <is>
          <t>ATO Households (Auto)</t>
        </is>
      </c>
      <c r="E18" s="4486" t="str">
        <f>=IFERROR(INDEX('All Data'!$AE:$AE,MATCH($H$4&amp;"",'All Data'!$A:$A,0)),"-")</f>
      </c>
      <c r="F18" s="32" t="inlineStr">
        <is>
          <t>ERU Added</t>
        </is>
      </c>
      <c r="G18" s="4489" t="str">
        <f>=IFERROR(INDEX('All Data'!$AJ:$AJ,MATCH($H$4&amp;"",'All Data'!$A:$A,0)),"-")</f>
      </c>
    </row>
    <row customHeight="1" ht="15" r="19">
      <c r="B19" s="4384" t="inlineStr">
        <is>
          <t>ATO Households (Transit)</t>
        </is>
      </c>
      <c r="C19" s="4492" t="str">
        <f>=IFERROR(INDEX('All Data'!$Z:$Z,MATCH($H$4&amp;"",'All Data'!$A:$A,0)),"-")</f>
      </c>
      <c r="D19" s="4384" t="inlineStr">
        <is>
          <t/>
        </is>
      </c>
      <c r="E19" s="4440" t="inlineStr">
        <is>
          <t/>
        </is>
      </c>
      <c r="F19" s="4384" t="inlineStr">
        <is>
          <t>ERU per Acre</t>
        </is>
      </c>
      <c r="G19" s="4495" t="str">
        <f>=IFERROR(INDEX('All Data'!$AK:$AK,MATCH($H$4&amp;"",'All Data'!$A:$A,0)),"-")</f>
      </c>
    </row>
    <row customHeight="1" ht="15" r="20">
      <c r="B20" s="32" t="inlineStr">
        <is>
          <t>SAP Planned HH/ac</t>
        </is>
      </c>
      <c r="C20" s="4498" t="str">
        <f>=IFERROR(INDEX('All Data'!$AA:$AA,MATCH($H$4&amp;"",'All Data'!$A:$A,0)),"-")</f>
      </c>
      <c r="D20" s="32" t="inlineStr">
        <is>
          <t/>
        </is>
      </c>
      <c r="E20" s="4448" t="inlineStr">
        <is>
          <t/>
        </is>
      </c>
      <c r="F20" s="32" t="inlineStr">
        <is>
          <t/>
        </is>
      </c>
      <c r="G20" s="4448" t="inlineStr">
        <is>
          <t/>
        </is>
      </c>
    </row>
    <row customHeight="1" ht="15" r="21">
      <c r="B21" s="4384" t="inlineStr">
        <is>
          <t/>
        </is>
      </c>
      <c r="C21" s="4440" t="inlineStr">
        <is>
          <t/>
        </is>
      </c>
      <c r="D21" s="4384" t="inlineStr">
        <is>
          <t/>
        </is>
      </c>
      <c r="E21" s="4440" t="inlineStr">
        <is>
          <t/>
        </is>
      </c>
      <c r="F21" s="4384" t="inlineStr">
        <is>
          <t/>
        </is>
      </c>
      <c r="G21" s="4440" t="inlineStr">
        <is>
          <t/>
        </is>
      </c>
    </row>
    <row customHeight="1" ht="14" r="22">
      <c r="B22" s="4500" t="inlineStr">
        <is>
          <t>INCOME</t>
        </is>
      </c>
      <c r="C22" s="4500"/>
      <c r="D22" s="4500" t="inlineStr">
        <is>
          <t>POVERTY RATE</t>
        </is>
      </c>
      <c r="E22" s="4500"/>
      <c r="F22" s="4500" t="inlineStr">
        <is>
          <t>UNEMPLOYMENT</t>
        </is>
      </c>
      <c r="G22" s="4500"/>
    </row>
    <row customHeight="1" ht="18" r="23">
      <c r="B23" s="10"/>
      <c r="C23" s="4504" t="str">
        <f>=IFERROR(INDEX('All Data'!$AN:$AN,MATCH($H$4&amp;"",'All Data'!$A:$A,0)),"-")</f>
      </c>
      <c r="D23" s="10"/>
      <c r="E23" s="4508" t="str">
        <f>=IFERROR(INDEX('All Data'!$AL:$AL,MATCH($H$4&amp;"",'All Data'!$A:$A,0)),"-")</f>
      </c>
      <c r="F23" s="10"/>
      <c r="G23" s="4512" t="str">
        <f>=IFERROR(INDEX('All Data'!$AM:$AM,MATCH($H$4&amp;"",'All Data'!$A:$A,0)),"-")</f>
      </c>
    </row>
    <row customHeight="1" ht="24" r="24">
      <c r="B24" s="4514" t="str">
        <f>="Investment Likelihood: "&amp;IFERROR(INDEX('All Data'!$AP:$AP,MATCH($H$4&amp;"",'All Data'!$A:$A,0)),"—")</f>
      </c>
      <c r="C24" s="4514"/>
      <c r="D24" s="4514"/>
      <c r="E24" s="4514"/>
      <c r="F24" s="4514"/>
      <c r="G24" s="4514"/>
    </row>
    <row customHeight="1" ht="15" r="25">
      <c r="B25" s="4516" t="inlineStr">
        <is>
          <t>Access to Opportunities (ATO) Composite Score /100</t>
        </is>
      </c>
      <c r="C25" s="4516"/>
      <c r="D25" s="4516"/>
      <c r="E25" s="4516"/>
      <c r="F25" s="4520" t="str">
        <f>=IFERROR(INDEX('All Data'!$AF:$AF,MATCH($H$4&amp;"",'All Data'!$A:$A,0)),"-")</f>
      </c>
      <c r="G25" s="15"/>
    </row>
    <row customHeight="1" ht="8" r="26"/>
    <row customHeight="1" ht="8" r="27"/>
    <row customHeight="1" ht="8" r="28"/>
    <row customHeight="1" ht="22" r="29">
      <c r="A29" s="4523" t="str">
        <f>="02  —  "&amp;IFERROR(INDEX('All Data'!$C:$C,MATCH($H$29&amp;"",'All Data'!$A:$A,0)),"")&amp;"  |  GEOID "&amp;$H$29&amp;"  |  "&amp;TEXT(IFERROR(INDEX('All Data'!$F:$F,MATCH($H$29&amp;"",'All Data'!$A:$A,0)),0),"0")&amp;" ac  |  "&amp;IFERROR(INDEX('All Data'!$AP:$AP,MATCH($H$29&amp;"",'All Data'!$A:$A,0)),"—")</f>
      </c>
      <c r="B29" s="4523"/>
      <c r="C29" s="4523"/>
      <c r="D29" s="4523"/>
      <c r="E29" s="4523"/>
      <c r="F29" s="4523"/>
      <c r="G29" s="4523"/>
      <c r="H29" s="4521" t="inlineStr">
        <is>
          <t>49003960702</t>
        </is>
      </c>
    </row>
    <row customHeight="1" ht="14" r="30">
      <c r="B30" s="4382" t="inlineStr">
        <is>
          <t>TRACT PROFILE</t>
        </is>
      </c>
      <c r="C30" s="4382"/>
      <c r="D30" s="4382" t="inlineStr">
        <is>
          <t>CENTERS &amp; DISTRICTS</t>
        </is>
      </c>
      <c r="E30" s="4382"/>
      <c r="F30" s="4382" t="inlineStr">
        <is>
          <t>HOUSING &amp; DEMOGRAPHICS</t>
        </is>
      </c>
      <c r="G30" s="4382"/>
    </row>
    <row customHeight="1" ht="15" r="31">
      <c r="B31" s="4384" t="inlineStr">
        <is>
          <t>Population</t>
        </is>
      </c>
      <c r="C31" s="4526" t="str">
        <f>=IFERROR(INDEX('All Data'!$D:$D,MATCH($H$29&amp;"",'All Data'!$A:$A,0)),"-")</f>
      </c>
      <c r="D31" s="4384" t="inlineStr">
        <is>
          <t>WC MUorC % Total</t>
        </is>
      </c>
      <c r="E31" s="4529" t="str">
        <f>=IFERROR(INDEX('All Data'!$J:$J,MATCH($H$29&amp;"",'All Data'!$A:$A,0)),"-")</f>
      </c>
      <c r="F31" s="4384" t="inlineStr">
        <is>
          <t>Total Units</t>
        </is>
      </c>
      <c r="G31" s="4532" t="str">
        <f>=IFERROR(INDEX('All Data'!$R:$R,MATCH($H$29&amp;"",'All Data'!$A:$A,0)),"-")</f>
      </c>
    </row>
    <row customHeight="1" ht="15" r="32">
      <c r="B32" s="32" t="inlineStr">
        <is>
          <t>Households</t>
        </is>
      </c>
      <c r="C32" s="4535" t="str">
        <f>=IFERROR(INDEX('All Data'!$E:$E,MATCH($H$29&amp;"",'All Data'!$A:$A,0)),"-")</f>
      </c>
      <c r="D32" s="32" t="inlineStr">
        <is>
          <t>Metropolitan Center</t>
        </is>
      </c>
      <c r="E32" s="4538" t="str">
        <f>=IFERROR(INDEX('All Data'!$K:$K,MATCH($H$29&amp;"",'All Data'!$A:$A,0)),"-")</f>
      </c>
      <c r="F32" s="32" t="inlineStr">
        <is>
          <t>Residential Acres</t>
        </is>
      </c>
      <c r="G32" s="4541" t="str">
        <f>=IFERROR(INDEX('All Data'!$S:$S,MATCH($H$29&amp;"",'All Data'!$A:$A,0)),"-")</f>
      </c>
    </row>
    <row customHeight="1" ht="15" r="33">
      <c r="B33" s="4384" t="inlineStr">
        <is>
          <t>Total Acres</t>
        </is>
      </c>
      <c r="C33" s="4544" t="str">
        <f>=IFERROR(INDEX('All Data'!$F:$F,MATCH($H$29&amp;"",'All Data'!$A:$A,0)),"-")</f>
      </c>
      <c r="D33" s="4384" t="inlineStr">
        <is>
          <t>Urban Center</t>
        </is>
      </c>
      <c r="E33" s="4547" t="str">
        <f>=IFERROR(INDEX('All Data'!$L:$L,MATCH($H$29&amp;"",'All Data'!$A:$A,0)),"-")</f>
      </c>
      <c r="F33" s="4384" t="inlineStr">
        <is>
          <t>SFD Acres</t>
        </is>
      </c>
      <c r="G33" s="4550" t="str">
        <f>=IFERROR(INDEX('All Data'!$T:$T,MATCH($H$29&amp;"",'All Data'!$A:$A,0)),"-")</f>
      </c>
    </row>
    <row customHeight="1" ht="15" r="34">
      <c r="B34" s="32" t="inlineStr">
        <is>
          <t>Developable Acres</t>
        </is>
      </c>
      <c r="C34" s="4553" t="str">
        <f>=IFERROR(INDEX('All Data'!$G:$G,MATCH($H$29&amp;"",'All Data'!$A:$A,0)),"-")</f>
      </c>
      <c r="D34" s="32" t="inlineStr">
        <is>
          <t>City Center</t>
        </is>
      </c>
      <c r="E34" s="4556" t="str">
        <f>=IFERROR(INDEX('All Data'!$M:$M,MATCH($H$29&amp;"",'All Data'!$A:$A,0)),"-")</f>
      </c>
      <c r="F34" s="32" t="inlineStr">
        <is>
          <t>MF / SFA Acres</t>
        </is>
      </c>
      <c r="G34" s="4559" t="str">
        <f>=IFERROR(INDEX('All Data'!$U:$U,MATCH($H$29&amp;"",'All Data'!$A:$A,0)),"-")</f>
      </c>
    </row>
    <row customHeight="1" ht="15" r="35">
      <c r="B35" s="4384" t="inlineStr">
        <is>
          <t>OZ 1.0 Acres</t>
        </is>
      </c>
      <c r="C35" s="4562" t="str">
        <f>=IFERROR(INDEX('All Data'!$H:$H,MATCH($H$29&amp;"",'All Data'!$A:$A,0)),"-")</f>
      </c>
      <c r="D35" s="4384" t="inlineStr">
        <is>
          <t>Neighborhood Center</t>
        </is>
      </c>
      <c r="E35" s="4565" t="str">
        <f>=IFERROR(INDEX('All Data'!$N:$N,MATCH($H$29&amp;"",'All Data'!$A:$A,0)),"-")</f>
      </c>
      <c r="F35" s="4384" t="inlineStr">
        <is>
          <t>Poverty Rate</t>
        </is>
      </c>
      <c r="G35" s="4568" t="str">
        <f>=IFERROR(INDEX('All Data'!$AL:$AL,MATCH($H$29&amp;"",'All Data'!$A:$A,0)),"-")</f>
      </c>
    </row>
    <row customHeight="1" ht="15" r="36">
      <c r="B36" s="32" t="inlineStr">
        <is>
          <t>OZ 1.0 % of Tract</t>
        </is>
      </c>
      <c r="C36" s="4571" t="str">
        <f>=IFERROR(INDEX('All Data'!$I:$I,MATCH($H$29&amp;"",'All Data'!$A:$A,0)),"-")</f>
      </c>
      <c r="D36" s="32" t="inlineStr">
        <is>
          <t>Employment District</t>
        </is>
      </c>
      <c r="E36" s="4574" t="str">
        <f>=IFERROR(INDEX('All Data'!$O:$O,MATCH($H$29&amp;"",'All Data'!$A:$A,0)),"-")</f>
      </c>
      <c r="F36" s="32" t="inlineStr">
        <is>
          <t>Unemployment Rate</t>
        </is>
      </c>
      <c r="G36" s="4577" t="str">
        <f>=IFERROR(INDEX('All Data'!$AM:$AM,MATCH($H$29&amp;"",'All Data'!$A:$A,0)),"-")</f>
      </c>
    </row>
    <row customHeight="1" ht="15" r="37">
      <c r="B37" s="4384" t="inlineStr">
        <is>
          <t/>
        </is>
      </c>
      <c r="C37" s="4440" t="inlineStr">
        <is>
          <t/>
        </is>
      </c>
      <c r="D37" s="4384" t="inlineStr">
        <is>
          <t>Industrial District</t>
        </is>
      </c>
      <c r="E37" s="4580" t="str">
        <f>=IFERROR(INDEX('All Data'!$P:$P,MATCH($H$29&amp;"",'All Data'!$A:$A,0)),"-")</f>
      </c>
      <c r="F37" s="4384" t="inlineStr">
        <is>
          <t>Median Family Income</t>
        </is>
      </c>
      <c r="G37" s="4583" t="str">
        <f>=IFERROR(INDEX('All Data'!$AN:$AN,MATCH($H$29&amp;"",'All Data'!$A:$A,0)),"-")</f>
      </c>
    </row>
    <row customHeight="1" ht="15" r="38">
      <c r="B38" s="32" t="inlineStr">
        <is>
          <t/>
        </is>
      </c>
      <c r="C38" s="4448" t="inlineStr">
        <is>
          <t/>
        </is>
      </c>
      <c r="D38" s="32" t="inlineStr">
        <is>
          <t>Retail District</t>
        </is>
      </c>
      <c r="E38" s="4586" t="str">
        <f>=IFERROR(INDEX('All Data'!$Q:$Q,MATCH($H$29&amp;"",'All Data'!$A:$A,0)),"-")</f>
      </c>
      <c r="F38" s="32" t="inlineStr">
        <is>
          <t/>
        </is>
      </c>
      <c r="G38" s="4448" t="inlineStr">
        <is>
          <t/>
        </is>
      </c>
    </row>
    <row customHeight="1" ht="14" r="39">
      <c r="B39" s="4453" t="inlineStr">
        <is>
          <t>TRANSIT ACCESS</t>
        </is>
      </c>
      <c r="C39" s="4453"/>
      <c r="D39" s="4453" t="inlineStr">
        <is>
          <t>AUTO ACCESS</t>
        </is>
      </c>
      <c r="E39" s="4453"/>
      <c r="F39" s="4453" t="inlineStr">
        <is>
          <t>PROJECTED GROWTH 2027-37</t>
        </is>
      </c>
      <c r="G39" s="4453"/>
    </row>
    <row customHeight="1" ht="15" r="40">
      <c r="B40" s="4384" t="inlineStr">
        <is>
          <t>Rail / BRT Stops</t>
        </is>
      </c>
      <c r="C40" s="4589" t="str">
        <f>=IFERROR(INDEX('All Data'!$V:$V,MATCH($H$29&amp;"",'All Data'!$A:$A,0)),"-")</f>
      </c>
      <c r="D40" s="4384" t="inlineStr">
        <is>
          <t>Freeway Exits</t>
        </is>
      </c>
      <c r="E40" s="4592" t="str">
        <f>=IFERROR(INDEX('All Data'!$AB:$AB,MATCH($H$29&amp;"",'All Data'!$A:$A,0)),"-")</f>
      </c>
      <c r="F40" s="4384" t="inlineStr">
        <is>
          <t>Households Added</t>
        </is>
      </c>
      <c r="G40" s="4595" t="str">
        <f>=IFERROR(INDEX('All Data'!$AG:$AG,MATCH($H$29&amp;"",'All Data'!$A:$A,0)),"-")</f>
      </c>
    </row>
    <row customHeight="1" ht="15" r="41">
      <c r="B41" s="32" t="inlineStr">
        <is>
          <t>SAP Acres</t>
        </is>
      </c>
      <c r="C41" s="4598" t="str">
        <f>=IFERROR(INDEX('All Data'!$W:$W,MATCH($H$29&amp;"",'All Data'!$A:$A,0)),"-")</f>
      </c>
      <c r="D41" s="32" t="inlineStr">
        <is>
          <t>Exit Distance (mi)</t>
        </is>
      </c>
      <c r="E41" s="4601" t="str">
        <f>=IFERROR(INDEX('All Data'!$AC:$AC,MATCH($H$29&amp;"",'All Data'!$A:$A,0)),"-")</f>
      </c>
      <c r="F41" s="32" t="inlineStr">
        <is>
          <t>Population Added</t>
        </is>
      </c>
      <c r="G41" s="4604" t="str">
        <f>=IFERROR(INDEX('All Data'!$AH:$AH,MATCH($H$29&amp;"",'All Data'!$A:$A,0)),"-")</f>
      </c>
    </row>
    <row customHeight="1" ht="15" r="42">
      <c r="B42" s="4384" t="inlineStr">
        <is>
          <t>SAP % of Tract</t>
        </is>
      </c>
      <c r="C42" s="4607" t="str">
        <f>=IFERROR(INDEX('All Data'!$X:$X,MATCH($H$29&amp;"",'All Data'!$A:$A,0)),"-")</f>
      </c>
      <c r="D42" s="4384" t="inlineStr">
        <is>
          <t>ATO Jobs (Auto)</t>
        </is>
      </c>
      <c r="E42" s="4610" t="str">
        <f>=IFERROR(INDEX('All Data'!$AD:$AD,MATCH($H$29&amp;"",'All Data'!$A:$A,0)),"-")</f>
      </c>
      <c r="F42" s="4384" t="inlineStr">
        <is>
          <t>Jobs Added</t>
        </is>
      </c>
      <c r="G42" s="4613" t="str">
        <f>=IFERROR(INDEX('All Data'!$AI:$AI,MATCH($H$29&amp;"",'All Data'!$A:$A,0)),"-")</f>
      </c>
    </row>
    <row customHeight="1" ht="15" r="43">
      <c r="B43" s="32" t="inlineStr">
        <is>
          <t>ATO Jobs (Transit)</t>
        </is>
      </c>
      <c r="C43" s="4616" t="str">
        <f>=IFERROR(INDEX('All Data'!$Y:$Y,MATCH($H$29&amp;"",'All Data'!$A:$A,0)),"-")</f>
      </c>
      <c r="D43" s="32" t="inlineStr">
        <is>
          <t>ATO Households (Auto)</t>
        </is>
      </c>
      <c r="E43" s="4619" t="str">
        <f>=IFERROR(INDEX('All Data'!$AE:$AE,MATCH($H$29&amp;"",'All Data'!$A:$A,0)),"-")</f>
      </c>
      <c r="F43" s="32" t="inlineStr">
        <is>
          <t>ERU Added</t>
        </is>
      </c>
      <c r="G43" s="4622" t="str">
        <f>=IFERROR(INDEX('All Data'!$AJ:$AJ,MATCH($H$29&amp;"",'All Data'!$A:$A,0)),"-")</f>
      </c>
    </row>
    <row customHeight="1" ht="15" r="44">
      <c r="B44" s="4384" t="inlineStr">
        <is>
          <t>ATO Households (Transit)</t>
        </is>
      </c>
      <c r="C44" s="4625" t="str">
        <f>=IFERROR(INDEX('All Data'!$Z:$Z,MATCH($H$29&amp;"",'All Data'!$A:$A,0)),"-")</f>
      </c>
      <c r="D44" s="4384" t="inlineStr">
        <is>
          <t/>
        </is>
      </c>
      <c r="E44" s="4440" t="inlineStr">
        <is>
          <t/>
        </is>
      </c>
      <c r="F44" s="4384" t="inlineStr">
        <is>
          <t>ERU per Acre</t>
        </is>
      </c>
      <c r="G44" s="4628" t="str">
        <f>=IFERROR(INDEX('All Data'!$AK:$AK,MATCH($H$29&amp;"",'All Data'!$A:$A,0)),"-")</f>
      </c>
    </row>
    <row customHeight="1" ht="15" r="45">
      <c r="B45" s="32" t="inlineStr">
        <is>
          <t>SAP Planned HH/ac</t>
        </is>
      </c>
      <c r="C45" s="4631" t="str">
        <f>=IFERROR(INDEX('All Data'!$AA:$AA,MATCH($H$29&amp;"",'All Data'!$A:$A,0)),"-")</f>
      </c>
      <c r="D45" s="32" t="inlineStr">
        <is>
          <t/>
        </is>
      </c>
      <c r="E45" s="4448" t="inlineStr">
        <is>
          <t/>
        </is>
      </c>
      <c r="F45" s="32" t="inlineStr">
        <is>
          <t/>
        </is>
      </c>
      <c r="G45" s="4448" t="inlineStr">
        <is>
          <t/>
        </is>
      </c>
    </row>
    <row customHeight="1" ht="15" r="46">
      <c r="B46" s="4384" t="inlineStr">
        <is>
          <t/>
        </is>
      </c>
      <c r="C46" s="4440" t="inlineStr">
        <is>
          <t/>
        </is>
      </c>
      <c r="D46" s="4384" t="inlineStr">
        <is>
          <t/>
        </is>
      </c>
      <c r="E46" s="4440" t="inlineStr">
        <is>
          <t/>
        </is>
      </c>
      <c r="F46" s="4384" t="inlineStr">
        <is>
          <t/>
        </is>
      </c>
      <c r="G46" s="4440" t="inlineStr">
        <is>
          <t/>
        </is>
      </c>
    </row>
    <row customHeight="1" ht="14" r="47">
      <c r="B47" s="4500" t="inlineStr">
        <is>
          <t>INCOME</t>
        </is>
      </c>
      <c r="C47" s="4500"/>
      <c r="D47" s="4500" t="inlineStr">
        <is>
          <t>POVERTY RATE</t>
        </is>
      </c>
      <c r="E47" s="4500"/>
      <c r="F47" s="4500" t="inlineStr">
        <is>
          <t>UNEMPLOYMENT</t>
        </is>
      </c>
      <c r="G47" s="4500"/>
    </row>
    <row customHeight="1" ht="18" r="48">
      <c r="B48" s="10"/>
      <c r="C48" s="4635" t="str">
        <f>=IFERROR(INDEX('All Data'!$AN:$AN,MATCH($H$29&amp;"",'All Data'!$A:$A,0)),"-")</f>
      </c>
      <c r="D48" s="10"/>
      <c r="E48" s="4639" t="str">
        <f>=IFERROR(INDEX('All Data'!$AL:$AL,MATCH($H$29&amp;"",'All Data'!$A:$A,0)),"-")</f>
      </c>
      <c r="F48" s="10"/>
      <c r="G48" s="4643" t="str">
        <f>=IFERROR(INDEX('All Data'!$AM:$AM,MATCH($H$29&amp;"",'All Data'!$A:$A,0)),"-")</f>
      </c>
    </row>
    <row customHeight="1" ht="24" r="49">
      <c r="B49" s="4645" t="str">
        <f>="Investment Likelihood: "&amp;IFERROR(INDEX('All Data'!$AP:$AP,MATCH($H$29&amp;"",'All Data'!$A:$A,0)),"—")</f>
      </c>
      <c r="C49" s="4645"/>
      <c r="D49" s="4645"/>
      <c r="E49" s="4645"/>
      <c r="F49" s="4645"/>
      <c r="G49" s="4645"/>
    </row>
    <row customHeight="1" ht="15" r="50">
      <c r="B50" s="4516" t="inlineStr">
        <is>
          <t>Access to Opportunities (ATO) Composite Score /100</t>
        </is>
      </c>
      <c r="C50" s="4516"/>
      <c r="D50" s="4516"/>
      <c r="E50" s="4516"/>
      <c r="F50" s="4649" t="str">
        <f>=IFERROR(INDEX('All Data'!$AF:$AF,MATCH($H$29&amp;"",'All Data'!$A:$A,0)),"-")</f>
      </c>
      <c r="G50" s="15"/>
    </row>
    <row customHeight="1" ht="8" r="51"/>
    <row customHeight="1" ht="8" r="52"/>
    <row customHeight="1" ht="8" r="53"/>
  </sheetData>
  <mergeCells count="28">
    <mergeCell ref="A1:G1"/>
    <mergeCell ref="A2:G2"/>
    <mergeCell ref="A4:G4"/>
    <mergeCell ref="B5:C5"/>
    <mergeCell ref="D5:E5"/>
    <mergeCell ref="F5:G5"/>
    <mergeCell ref="B14:C14"/>
    <mergeCell ref="D14:E14"/>
    <mergeCell ref="F14:G14"/>
    <mergeCell ref="B22:C22"/>
    <mergeCell ref="D22:E22"/>
    <mergeCell ref="F22:G22"/>
    <mergeCell ref="B24:G24"/>
    <mergeCell ref="B25:E25"/>
    <mergeCell ref="F25:G25"/>
    <mergeCell ref="A29:G29"/>
    <mergeCell ref="B30:C30"/>
    <mergeCell ref="D30:E30"/>
    <mergeCell ref="F30:G30"/>
    <mergeCell ref="B39:C39"/>
    <mergeCell ref="D39:E39"/>
    <mergeCell ref="F39:G39"/>
    <mergeCell ref="B47:C47"/>
    <mergeCell ref="D47:E47"/>
    <mergeCell ref="F47:G47"/>
    <mergeCell ref="B49:G49"/>
    <mergeCell ref="B50:E50"/>
    <mergeCell ref="F50:G50"/>
  </mergeCells>
  <printOptions gridLines="1" gridLinesSet="1"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3B4F"/>
  </sheetPr>
  <dimension ref="A1:H4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6.832"/>
    <col min="2" max="2" bestFit="1" customWidth="1" hidden="false" width="22.832"/>
    <col min="3" max="3" bestFit="1" customWidth="1" hidden="false" width="13.832"/>
    <col min="4" max="4" bestFit="1" customWidth="1" hidden="false" width="22.832"/>
    <col min="5" max="5" bestFit="1" customWidth="1" hidden="false" width="13.832"/>
    <col min="6" max="6" bestFit="1" customWidth="1" hidden="false" width="22.832"/>
    <col min="7" max="7" bestFit="1" customWidth="1" hidden="false" width="13.832"/>
    <col min="8" max="8" bestFit="1" customWidth="1" hidden="true" width="0.93"/>
  </cols>
  <sheetData>
    <row customHeight="1" ht="28" r="1">
      <c r="A1" s="34" t="inlineStr">
        <is>
          <t>Weber County — OZ 2.0 Candidate Tracts — Detail</t>
        </is>
      </c>
      <c r="B1" s="34"/>
      <c r="C1" s="34"/>
      <c r="D1" s="34"/>
      <c r="E1" s="34"/>
      <c r="F1" s="34"/>
      <c r="G1" s="34"/>
    </row>
    <row customHeight="1" ht="18" r="2">
      <c r="A2" s="6" t="inlineStr">
        <is>
          <t>WFRC &amp; MAG Region  |  Generated June 01, 2026</t>
        </is>
      </c>
      <c r="B2" s="6"/>
      <c r="C2" s="6"/>
      <c r="D2" s="6"/>
      <c r="E2" s="6"/>
      <c r="F2" s="6"/>
      <c r="G2" s="6"/>
    </row>
    <row customHeight="1" ht="8" r="3"/>
    <row customHeight="1" ht="22" r="4">
      <c r="A4" s="4381" t="str">
        <f>="01  —  "&amp;IFERROR(INDEX('All Data'!$C:$C,MATCH($H$4&amp;"",'All Data'!$A:$A,0)),"")&amp;"  |  GEOID "&amp;$H$4&amp;"  |  "&amp;TEXT(IFERROR(INDEX('All Data'!$F:$F,MATCH($H$4&amp;"",'All Data'!$A:$A,0)),0),"0")&amp;" ac  |  "&amp;IFERROR(INDEX('All Data'!$AP:$AP,MATCH($H$4&amp;"",'All Data'!$A:$A,0)),"—")</f>
      </c>
      <c r="B4" s="4381"/>
      <c r="C4" s="4381"/>
      <c r="D4" s="4381"/>
      <c r="E4" s="4381"/>
      <c r="F4" s="4381"/>
      <c r="G4" s="4381"/>
      <c r="H4" s="4650" t="inlineStr">
        <is>
          <t>49057200202</t>
        </is>
      </c>
    </row>
    <row customHeight="1" ht="14" r="5">
      <c r="B5" s="4382" t="inlineStr">
        <is>
          <t>TRACT PROFILE</t>
        </is>
      </c>
      <c r="C5" s="4382"/>
      <c r="D5" s="4382" t="inlineStr">
        <is>
          <t>CENTERS &amp; DISTRICTS</t>
        </is>
      </c>
      <c r="E5" s="4382"/>
      <c r="F5" s="4382" t="inlineStr">
        <is>
          <t>HOUSING &amp; DEMOGRAPHICS</t>
        </is>
      </c>
      <c r="G5" s="4382"/>
    </row>
    <row customHeight="1" ht="15" r="6">
      <c r="B6" s="4384" t="inlineStr">
        <is>
          <t>Population</t>
        </is>
      </c>
      <c r="C6" s="4653" t="str">
        <f>=IFERROR(INDEX('All Data'!$D:$D,MATCH($H$4&amp;"",'All Data'!$A:$A,0)),"-")</f>
      </c>
      <c r="D6" s="4384" t="inlineStr">
        <is>
          <t>WC MUorC % Total</t>
        </is>
      </c>
      <c r="E6" s="4656" t="str">
        <f>=IFERROR(INDEX('All Data'!$J:$J,MATCH($H$4&amp;"",'All Data'!$A:$A,0)),"-")</f>
      </c>
      <c r="F6" s="4384" t="inlineStr">
        <is>
          <t>Total Units</t>
        </is>
      </c>
      <c r="G6" s="4659" t="str">
        <f>=IFERROR(INDEX('All Data'!$R:$R,MATCH($H$4&amp;"",'All Data'!$A:$A,0)),"-")</f>
      </c>
    </row>
    <row customHeight="1" ht="15" r="7">
      <c r="B7" s="32" t="inlineStr">
        <is>
          <t>Households</t>
        </is>
      </c>
      <c r="C7" s="4662" t="str">
        <f>=IFERROR(INDEX('All Data'!$E:$E,MATCH($H$4&amp;"",'All Data'!$A:$A,0)),"-")</f>
      </c>
      <c r="D7" s="32" t="inlineStr">
        <is>
          <t>Metropolitan Center</t>
        </is>
      </c>
      <c r="E7" s="4665" t="str">
        <f>=IFERROR(INDEX('All Data'!$K:$K,MATCH($H$4&amp;"",'All Data'!$A:$A,0)),"-")</f>
      </c>
      <c r="F7" s="32" t="inlineStr">
        <is>
          <t>Residential Acres</t>
        </is>
      </c>
      <c r="G7" s="4668" t="str">
        <f>=IFERROR(INDEX('All Data'!$S:$S,MATCH($H$4&amp;"",'All Data'!$A:$A,0)),"-")</f>
      </c>
    </row>
    <row customHeight="1" ht="15" r="8">
      <c r="B8" s="4384" t="inlineStr">
        <is>
          <t>Total Acres</t>
        </is>
      </c>
      <c r="C8" s="4671" t="str">
        <f>=IFERROR(INDEX('All Data'!$F:$F,MATCH($H$4&amp;"",'All Data'!$A:$A,0)),"-")</f>
      </c>
      <c r="D8" s="4384" t="inlineStr">
        <is>
          <t>Urban Center</t>
        </is>
      </c>
      <c r="E8" s="4674" t="str">
        <f>=IFERROR(INDEX('All Data'!$L:$L,MATCH($H$4&amp;"",'All Data'!$A:$A,0)),"-")</f>
      </c>
      <c r="F8" s="4384" t="inlineStr">
        <is>
          <t>SFD Acres</t>
        </is>
      </c>
      <c r="G8" s="4677" t="str">
        <f>=IFERROR(INDEX('All Data'!$T:$T,MATCH($H$4&amp;"",'All Data'!$A:$A,0)),"-")</f>
      </c>
    </row>
    <row customHeight="1" ht="15" r="9">
      <c r="B9" s="32" t="inlineStr">
        <is>
          <t>Developable Acres</t>
        </is>
      </c>
      <c r="C9" s="4680" t="str">
        <f>=IFERROR(INDEX('All Data'!$G:$G,MATCH($H$4&amp;"",'All Data'!$A:$A,0)),"-")</f>
      </c>
      <c r="D9" s="32" t="inlineStr">
        <is>
          <t>City Center</t>
        </is>
      </c>
      <c r="E9" s="4683" t="str">
        <f>=IFERROR(INDEX('All Data'!$M:$M,MATCH($H$4&amp;"",'All Data'!$A:$A,0)),"-")</f>
      </c>
      <c r="F9" s="32" t="inlineStr">
        <is>
          <t>MF / SFA Acres</t>
        </is>
      </c>
      <c r="G9" s="4686" t="str">
        <f>=IFERROR(INDEX('All Data'!$U:$U,MATCH($H$4&amp;"",'All Data'!$A:$A,0)),"-")</f>
      </c>
    </row>
    <row customHeight="1" ht="15" r="10">
      <c r="B10" s="4384" t="inlineStr">
        <is>
          <t>OZ 1.0 Acres</t>
        </is>
      </c>
      <c r="C10" s="4689" t="str">
        <f>=IFERROR(INDEX('All Data'!$H:$H,MATCH($H$4&amp;"",'All Data'!$A:$A,0)),"-")</f>
      </c>
      <c r="D10" s="4384" t="inlineStr">
        <is>
          <t>Neighborhood Center</t>
        </is>
      </c>
      <c r="E10" s="4692" t="str">
        <f>=IFERROR(INDEX('All Data'!$N:$N,MATCH($H$4&amp;"",'All Data'!$A:$A,0)),"-")</f>
      </c>
      <c r="F10" s="4384" t="inlineStr">
        <is>
          <t>Poverty Rate</t>
        </is>
      </c>
      <c r="G10" s="4695" t="str">
        <f>=IFERROR(INDEX('All Data'!$AL:$AL,MATCH($H$4&amp;"",'All Data'!$A:$A,0)),"-")</f>
      </c>
    </row>
    <row customHeight="1" ht="15" r="11">
      <c r="B11" s="32" t="inlineStr">
        <is>
          <t>OZ 1.0 % of Tract</t>
        </is>
      </c>
      <c r="C11" s="4698" t="str">
        <f>=IFERROR(INDEX('All Data'!$I:$I,MATCH($H$4&amp;"",'All Data'!$A:$A,0)),"-")</f>
      </c>
      <c r="D11" s="32" t="inlineStr">
        <is>
          <t>Employment District</t>
        </is>
      </c>
      <c r="E11" s="4701" t="str">
        <f>=IFERROR(INDEX('All Data'!$O:$O,MATCH($H$4&amp;"",'All Data'!$A:$A,0)),"-")</f>
      </c>
      <c r="F11" s="32" t="inlineStr">
        <is>
          <t>Unemployment Rate</t>
        </is>
      </c>
      <c r="G11" s="4704" t="str">
        <f>=IFERROR(INDEX('All Data'!$AM:$AM,MATCH($H$4&amp;"",'All Data'!$A:$A,0)),"-")</f>
      </c>
    </row>
    <row customHeight="1" ht="15" r="12">
      <c r="B12" s="4384" t="inlineStr">
        <is>
          <t/>
        </is>
      </c>
      <c r="C12" s="4440" t="inlineStr">
        <is>
          <t/>
        </is>
      </c>
      <c r="D12" s="4384" t="inlineStr">
        <is>
          <t>Industrial District</t>
        </is>
      </c>
      <c r="E12" s="4707" t="str">
        <f>=IFERROR(INDEX('All Data'!$P:$P,MATCH($H$4&amp;"",'All Data'!$A:$A,0)),"-")</f>
      </c>
      <c r="F12" s="4384" t="inlineStr">
        <is>
          <t>Median Family Income</t>
        </is>
      </c>
      <c r="G12" s="4710" t="str">
        <f>=IFERROR(INDEX('All Data'!$AN:$AN,MATCH($H$4&amp;"",'All Data'!$A:$A,0)),"-")</f>
      </c>
    </row>
    <row customHeight="1" ht="15" r="13">
      <c r="B13" s="32" t="inlineStr">
        <is>
          <t/>
        </is>
      </c>
      <c r="C13" s="4448" t="inlineStr">
        <is>
          <t/>
        </is>
      </c>
      <c r="D13" s="32" t="inlineStr">
        <is>
          <t>Retail District</t>
        </is>
      </c>
      <c r="E13" s="4713" t="str">
        <f>=IFERROR(INDEX('All Data'!$Q:$Q,MATCH($H$4&amp;"",'All Data'!$A:$A,0)),"-")</f>
      </c>
      <c r="F13" s="32" t="inlineStr">
        <is>
          <t/>
        </is>
      </c>
      <c r="G13" s="4448" t="inlineStr">
        <is>
          <t/>
        </is>
      </c>
    </row>
    <row customHeight="1" ht="14" r="14">
      <c r="B14" s="4453" t="inlineStr">
        <is>
          <t>TRANSIT ACCESS</t>
        </is>
      </c>
      <c r="C14" s="4453"/>
      <c r="D14" s="4453" t="inlineStr">
        <is>
          <t>AUTO ACCESS</t>
        </is>
      </c>
      <c r="E14" s="4453"/>
      <c r="F14" s="4453" t="inlineStr">
        <is>
          <t>PROJECTED GROWTH 2027-37</t>
        </is>
      </c>
      <c r="G14" s="4453"/>
    </row>
    <row customHeight="1" ht="15" r="15">
      <c r="B15" s="4384" t="inlineStr">
        <is>
          <t>Rail / BRT Stops</t>
        </is>
      </c>
      <c r="C15" s="4716" t="str">
        <f>=IFERROR(INDEX('All Data'!$V:$V,MATCH($H$4&amp;"",'All Data'!$A:$A,0)),"-")</f>
      </c>
      <c r="D15" s="4384" t="inlineStr">
        <is>
          <t>Freeway Exits</t>
        </is>
      </c>
      <c r="E15" s="4719" t="str">
        <f>=IFERROR(INDEX('All Data'!$AB:$AB,MATCH($H$4&amp;"",'All Data'!$A:$A,0)),"-")</f>
      </c>
      <c r="F15" s="4384" t="inlineStr">
        <is>
          <t>Households Added</t>
        </is>
      </c>
      <c r="G15" s="4722" t="str">
        <f>=IFERROR(INDEX('All Data'!$AG:$AG,MATCH($H$4&amp;"",'All Data'!$A:$A,0)),"-")</f>
      </c>
    </row>
    <row customHeight="1" ht="15" r="16">
      <c r="B16" s="32" t="inlineStr">
        <is>
          <t>SAP Acres</t>
        </is>
      </c>
      <c r="C16" s="4725" t="str">
        <f>=IFERROR(INDEX('All Data'!$W:$W,MATCH($H$4&amp;"",'All Data'!$A:$A,0)),"-")</f>
      </c>
      <c r="D16" s="32" t="inlineStr">
        <is>
          <t>Exit Distance (mi)</t>
        </is>
      </c>
      <c r="E16" s="4728" t="str">
        <f>=IFERROR(INDEX('All Data'!$AC:$AC,MATCH($H$4&amp;"",'All Data'!$A:$A,0)),"-")</f>
      </c>
      <c r="F16" s="32" t="inlineStr">
        <is>
          <t>Population Added</t>
        </is>
      </c>
      <c r="G16" s="4731" t="str">
        <f>=IFERROR(INDEX('All Data'!$AH:$AH,MATCH($H$4&amp;"",'All Data'!$A:$A,0)),"-")</f>
      </c>
    </row>
    <row customHeight="1" ht="15" r="17">
      <c r="B17" s="4384" t="inlineStr">
        <is>
          <t>SAP % of Tract</t>
        </is>
      </c>
      <c r="C17" s="4734" t="str">
        <f>=IFERROR(INDEX('All Data'!$X:$X,MATCH($H$4&amp;"",'All Data'!$A:$A,0)),"-")</f>
      </c>
      <c r="D17" s="4384" t="inlineStr">
        <is>
          <t>ATO Jobs (Auto)</t>
        </is>
      </c>
      <c r="E17" s="4737" t="str">
        <f>=IFERROR(INDEX('All Data'!$AD:$AD,MATCH($H$4&amp;"",'All Data'!$A:$A,0)),"-")</f>
      </c>
      <c r="F17" s="4384" t="inlineStr">
        <is>
          <t>Jobs Added</t>
        </is>
      </c>
      <c r="G17" s="4740" t="str">
        <f>=IFERROR(INDEX('All Data'!$AI:$AI,MATCH($H$4&amp;"",'All Data'!$A:$A,0)),"-")</f>
      </c>
    </row>
    <row customHeight="1" ht="15" r="18">
      <c r="B18" s="32" t="inlineStr">
        <is>
          <t>ATO Jobs (Transit)</t>
        </is>
      </c>
      <c r="C18" s="4743" t="str">
        <f>=IFERROR(INDEX('All Data'!$Y:$Y,MATCH($H$4&amp;"",'All Data'!$A:$A,0)),"-")</f>
      </c>
      <c r="D18" s="32" t="inlineStr">
        <is>
          <t>ATO Households (Auto)</t>
        </is>
      </c>
      <c r="E18" s="4746" t="str">
        <f>=IFERROR(INDEX('All Data'!$AE:$AE,MATCH($H$4&amp;"",'All Data'!$A:$A,0)),"-")</f>
      </c>
      <c r="F18" s="32" t="inlineStr">
        <is>
          <t>ERU Added</t>
        </is>
      </c>
      <c r="G18" s="4749" t="str">
        <f>=IFERROR(INDEX('All Data'!$AJ:$AJ,MATCH($H$4&amp;"",'All Data'!$A:$A,0)),"-")</f>
      </c>
    </row>
    <row customHeight="1" ht="15" r="19">
      <c r="B19" s="4384" t="inlineStr">
        <is>
          <t>ATO Households (Transit)</t>
        </is>
      </c>
      <c r="C19" s="4752" t="str">
        <f>=IFERROR(INDEX('All Data'!$Z:$Z,MATCH($H$4&amp;"",'All Data'!$A:$A,0)),"-")</f>
      </c>
      <c r="D19" s="4384" t="inlineStr">
        <is>
          <t/>
        </is>
      </c>
      <c r="E19" s="4440" t="inlineStr">
        <is>
          <t/>
        </is>
      </c>
      <c r="F19" s="4384" t="inlineStr">
        <is>
          <t>ERU per Acre</t>
        </is>
      </c>
      <c r="G19" s="4755" t="str">
        <f>=IFERROR(INDEX('All Data'!$AK:$AK,MATCH($H$4&amp;"",'All Data'!$A:$A,0)),"-")</f>
      </c>
    </row>
    <row customHeight="1" ht="15" r="20">
      <c r="B20" s="32" t="inlineStr">
        <is>
          <t>SAP Planned HH/ac</t>
        </is>
      </c>
      <c r="C20" s="4758" t="str">
        <f>=IFERROR(INDEX('All Data'!$AA:$AA,MATCH($H$4&amp;"",'All Data'!$A:$A,0)),"-")</f>
      </c>
      <c r="D20" s="32" t="inlineStr">
        <is>
          <t/>
        </is>
      </c>
      <c r="E20" s="4448" t="inlineStr">
        <is>
          <t/>
        </is>
      </c>
      <c r="F20" s="32" t="inlineStr">
        <is>
          <t/>
        </is>
      </c>
      <c r="G20" s="4448" t="inlineStr">
        <is>
          <t/>
        </is>
      </c>
    </row>
    <row customHeight="1" ht="15" r="21">
      <c r="B21" s="4384" t="inlineStr">
        <is>
          <t/>
        </is>
      </c>
      <c r="C21" s="4440" t="inlineStr">
        <is>
          <t/>
        </is>
      </c>
      <c r="D21" s="4384" t="inlineStr">
        <is>
          <t/>
        </is>
      </c>
      <c r="E21" s="4440" t="inlineStr">
        <is>
          <t/>
        </is>
      </c>
      <c r="F21" s="4384" t="inlineStr">
        <is>
          <t/>
        </is>
      </c>
      <c r="G21" s="4440" t="inlineStr">
        <is>
          <t/>
        </is>
      </c>
    </row>
    <row customHeight="1" ht="14" r="22">
      <c r="B22" s="4500" t="inlineStr">
        <is>
          <t>INCOME</t>
        </is>
      </c>
      <c r="C22" s="4500"/>
      <c r="D22" s="4500" t="inlineStr">
        <is>
          <t>POVERTY RATE</t>
        </is>
      </c>
      <c r="E22" s="4500"/>
      <c r="F22" s="4500" t="inlineStr">
        <is>
          <t>UNEMPLOYMENT</t>
        </is>
      </c>
      <c r="G22" s="4500"/>
    </row>
    <row customHeight="1" ht="18" r="23">
      <c r="B23" s="10"/>
      <c r="C23" s="4762" t="str">
        <f>=IFERROR(INDEX('All Data'!$AN:$AN,MATCH($H$4&amp;"",'All Data'!$A:$A,0)),"-")</f>
      </c>
      <c r="D23" s="10"/>
      <c r="E23" s="4766" t="str">
        <f>=IFERROR(INDEX('All Data'!$AL:$AL,MATCH($H$4&amp;"",'All Data'!$A:$A,0)),"-")</f>
      </c>
      <c r="F23" s="10"/>
      <c r="G23" s="4770" t="str">
        <f>=IFERROR(INDEX('All Data'!$AM:$AM,MATCH($H$4&amp;"",'All Data'!$A:$A,0)),"-")</f>
      </c>
    </row>
    <row customHeight="1" ht="24" r="24">
      <c r="B24" s="4514" t="str">
        <f>="Investment Likelihood: "&amp;IFERROR(INDEX('All Data'!$AP:$AP,MATCH($H$4&amp;"",'All Data'!$A:$A,0)),"—")</f>
      </c>
      <c r="C24" s="4514"/>
      <c r="D24" s="4514"/>
      <c r="E24" s="4514"/>
      <c r="F24" s="4514"/>
      <c r="G24" s="4514"/>
    </row>
    <row customHeight="1" ht="15" r="25">
      <c r="B25" s="4516" t="inlineStr">
        <is>
          <t>Access to Opportunities (ATO) Composite Score /100</t>
        </is>
      </c>
      <c r="C25" s="4516"/>
      <c r="D25" s="4516"/>
      <c r="E25" s="4516"/>
      <c r="F25" s="4774" t="str">
        <f>=IFERROR(INDEX('All Data'!$AF:$AF,MATCH($H$4&amp;"",'All Data'!$A:$A,0)),"-")</f>
      </c>
      <c r="G25" s="15"/>
    </row>
    <row customHeight="1" ht="8" r="26"/>
    <row customHeight="1" ht="8" r="27"/>
    <row customHeight="1" ht="8" r="28"/>
    <row customHeight="1" ht="22" r="29">
      <c r="A29" s="4381" t="str">
        <f>="02  —  "&amp;IFERROR(INDEX('All Data'!$C:$C,MATCH($H$29&amp;"",'All Data'!$A:$A,0)),"")&amp;"  |  GEOID "&amp;$H$29&amp;"  |  "&amp;TEXT(IFERROR(INDEX('All Data'!$F:$F,MATCH($H$29&amp;"",'All Data'!$A:$A,0)),0),"0")&amp;" ac  |  "&amp;IFERROR(INDEX('All Data'!$AP:$AP,MATCH($H$29&amp;"",'All Data'!$A:$A,0)),"—")</f>
      </c>
      <c r="B29" s="4381"/>
      <c r="C29" s="4381"/>
      <c r="D29" s="4381"/>
      <c r="E29" s="4381"/>
      <c r="F29" s="4381"/>
      <c r="G29" s="4381"/>
      <c r="H29" s="4775" t="inlineStr">
        <is>
          <t>49057200302</t>
        </is>
      </c>
    </row>
    <row customHeight="1" ht="14" r="30">
      <c r="B30" s="4382" t="inlineStr">
        <is>
          <t>TRACT PROFILE</t>
        </is>
      </c>
      <c r="C30" s="4382"/>
      <c r="D30" s="4382" t="inlineStr">
        <is>
          <t>CENTERS &amp; DISTRICTS</t>
        </is>
      </c>
      <c r="E30" s="4382"/>
      <c r="F30" s="4382" t="inlineStr">
        <is>
          <t>HOUSING &amp; DEMOGRAPHICS</t>
        </is>
      </c>
      <c r="G30" s="4382"/>
    </row>
    <row customHeight="1" ht="15" r="31">
      <c r="B31" s="4384" t="inlineStr">
        <is>
          <t>Population</t>
        </is>
      </c>
      <c r="C31" s="4778" t="str">
        <f>=IFERROR(INDEX('All Data'!$D:$D,MATCH($H$29&amp;"",'All Data'!$A:$A,0)),"-")</f>
      </c>
      <c r="D31" s="4384" t="inlineStr">
        <is>
          <t>WC MUorC % Total</t>
        </is>
      </c>
      <c r="E31" s="4781" t="str">
        <f>=IFERROR(INDEX('All Data'!$J:$J,MATCH($H$29&amp;"",'All Data'!$A:$A,0)),"-")</f>
      </c>
      <c r="F31" s="4384" t="inlineStr">
        <is>
          <t>Total Units</t>
        </is>
      </c>
      <c r="G31" s="4784" t="str">
        <f>=IFERROR(INDEX('All Data'!$R:$R,MATCH($H$29&amp;"",'All Data'!$A:$A,0)),"-")</f>
      </c>
    </row>
    <row customHeight="1" ht="15" r="32">
      <c r="B32" s="32" t="inlineStr">
        <is>
          <t>Households</t>
        </is>
      </c>
      <c r="C32" s="4787" t="str">
        <f>=IFERROR(INDEX('All Data'!$E:$E,MATCH($H$29&amp;"",'All Data'!$A:$A,0)),"-")</f>
      </c>
      <c r="D32" s="32" t="inlineStr">
        <is>
          <t>Metropolitan Center</t>
        </is>
      </c>
      <c r="E32" s="4790" t="str">
        <f>=IFERROR(INDEX('All Data'!$K:$K,MATCH($H$29&amp;"",'All Data'!$A:$A,0)),"-")</f>
      </c>
      <c r="F32" s="32" t="inlineStr">
        <is>
          <t>Residential Acres</t>
        </is>
      </c>
      <c r="G32" s="4793" t="str">
        <f>=IFERROR(INDEX('All Data'!$S:$S,MATCH($H$29&amp;"",'All Data'!$A:$A,0)),"-")</f>
      </c>
    </row>
    <row customHeight="1" ht="15" r="33">
      <c r="B33" s="4384" t="inlineStr">
        <is>
          <t>Total Acres</t>
        </is>
      </c>
      <c r="C33" s="4796" t="str">
        <f>=IFERROR(INDEX('All Data'!$F:$F,MATCH($H$29&amp;"",'All Data'!$A:$A,0)),"-")</f>
      </c>
      <c r="D33" s="4384" t="inlineStr">
        <is>
          <t>Urban Center</t>
        </is>
      </c>
      <c r="E33" s="4799" t="str">
        <f>=IFERROR(INDEX('All Data'!$L:$L,MATCH($H$29&amp;"",'All Data'!$A:$A,0)),"-")</f>
      </c>
      <c r="F33" s="4384" t="inlineStr">
        <is>
          <t>SFD Acres</t>
        </is>
      </c>
      <c r="G33" s="4802" t="str">
        <f>=IFERROR(INDEX('All Data'!$T:$T,MATCH($H$29&amp;"",'All Data'!$A:$A,0)),"-")</f>
      </c>
    </row>
    <row customHeight="1" ht="15" r="34">
      <c r="B34" s="32" t="inlineStr">
        <is>
          <t>Developable Acres</t>
        </is>
      </c>
      <c r="C34" s="4805" t="str">
        <f>=IFERROR(INDEX('All Data'!$G:$G,MATCH($H$29&amp;"",'All Data'!$A:$A,0)),"-")</f>
      </c>
      <c r="D34" s="32" t="inlineStr">
        <is>
          <t>City Center</t>
        </is>
      </c>
      <c r="E34" s="4808" t="str">
        <f>=IFERROR(INDEX('All Data'!$M:$M,MATCH($H$29&amp;"",'All Data'!$A:$A,0)),"-")</f>
      </c>
      <c r="F34" s="32" t="inlineStr">
        <is>
          <t>MF / SFA Acres</t>
        </is>
      </c>
      <c r="G34" s="4811" t="str">
        <f>=IFERROR(INDEX('All Data'!$U:$U,MATCH($H$29&amp;"",'All Data'!$A:$A,0)),"-")</f>
      </c>
    </row>
    <row customHeight="1" ht="15" r="35">
      <c r="B35" s="4384" t="inlineStr">
        <is>
          <t>OZ 1.0 Acres</t>
        </is>
      </c>
      <c r="C35" s="4814" t="str">
        <f>=IFERROR(INDEX('All Data'!$H:$H,MATCH($H$29&amp;"",'All Data'!$A:$A,0)),"-")</f>
      </c>
      <c r="D35" s="4384" t="inlineStr">
        <is>
          <t>Neighborhood Center</t>
        </is>
      </c>
      <c r="E35" s="4817" t="str">
        <f>=IFERROR(INDEX('All Data'!$N:$N,MATCH($H$29&amp;"",'All Data'!$A:$A,0)),"-")</f>
      </c>
      <c r="F35" s="4384" t="inlineStr">
        <is>
          <t>Poverty Rate</t>
        </is>
      </c>
      <c r="G35" s="4820" t="str">
        <f>=IFERROR(INDEX('All Data'!$AL:$AL,MATCH($H$29&amp;"",'All Data'!$A:$A,0)),"-")</f>
      </c>
    </row>
    <row customHeight="1" ht="15" r="36">
      <c r="B36" s="32" t="inlineStr">
        <is>
          <t>OZ 1.0 % of Tract</t>
        </is>
      </c>
      <c r="C36" s="4823" t="str">
        <f>=IFERROR(INDEX('All Data'!$I:$I,MATCH($H$29&amp;"",'All Data'!$A:$A,0)),"-")</f>
      </c>
      <c r="D36" s="32" t="inlineStr">
        <is>
          <t>Employment District</t>
        </is>
      </c>
      <c r="E36" s="4826" t="str">
        <f>=IFERROR(INDEX('All Data'!$O:$O,MATCH($H$29&amp;"",'All Data'!$A:$A,0)),"-")</f>
      </c>
      <c r="F36" s="32" t="inlineStr">
        <is>
          <t>Unemployment Rate</t>
        </is>
      </c>
      <c r="G36" s="4829" t="str">
        <f>=IFERROR(INDEX('All Data'!$AM:$AM,MATCH($H$29&amp;"",'All Data'!$A:$A,0)),"-")</f>
      </c>
    </row>
    <row customHeight="1" ht="15" r="37">
      <c r="B37" s="4384" t="inlineStr">
        <is>
          <t/>
        </is>
      </c>
      <c r="C37" s="4440" t="inlineStr">
        <is>
          <t/>
        </is>
      </c>
      <c r="D37" s="4384" t="inlineStr">
        <is>
          <t>Industrial District</t>
        </is>
      </c>
      <c r="E37" s="4832" t="str">
        <f>=IFERROR(INDEX('All Data'!$P:$P,MATCH($H$29&amp;"",'All Data'!$A:$A,0)),"-")</f>
      </c>
      <c r="F37" s="4384" t="inlineStr">
        <is>
          <t>Median Family Income</t>
        </is>
      </c>
      <c r="G37" s="4835" t="str">
        <f>=IFERROR(INDEX('All Data'!$AN:$AN,MATCH($H$29&amp;"",'All Data'!$A:$A,0)),"-")</f>
      </c>
    </row>
    <row customHeight="1" ht="15" r="38">
      <c r="B38" s="32" t="inlineStr">
        <is>
          <t/>
        </is>
      </c>
      <c r="C38" s="4448" t="inlineStr">
        <is>
          <t/>
        </is>
      </c>
      <c r="D38" s="32" t="inlineStr">
        <is>
          <t>Retail District</t>
        </is>
      </c>
      <c r="E38" s="4838" t="str">
        <f>=IFERROR(INDEX('All Data'!$Q:$Q,MATCH($H$29&amp;"",'All Data'!$A:$A,0)),"-")</f>
      </c>
      <c r="F38" s="32" t="inlineStr">
        <is>
          <t/>
        </is>
      </c>
      <c r="G38" s="4448" t="inlineStr">
        <is>
          <t/>
        </is>
      </c>
    </row>
    <row customHeight="1" ht="14" r="39">
      <c r="B39" s="4453" t="inlineStr">
        <is>
          <t>TRANSIT ACCESS</t>
        </is>
      </c>
      <c r="C39" s="4453"/>
      <c r="D39" s="4453" t="inlineStr">
        <is>
          <t>AUTO ACCESS</t>
        </is>
      </c>
      <c r="E39" s="4453"/>
      <c r="F39" s="4453" t="inlineStr">
        <is>
          <t>PROJECTED GROWTH 2027-37</t>
        </is>
      </c>
      <c r="G39" s="4453"/>
    </row>
    <row customHeight="1" ht="15" r="40">
      <c r="B40" s="4384" t="inlineStr">
        <is>
          <t>Rail / BRT Stops</t>
        </is>
      </c>
      <c r="C40" s="4841" t="str">
        <f>=IFERROR(INDEX('All Data'!$V:$V,MATCH($H$29&amp;"",'All Data'!$A:$A,0)),"-")</f>
      </c>
      <c r="D40" s="4384" t="inlineStr">
        <is>
          <t>Freeway Exits</t>
        </is>
      </c>
      <c r="E40" s="4844" t="str">
        <f>=IFERROR(INDEX('All Data'!$AB:$AB,MATCH($H$29&amp;"",'All Data'!$A:$A,0)),"-")</f>
      </c>
      <c r="F40" s="4384" t="inlineStr">
        <is>
          <t>Households Added</t>
        </is>
      </c>
      <c r="G40" s="4847" t="str">
        <f>=IFERROR(INDEX('All Data'!$AG:$AG,MATCH($H$29&amp;"",'All Data'!$A:$A,0)),"-")</f>
      </c>
    </row>
    <row customHeight="1" ht="15" r="41">
      <c r="B41" s="32" t="inlineStr">
        <is>
          <t>SAP Acres</t>
        </is>
      </c>
      <c r="C41" s="4850" t="str">
        <f>=IFERROR(INDEX('All Data'!$W:$W,MATCH($H$29&amp;"",'All Data'!$A:$A,0)),"-")</f>
      </c>
      <c r="D41" s="32" t="inlineStr">
        <is>
          <t>Exit Distance (mi)</t>
        </is>
      </c>
      <c r="E41" s="4853" t="str">
        <f>=IFERROR(INDEX('All Data'!$AC:$AC,MATCH($H$29&amp;"",'All Data'!$A:$A,0)),"-")</f>
      </c>
      <c r="F41" s="32" t="inlineStr">
        <is>
          <t>Population Added</t>
        </is>
      </c>
      <c r="G41" s="4856" t="str">
        <f>=IFERROR(INDEX('All Data'!$AH:$AH,MATCH($H$29&amp;"",'All Data'!$A:$A,0)),"-")</f>
      </c>
    </row>
    <row customHeight="1" ht="15" r="42">
      <c r="B42" s="4384" t="inlineStr">
        <is>
          <t>SAP % of Tract</t>
        </is>
      </c>
      <c r="C42" s="4859" t="str">
        <f>=IFERROR(INDEX('All Data'!$X:$X,MATCH($H$29&amp;"",'All Data'!$A:$A,0)),"-")</f>
      </c>
      <c r="D42" s="4384" t="inlineStr">
        <is>
          <t>ATO Jobs (Auto)</t>
        </is>
      </c>
      <c r="E42" s="4862" t="str">
        <f>=IFERROR(INDEX('All Data'!$AD:$AD,MATCH($H$29&amp;"",'All Data'!$A:$A,0)),"-")</f>
      </c>
      <c r="F42" s="4384" t="inlineStr">
        <is>
          <t>Jobs Added</t>
        </is>
      </c>
      <c r="G42" s="4865" t="str">
        <f>=IFERROR(INDEX('All Data'!$AI:$AI,MATCH($H$29&amp;"",'All Data'!$A:$A,0)),"-")</f>
      </c>
    </row>
    <row customHeight="1" ht="15" r="43">
      <c r="B43" s="32" t="inlineStr">
        <is>
          <t>ATO Jobs (Transit)</t>
        </is>
      </c>
      <c r="C43" s="4868" t="str">
        <f>=IFERROR(INDEX('All Data'!$Y:$Y,MATCH($H$29&amp;"",'All Data'!$A:$A,0)),"-")</f>
      </c>
      <c r="D43" s="32" t="inlineStr">
        <is>
          <t>ATO Households (Auto)</t>
        </is>
      </c>
      <c r="E43" s="4871" t="str">
        <f>=IFERROR(INDEX('All Data'!$AE:$AE,MATCH($H$29&amp;"",'All Data'!$A:$A,0)),"-")</f>
      </c>
      <c r="F43" s="32" t="inlineStr">
        <is>
          <t>ERU Added</t>
        </is>
      </c>
      <c r="G43" s="4874" t="str">
        <f>=IFERROR(INDEX('All Data'!$AJ:$AJ,MATCH($H$29&amp;"",'All Data'!$A:$A,0)),"-")</f>
      </c>
    </row>
    <row customHeight="1" ht="15" r="44">
      <c r="B44" s="4384" t="inlineStr">
        <is>
          <t>ATO Households (Transit)</t>
        </is>
      </c>
      <c r="C44" s="4877" t="str">
        <f>=IFERROR(INDEX('All Data'!$Z:$Z,MATCH($H$29&amp;"",'All Data'!$A:$A,0)),"-")</f>
      </c>
      <c r="D44" s="4384" t="inlineStr">
        <is>
          <t/>
        </is>
      </c>
      <c r="E44" s="4440" t="inlineStr">
        <is>
          <t/>
        </is>
      </c>
      <c r="F44" s="4384" t="inlineStr">
        <is>
          <t>ERU per Acre</t>
        </is>
      </c>
      <c r="G44" s="4880" t="str">
        <f>=IFERROR(INDEX('All Data'!$AK:$AK,MATCH($H$29&amp;"",'All Data'!$A:$A,0)),"-")</f>
      </c>
    </row>
    <row customHeight="1" ht="15" r="45">
      <c r="B45" s="32" t="inlineStr">
        <is>
          <t>SAP Planned HH/ac</t>
        </is>
      </c>
      <c r="C45" s="4883" t="str">
        <f>=IFERROR(INDEX('All Data'!$AA:$AA,MATCH($H$29&amp;"",'All Data'!$A:$A,0)),"-")</f>
      </c>
      <c r="D45" s="32" t="inlineStr">
        <is>
          <t/>
        </is>
      </c>
      <c r="E45" s="4448" t="inlineStr">
        <is>
          <t/>
        </is>
      </c>
      <c r="F45" s="32" t="inlineStr">
        <is>
          <t/>
        </is>
      </c>
      <c r="G45" s="4448" t="inlineStr">
        <is>
          <t/>
        </is>
      </c>
    </row>
    <row customHeight="1" ht="15" r="46">
      <c r="B46" s="4384" t="inlineStr">
        <is>
          <t/>
        </is>
      </c>
      <c r="C46" s="4440" t="inlineStr">
        <is>
          <t/>
        </is>
      </c>
      <c r="D46" s="4384" t="inlineStr">
        <is>
          <t/>
        </is>
      </c>
      <c r="E46" s="4440" t="inlineStr">
        <is>
          <t/>
        </is>
      </c>
      <c r="F46" s="4384" t="inlineStr">
        <is>
          <t/>
        </is>
      </c>
      <c r="G46" s="4440" t="inlineStr">
        <is>
          <t/>
        </is>
      </c>
    </row>
    <row customHeight="1" ht="14" r="47">
      <c r="B47" s="4500" t="inlineStr">
        <is>
          <t>INCOME</t>
        </is>
      </c>
      <c r="C47" s="4500"/>
      <c r="D47" s="4500" t="inlineStr">
        <is>
          <t>POVERTY RATE</t>
        </is>
      </c>
      <c r="E47" s="4500"/>
      <c r="F47" s="4500" t="inlineStr">
        <is>
          <t>UNEMPLOYMENT</t>
        </is>
      </c>
      <c r="G47" s="4500"/>
    </row>
    <row customHeight="1" ht="18" r="48">
      <c r="B48" s="10"/>
      <c r="C48" s="4887" t="str">
        <f>=IFERROR(INDEX('All Data'!$AN:$AN,MATCH($H$29&amp;"",'All Data'!$A:$A,0)),"-")</f>
      </c>
      <c r="D48" s="10"/>
      <c r="E48" s="4891" t="str">
        <f>=IFERROR(INDEX('All Data'!$AL:$AL,MATCH($H$29&amp;"",'All Data'!$A:$A,0)),"-")</f>
      </c>
      <c r="F48" s="10"/>
      <c r="G48" s="4895" t="str">
        <f>=IFERROR(INDEX('All Data'!$AM:$AM,MATCH($H$29&amp;"",'All Data'!$A:$A,0)),"-")</f>
      </c>
    </row>
    <row customHeight="1" ht="24" r="49">
      <c r="B49" s="4514" t="str">
        <f>="Investment Likelihood: "&amp;IFERROR(INDEX('All Data'!$AP:$AP,MATCH($H$29&amp;"",'All Data'!$A:$A,0)),"—")</f>
      </c>
      <c r="C49" s="4514"/>
      <c r="D49" s="4514"/>
      <c r="E49" s="4514"/>
      <c r="F49" s="4514"/>
      <c r="G49" s="4514"/>
    </row>
    <row customHeight="1" ht="15" r="50">
      <c r="B50" s="4516" t="inlineStr">
        <is>
          <t>Access to Opportunities (ATO) Composite Score /100</t>
        </is>
      </c>
      <c r="C50" s="4516"/>
      <c r="D50" s="4516"/>
      <c r="E50" s="4516"/>
      <c r="F50" s="4899" t="str">
        <f>=IFERROR(INDEX('All Data'!$AF:$AF,MATCH($H$29&amp;"",'All Data'!$A:$A,0)),"-")</f>
      </c>
      <c r="G50" s="15"/>
    </row>
    <row customHeight="1" ht="8" r="51"/>
    <row customHeight="1" ht="8" r="52"/>
    <row customHeight="1" ht="8" r="53"/>
    <row customHeight="1" ht="22" r="54">
      <c r="A54" s="4902" t="str">
        <f>="03  —  "&amp;IFERROR(INDEX('All Data'!$C:$C,MATCH($H$54&amp;"",'All Data'!$A:$A,0)),"")&amp;"  |  GEOID "&amp;$H$54&amp;"  |  "&amp;TEXT(IFERROR(INDEX('All Data'!$F:$F,MATCH($H$54&amp;"",'All Data'!$A:$A,0)),0),"0")&amp;" ac  |  "&amp;IFERROR(INDEX('All Data'!$AP:$AP,MATCH($H$54&amp;"",'All Data'!$A:$A,0)),"—")</f>
      </c>
      <c r="B54" s="4902"/>
      <c r="C54" s="4902"/>
      <c r="D54" s="4902"/>
      <c r="E54" s="4902"/>
      <c r="F54" s="4902"/>
      <c r="G54" s="4902"/>
      <c r="H54" s="4900" t="inlineStr">
        <is>
          <t>49057200400</t>
        </is>
      </c>
    </row>
    <row customHeight="1" ht="14" r="55">
      <c r="B55" s="4382" t="inlineStr">
        <is>
          <t>TRACT PROFILE</t>
        </is>
      </c>
      <c r="C55" s="4382"/>
      <c r="D55" s="4382" t="inlineStr">
        <is>
          <t>CENTERS &amp; DISTRICTS</t>
        </is>
      </c>
      <c r="E55" s="4382"/>
      <c r="F55" s="4382" t="inlineStr">
        <is>
          <t>HOUSING &amp; DEMOGRAPHICS</t>
        </is>
      </c>
      <c r="G55" s="4382"/>
    </row>
    <row customHeight="1" ht="15" r="56">
      <c r="B56" s="4384" t="inlineStr">
        <is>
          <t>Population</t>
        </is>
      </c>
      <c r="C56" s="4905" t="str">
        <f>=IFERROR(INDEX('All Data'!$D:$D,MATCH($H$54&amp;"",'All Data'!$A:$A,0)),"-")</f>
      </c>
      <c r="D56" s="4384" t="inlineStr">
        <is>
          <t>WC MUorC % Total</t>
        </is>
      </c>
      <c r="E56" s="4908" t="str">
        <f>=IFERROR(INDEX('All Data'!$J:$J,MATCH($H$54&amp;"",'All Data'!$A:$A,0)),"-")</f>
      </c>
      <c r="F56" s="4384" t="inlineStr">
        <is>
          <t>Total Units</t>
        </is>
      </c>
      <c r="G56" s="4911" t="str">
        <f>=IFERROR(INDEX('All Data'!$R:$R,MATCH($H$54&amp;"",'All Data'!$A:$A,0)),"-")</f>
      </c>
    </row>
    <row customHeight="1" ht="15" r="57">
      <c r="B57" s="32" t="inlineStr">
        <is>
          <t>Households</t>
        </is>
      </c>
      <c r="C57" s="4914" t="str">
        <f>=IFERROR(INDEX('All Data'!$E:$E,MATCH($H$54&amp;"",'All Data'!$A:$A,0)),"-")</f>
      </c>
      <c r="D57" s="32" t="inlineStr">
        <is>
          <t>Metropolitan Center</t>
        </is>
      </c>
      <c r="E57" s="4917" t="str">
        <f>=IFERROR(INDEX('All Data'!$K:$K,MATCH($H$54&amp;"",'All Data'!$A:$A,0)),"-")</f>
      </c>
      <c r="F57" s="32" t="inlineStr">
        <is>
          <t>Residential Acres</t>
        </is>
      </c>
      <c r="G57" s="4920" t="str">
        <f>=IFERROR(INDEX('All Data'!$S:$S,MATCH($H$54&amp;"",'All Data'!$A:$A,0)),"-")</f>
      </c>
    </row>
    <row customHeight="1" ht="15" r="58">
      <c r="B58" s="4384" t="inlineStr">
        <is>
          <t>Total Acres</t>
        </is>
      </c>
      <c r="C58" s="4923" t="str">
        <f>=IFERROR(INDEX('All Data'!$F:$F,MATCH($H$54&amp;"",'All Data'!$A:$A,0)),"-")</f>
      </c>
      <c r="D58" s="4384" t="inlineStr">
        <is>
          <t>Urban Center</t>
        </is>
      </c>
      <c r="E58" s="4926" t="str">
        <f>=IFERROR(INDEX('All Data'!$L:$L,MATCH($H$54&amp;"",'All Data'!$A:$A,0)),"-")</f>
      </c>
      <c r="F58" s="4384" t="inlineStr">
        <is>
          <t>SFD Acres</t>
        </is>
      </c>
      <c r="G58" s="4929" t="str">
        <f>=IFERROR(INDEX('All Data'!$T:$T,MATCH($H$54&amp;"",'All Data'!$A:$A,0)),"-")</f>
      </c>
    </row>
    <row customHeight="1" ht="15" r="59">
      <c r="B59" s="32" t="inlineStr">
        <is>
          <t>Developable Acres</t>
        </is>
      </c>
      <c r="C59" s="4932" t="str">
        <f>=IFERROR(INDEX('All Data'!$G:$G,MATCH($H$54&amp;"",'All Data'!$A:$A,0)),"-")</f>
      </c>
      <c r="D59" s="32" t="inlineStr">
        <is>
          <t>City Center</t>
        </is>
      </c>
      <c r="E59" s="4935" t="str">
        <f>=IFERROR(INDEX('All Data'!$M:$M,MATCH($H$54&amp;"",'All Data'!$A:$A,0)),"-")</f>
      </c>
      <c r="F59" s="32" t="inlineStr">
        <is>
          <t>MF / SFA Acres</t>
        </is>
      </c>
      <c r="G59" s="4938" t="str">
        <f>=IFERROR(INDEX('All Data'!$U:$U,MATCH($H$54&amp;"",'All Data'!$A:$A,0)),"-")</f>
      </c>
    </row>
    <row customHeight="1" ht="15" r="60">
      <c r="B60" s="4384" t="inlineStr">
        <is>
          <t>OZ 1.0 Acres</t>
        </is>
      </c>
      <c r="C60" s="4941" t="str">
        <f>=IFERROR(INDEX('All Data'!$H:$H,MATCH($H$54&amp;"",'All Data'!$A:$A,0)),"-")</f>
      </c>
      <c r="D60" s="4384" t="inlineStr">
        <is>
          <t>Neighborhood Center</t>
        </is>
      </c>
      <c r="E60" s="4944" t="str">
        <f>=IFERROR(INDEX('All Data'!$N:$N,MATCH($H$54&amp;"",'All Data'!$A:$A,0)),"-")</f>
      </c>
      <c r="F60" s="4384" t="inlineStr">
        <is>
          <t>Poverty Rate</t>
        </is>
      </c>
      <c r="G60" s="4947" t="str">
        <f>=IFERROR(INDEX('All Data'!$AL:$AL,MATCH($H$54&amp;"",'All Data'!$A:$A,0)),"-")</f>
      </c>
    </row>
    <row customHeight="1" ht="15" r="61">
      <c r="B61" s="32" t="inlineStr">
        <is>
          <t>OZ 1.0 % of Tract</t>
        </is>
      </c>
      <c r="C61" s="4950" t="str">
        <f>=IFERROR(INDEX('All Data'!$I:$I,MATCH($H$54&amp;"",'All Data'!$A:$A,0)),"-")</f>
      </c>
      <c r="D61" s="32" t="inlineStr">
        <is>
          <t>Employment District</t>
        </is>
      </c>
      <c r="E61" s="4953" t="str">
        <f>=IFERROR(INDEX('All Data'!$O:$O,MATCH($H$54&amp;"",'All Data'!$A:$A,0)),"-")</f>
      </c>
      <c r="F61" s="32" t="inlineStr">
        <is>
          <t>Unemployment Rate</t>
        </is>
      </c>
      <c r="G61" s="4956" t="str">
        <f>=IFERROR(INDEX('All Data'!$AM:$AM,MATCH($H$54&amp;"",'All Data'!$A:$A,0)),"-")</f>
      </c>
    </row>
    <row customHeight="1" ht="15" r="62">
      <c r="B62" s="4384" t="inlineStr">
        <is>
          <t/>
        </is>
      </c>
      <c r="C62" s="4440" t="inlineStr">
        <is>
          <t/>
        </is>
      </c>
      <c r="D62" s="4384" t="inlineStr">
        <is>
          <t>Industrial District</t>
        </is>
      </c>
      <c r="E62" s="4959" t="str">
        <f>=IFERROR(INDEX('All Data'!$P:$P,MATCH($H$54&amp;"",'All Data'!$A:$A,0)),"-")</f>
      </c>
      <c r="F62" s="4384" t="inlineStr">
        <is>
          <t>Median Family Income</t>
        </is>
      </c>
      <c r="G62" s="4962" t="str">
        <f>=IFERROR(INDEX('All Data'!$AN:$AN,MATCH($H$54&amp;"",'All Data'!$A:$A,0)),"-")</f>
      </c>
    </row>
    <row customHeight="1" ht="15" r="63">
      <c r="B63" s="32" t="inlineStr">
        <is>
          <t/>
        </is>
      </c>
      <c r="C63" s="4448" t="inlineStr">
        <is>
          <t/>
        </is>
      </c>
      <c r="D63" s="32" t="inlineStr">
        <is>
          <t>Retail District</t>
        </is>
      </c>
      <c r="E63" s="4965" t="str">
        <f>=IFERROR(INDEX('All Data'!$Q:$Q,MATCH($H$54&amp;"",'All Data'!$A:$A,0)),"-")</f>
      </c>
      <c r="F63" s="32" t="inlineStr">
        <is>
          <t/>
        </is>
      </c>
      <c r="G63" s="4448" t="inlineStr">
        <is>
          <t/>
        </is>
      </c>
    </row>
    <row customHeight="1" ht="14" r="64">
      <c r="B64" s="4453" t="inlineStr">
        <is>
          <t>TRANSIT ACCESS</t>
        </is>
      </c>
      <c r="C64" s="4453"/>
      <c r="D64" s="4453" t="inlineStr">
        <is>
          <t>AUTO ACCESS</t>
        </is>
      </c>
      <c r="E64" s="4453"/>
      <c r="F64" s="4453" t="inlineStr">
        <is>
          <t>PROJECTED GROWTH 2027-37</t>
        </is>
      </c>
      <c r="G64" s="4453"/>
    </row>
    <row customHeight="1" ht="15" r="65">
      <c r="B65" s="4384" t="inlineStr">
        <is>
          <t>Rail / BRT Stops</t>
        </is>
      </c>
      <c r="C65" s="4968" t="str">
        <f>=IFERROR(INDEX('All Data'!$V:$V,MATCH($H$54&amp;"",'All Data'!$A:$A,0)),"-")</f>
      </c>
      <c r="D65" s="4384" t="inlineStr">
        <is>
          <t>Freeway Exits</t>
        </is>
      </c>
      <c r="E65" s="4971" t="str">
        <f>=IFERROR(INDEX('All Data'!$AB:$AB,MATCH($H$54&amp;"",'All Data'!$A:$A,0)),"-")</f>
      </c>
      <c r="F65" s="4384" t="inlineStr">
        <is>
          <t>Households Added</t>
        </is>
      </c>
      <c r="G65" s="4974" t="str">
        <f>=IFERROR(INDEX('All Data'!$AG:$AG,MATCH($H$54&amp;"",'All Data'!$A:$A,0)),"-")</f>
      </c>
    </row>
    <row customHeight="1" ht="15" r="66">
      <c r="B66" s="32" t="inlineStr">
        <is>
          <t>SAP Acres</t>
        </is>
      </c>
      <c r="C66" s="4977" t="str">
        <f>=IFERROR(INDEX('All Data'!$W:$W,MATCH($H$54&amp;"",'All Data'!$A:$A,0)),"-")</f>
      </c>
      <c r="D66" s="32" t="inlineStr">
        <is>
          <t>Exit Distance (mi)</t>
        </is>
      </c>
      <c r="E66" s="4980" t="str">
        <f>=IFERROR(INDEX('All Data'!$AC:$AC,MATCH($H$54&amp;"",'All Data'!$A:$A,0)),"-")</f>
      </c>
      <c r="F66" s="32" t="inlineStr">
        <is>
          <t>Population Added</t>
        </is>
      </c>
      <c r="G66" s="4983" t="str">
        <f>=IFERROR(INDEX('All Data'!$AH:$AH,MATCH($H$54&amp;"",'All Data'!$A:$A,0)),"-")</f>
      </c>
    </row>
    <row customHeight="1" ht="15" r="67">
      <c r="B67" s="4384" t="inlineStr">
        <is>
          <t>SAP % of Tract</t>
        </is>
      </c>
      <c r="C67" s="4986" t="str">
        <f>=IFERROR(INDEX('All Data'!$X:$X,MATCH($H$54&amp;"",'All Data'!$A:$A,0)),"-")</f>
      </c>
      <c r="D67" s="4384" t="inlineStr">
        <is>
          <t>ATO Jobs (Auto)</t>
        </is>
      </c>
      <c r="E67" s="4989" t="str">
        <f>=IFERROR(INDEX('All Data'!$AD:$AD,MATCH($H$54&amp;"",'All Data'!$A:$A,0)),"-")</f>
      </c>
      <c r="F67" s="4384" t="inlineStr">
        <is>
          <t>Jobs Added</t>
        </is>
      </c>
      <c r="G67" s="4992" t="str">
        <f>=IFERROR(INDEX('All Data'!$AI:$AI,MATCH($H$54&amp;"",'All Data'!$A:$A,0)),"-")</f>
      </c>
    </row>
    <row customHeight="1" ht="15" r="68">
      <c r="B68" s="32" t="inlineStr">
        <is>
          <t>ATO Jobs (Transit)</t>
        </is>
      </c>
      <c r="C68" s="4995" t="str">
        <f>=IFERROR(INDEX('All Data'!$Y:$Y,MATCH($H$54&amp;"",'All Data'!$A:$A,0)),"-")</f>
      </c>
      <c r="D68" s="32" t="inlineStr">
        <is>
          <t>ATO Households (Auto)</t>
        </is>
      </c>
      <c r="E68" s="4998" t="str">
        <f>=IFERROR(INDEX('All Data'!$AE:$AE,MATCH($H$54&amp;"",'All Data'!$A:$A,0)),"-")</f>
      </c>
      <c r="F68" s="32" t="inlineStr">
        <is>
          <t>ERU Added</t>
        </is>
      </c>
      <c r="G68" s="5001" t="str">
        <f>=IFERROR(INDEX('All Data'!$AJ:$AJ,MATCH($H$54&amp;"",'All Data'!$A:$A,0)),"-")</f>
      </c>
    </row>
    <row customHeight="1" ht="15" r="69">
      <c r="B69" s="4384" t="inlineStr">
        <is>
          <t>ATO Households (Transit)</t>
        </is>
      </c>
      <c r="C69" s="5004" t="str">
        <f>=IFERROR(INDEX('All Data'!$Z:$Z,MATCH($H$54&amp;"",'All Data'!$A:$A,0)),"-")</f>
      </c>
      <c r="D69" s="4384" t="inlineStr">
        <is>
          <t/>
        </is>
      </c>
      <c r="E69" s="4440" t="inlineStr">
        <is>
          <t/>
        </is>
      </c>
      <c r="F69" s="4384" t="inlineStr">
        <is>
          <t>ERU per Acre</t>
        </is>
      </c>
      <c r="G69" s="5007" t="str">
        <f>=IFERROR(INDEX('All Data'!$AK:$AK,MATCH($H$54&amp;"",'All Data'!$A:$A,0)),"-")</f>
      </c>
    </row>
    <row customHeight="1" ht="15" r="70">
      <c r="B70" s="32" t="inlineStr">
        <is>
          <t>SAP Planned HH/ac</t>
        </is>
      </c>
      <c r="C70" s="5010" t="str">
        <f>=IFERROR(INDEX('All Data'!$AA:$AA,MATCH($H$54&amp;"",'All Data'!$A:$A,0)),"-")</f>
      </c>
      <c r="D70" s="32" t="inlineStr">
        <is>
          <t/>
        </is>
      </c>
      <c r="E70" s="4448" t="inlineStr">
        <is>
          <t/>
        </is>
      </c>
      <c r="F70" s="32" t="inlineStr">
        <is>
          <t/>
        </is>
      </c>
      <c r="G70" s="4448" t="inlineStr">
        <is>
          <t/>
        </is>
      </c>
    </row>
    <row customHeight="1" ht="15" r="71">
      <c r="B71" s="4384" t="inlineStr">
        <is>
          <t/>
        </is>
      </c>
      <c r="C71" s="4440" t="inlineStr">
        <is>
          <t/>
        </is>
      </c>
      <c r="D71" s="4384" t="inlineStr">
        <is>
          <t/>
        </is>
      </c>
      <c r="E71" s="4440" t="inlineStr">
        <is>
          <t/>
        </is>
      </c>
      <c r="F71" s="4384" t="inlineStr">
        <is>
          <t/>
        </is>
      </c>
      <c r="G71" s="4440" t="inlineStr">
        <is>
          <t/>
        </is>
      </c>
    </row>
    <row customHeight="1" ht="14" r="72">
      <c r="B72" s="4500" t="inlineStr">
        <is>
          <t>INCOME</t>
        </is>
      </c>
      <c r="C72" s="4500"/>
      <c r="D72" s="4500" t="inlineStr">
        <is>
          <t>POVERTY RATE</t>
        </is>
      </c>
      <c r="E72" s="4500"/>
      <c r="F72" s="4500" t="inlineStr">
        <is>
          <t>UNEMPLOYMENT</t>
        </is>
      </c>
      <c r="G72" s="4500"/>
    </row>
    <row customHeight="1" ht="18" r="73">
      <c r="B73" s="10"/>
      <c r="C73" s="5014" t="str">
        <f>=IFERROR(INDEX('All Data'!$AN:$AN,MATCH($H$54&amp;"",'All Data'!$A:$A,0)),"-")</f>
      </c>
      <c r="D73" s="10"/>
      <c r="E73" s="5018" t="str">
        <f>=IFERROR(INDEX('All Data'!$AL:$AL,MATCH($H$54&amp;"",'All Data'!$A:$A,0)),"-")</f>
      </c>
      <c r="F73" s="10"/>
      <c r="G73" s="5022" t="str">
        <f>=IFERROR(INDEX('All Data'!$AM:$AM,MATCH($H$54&amp;"",'All Data'!$A:$A,0)),"-")</f>
      </c>
    </row>
    <row customHeight="1" ht="24" r="74">
      <c r="B74" s="5024" t="str">
        <f>="Investment Likelihood: "&amp;IFERROR(INDEX('All Data'!$AP:$AP,MATCH($H$54&amp;"",'All Data'!$A:$A,0)),"—")</f>
      </c>
      <c r="C74" s="5024"/>
      <c r="D74" s="5024"/>
      <c r="E74" s="5024"/>
      <c r="F74" s="5024"/>
      <c r="G74" s="5024"/>
    </row>
    <row customHeight="1" ht="15" r="75">
      <c r="B75" s="4516" t="inlineStr">
        <is>
          <t>Access to Opportunities (ATO) Composite Score /100</t>
        </is>
      </c>
      <c r="C75" s="4516"/>
      <c r="D75" s="4516"/>
      <c r="E75" s="4516"/>
      <c r="F75" s="5028" t="str">
        <f>=IFERROR(INDEX('All Data'!$AF:$AF,MATCH($H$54&amp;"",'All Data'!$A:$A,0)),"-")</f>
      </c>
      <c r="G75" s="15"/>
    </row>
    <row customHeight="1" ht="8" r="76"/>
    <row customHeight="1" ht="8" r="77"/>
    <row customHeight="1" ht="8" r="78"/>
    <row customHeight="1" ht="22" r="79">
      <c r="A79" s="4381" t="str">
        <f>="04  —  "&amp;IFERROR(INDEX('All Data'!$C:$C,MATCH($H$79&amp;"",'All Data'!$A:$A,0)),"")&amp;"  |  GEOID "&amp;$H$79&amp;"  |  "&amp;TEXT(IFERROR(INDEX('All Data'!$F:$F,MATCH($H$79&amp;"",'All Data'!$A:$A,0)),0),"0")&amp;" ac  |  "&amp;IFERROR(INDEX('All Data'!$AP:$AP,MATCH($H$79&amp;"",'All Data'!$A:$A,0)),"—")</f>
      </c>
      <c r="B79" s="4381"/>
      <c r="C79" s="4381"/>
      <c r="D79" s="4381"/>
      <c r="E79" s="4381"/>
      <c r="F79" s="4381"/>
      <c r="G79" s="4381"/>
      <c r="H79" s="5029" t="inlineStr">
        <is>
          <t>49057200500</t>
        </is>
      </c>
    </row>
    <row customHeight="1" ht="14" r="80">
      <c r="B80" s="4382" t="inlineStr">
        <is>
          <t>TRACT PROFILE</t>
        </is>
      </c>
      <c r="C80" s="4382"/>
      <c r="D80" s="4382" t="inlineStr">
        <is>
          <t>CENTERS &amp; DISTRICTS</t>
        </is>
      </c>
      <c r="E80" s="4382"/>
      <c r="F80" s="4382" t="inlineStr">
        <is>
          <t>HOUSING &amp; DEMOGRAPHICS</t>
        </is>
      </c>
      <c r="G80" s="4382"/>
    </row>
    <row customHeight="1" ht="15" r="81">
      <c r="B81" s="4384" t="inlineStr">
        <is>
          <t>Population</t>
        </is>
      </c>
      <c r="C81" s="5032" t="str">
        <f>=IFERROR(INDEX('All Data'!$D:$D,MATCH($H$79&amp;"",'All Data'!$A:$A,0)),"-")</f>
      </c>
      <c r="D81" s="4384" t="inlineStr">
        <is>
          <t>WC MUorC % Total</t>
        </is>
      </c>
      <c r="E81" s="5035" t="str">
        <f>=IFERROR(INDEX('All Data'!$J:$J,MATCH($H$79&amp;"",'All Data'!$A:$A,0)),"-")</f>
      </c>
      <c r="F81" s="4384" t="inlineStr">
        <is>
          <t>Total Units</t>
        </is>
      </c>
      <c r="G81" s="5038" t="str">
        <f>=IFERROR(INDEX('All Data'!$R:$R,MATCH($H$79&amp;"",'All Data'!$A:$A,0)),"-")</f>
      </c>
    </row>
    <row customHeight="1" ht="15" r="82">
      <c r="B82" s="32" t="inlineStr">
        <is>
          <t>Households</t>
        </is>
      </c>
      <c r="C82" s="5041" t="str">
        <f>=IFERROR(INDEX('All Data'!$E:$E,MATCH($H$79&amp;"",'All Data'!$A:$A,0)),"-")</f>
      </c>
      <c r="D82" s="32" t="inlineStr">
        <is>
          <t>Metropolitan Center</t>
        </is>
      </c>
      <c r="E82" s="5044" t="str">
        <f>=IFERROR(INDEX('All Data'!$K:$K,MATCH($H$79&amp;"",'All Data'!$A:$A,0)),"-")</f>
      </c>
      <c r="F82" s="32" t="inlineStr">
        <is>
          <t>Residential Acres</t>
        </is>
      </c>
      <c r="G82" s="5047" t="str">
        <f>=IFERROR(INDEX('All Data'!$S:$S,MATCH($H$79&amp;"",'All Data'!$A:$A,0)),"-")</f>
      </c>
    </row>
    <row customHeight="1" ht="15" r="83">
      <c r="B83" s="4384" t="inlineStr">
        <is>
          <t>Total Acres</t>
        </is>
      </c>
      <c r="C83" s="5050" t="str">
        <f>=IFERROR(INDEX('All Data'!$F:$F,MATCH($H$79&amp;"",'All Data'!$A:$A,0)),"-")</f>
      </c>
      <c r="D83" s="4384" t="inlineStr">
        <is>
          <t>Urban Center</t>
        </is>
      </c>
      <c r="E83" s="5053" t="str">
        <f>=IFERROR(INDEX('All Data'!$L:$L,MATCH($H$79&amp;"",'All Data'!$A:$A,0)),"-")</f>
      </c>
      <c r="F83" s="4384" t="inlineStr">
        <is>
          <t>SFD Acres</t>
        </is>
      </c>
      <c r="G83" s="5056" t="str">
        <f>=IFERROR(INDEX('All Data'!$T:$T,MATCH($H$79&amp;"",'All Data'!$A:$A,0)),"-")</f>
      </c>
    </row>
    <row customHeight="1" ht="15" r="84">
      <c r="B84" s="32" t="inlineStr">
        <is>
          <t>Developable Acres</t>
        </is>
      </c>
      <c r="C84" s="5059" t="str">
        <f>=IFERROR(INDEX('All Data'!$G:$G,MATCH($H$79&amp;"",'All Data'!$A:$A,0)),"-")</f>
      </c>
      <c r="D84" s="32" t="inlineStr">
        <is>
          <t>City Center</t>
        </is>
      </c>
      <c r="E84" s="5062" t="str">
        <f>=IFERROR(INDEX('All Data'!$M:$M,MATCH($H$79&amp;"",'All Data'!$A:$A,0)),"-")</f>
      </c>
      <c r="F84" s="32" t="inlineStr">
        <is>
          <t>MF / SFA Acres</t>
        </is>
      </c>
      <c r="G84" s="5065" t="str">
        <f>=IFERROR(INDEX('All Data'!$U:$U,MATCH($H$79&amp;"",'All Data'!$A:$A,0)),"-")</f>
      </c>
    </row>
    <row customHeight="1" ht="15" r="85">
      <c r="B85" s="4384" t="inlineStr">
        <is>
          <t>OZ 1.0 Acres</t>
        </is>
      </c>
      <c r="C85" s="5068" t="str">
        <f>=IFERROR(INDEX('All Data'!$H:$H,MATCH($H$79&amp;"",'All Data'!$A:$A,0)),"-")</f>
      </c>
      <c r="D85" s="4384" t="inlineStr">
        <is>
          <t>Neighborhood Center</t>
        </is>
      </c>
      <c r="E85" s="5071" t="str">
        <f>=IFERROR(INDEX('All Data'!$N:$N,MATCH($H$79&amp;"",'All Data'!$A:$A,0)),"-")</f>
      </c>
      <c r="F85" s="4384" t="inlineStr">
        <is>
          <t>Poverty Rate</t>
        </is>
      </c>
      <c r="G85" s="5074" t="str">
        <f>=IFERROR(INDEX('All Data'!$AL:$AL,MATCH($H$79&amp;"",'All Data'!$A:$A,0)),"-")</f>
      </c>
    </row>
    <row customHeight="1" ht="15" r="86">
      <c r="B86" s="32" t="inlineStr">
        <is>
          <t>OZ 1.0 % of Tract</t>
        </is>
      </c>
      <c r="C86" s="5077" t="str">
        <f>=IFERROR(INDEX('All Data'!$I:$I,MATCH($H$79&amp;"",'All Data'!$A:$A,0)),"-")</f>
      </c>
      <c r="D86" s="32" t="inlineStr">
        <is>
          <t>Employment District</t>
        </is>
      </c>
      <c r="E86" s="5080" t="str">
        <f>=IFERROR(INDEX('All Data'!$O:$O,MATCH($H$79&amp;"",'All Data'!$A:$A,0)),"-")</f>
      </c>
      <c r="F86" s="32" t="inlineStr">
        <is>
          <t>Unemployment Rate</t>
        </is>
      </c>
      <c r="G86" s="5083" t="str">
        <f>=IFERROR(INDEX('All Data'!$AM:$AM,MATCH($H$79&amp;"",'All Data'!$A:$A,0)),"-")</f>
      </c>
    </row>
    <row customHeight="1" ht="15" r="87">
      <c r="B87" s="4384" t="inlineStr">
        <is>
          <t/>
        </is>
      </c>
      <c r="C87" s="4440" t="inlineStr">
        <is>
          <t/>
        </is>
      </c>
      <c r="D87" s="4384" t="inlineStr">
        <is>
          <t>Industrial District</t>
        </is>
      </c>
      <c r="E87" s="5086" t="str">
        <f>=IFERROR(INDEX('All Data'!$P:$P,MATCH($H$79&amp;"",'All Data'!$A:$A,0)),"-")</f>
      </c>
      <c r="F87" s="4384" t="inlineStr">
        <is>
          <t>Median Family Income</t>
        </is>
      </c>
      <c r="G87" s="5089" t="str">
        <f>=IFERROR(INDEX('All Data'!$AN:$AN,MATCH($H$79&amp;"",'All Data'!$A:$A,0)),"-")</f>
      </c>
    </row>
    <row customHeight="1" ht="15" r="88">
      <c r="B88" s="32" t="inlineStr">
        <is>
          <t/>
        </is>
      </c>
      <c r="C88" s="4448" t="inlineStr">
        <is>
          <t/>
        </is>
      </c>
      <c r="D88" s="32" t="inlineStr">
        <is>
          <t>Retail District</t>
        </is>
      </c>
      <c r="E88" s="5092" t="str">
        <f>=IFERROR(INDEX('All Data'!$Q:$Q,MATCH($H$79&amp;"",'All Data'!$A:$A,0)),"-")</f>
      </c>
      <c r="F88" s="32" t="inlineStr">
        <is>
          <t/>
        </is>
      </c>
      <c r="G88" s="4448" t="inlineStr">
        <is>
          <t/>
        </is>
      </c>
    </row>
    <row customHeight="1" ht="14" r="89">
      <c r="B89" s="4453" t="inlineStr">
        <is>
          <t>TRANSIT ACCESS</t>
        </is>
      </c>
      <c r="C89" s="4453"/>
      <c r="D89" s="4453" t="inlineStr">
        <is>
          <t>AUTO ACCESS</t>
        </is>
      </c>
      <c r="E89" s="4453"/>
      <c r="F89" s="4453" t="inlineStr">
        <is>
          <t>PROJECTED GROWTH 2027-37</t>
        </is>
      </c>
      <c r="G89" s="4453"/>
    </row>
    <row customHeight="1" ht="15" r="90">
      <c r="B90" s="4384" t="inlineStr">
        <is>
          <t>Rail / BRT Stops</t>
        </is>
      </c>
      <c r="C90" s="5095" t="str">
        <f>=IFERROR(INDEX('All Data'!$V:$V,MATCH($H$79&amp;"",'All Data'!$A:$A,0)),"-")</f>
      </c>
      <c r="D90" s="4384" t="inlineStr">
        <is>
          <t>Freeway Exits</t>
        </is>
      </c>
      <c r="E90" s="5098" t="str">
        <f>=IFERROR(INDEX('All Data'!$AB:$AB,MATCH($H$79&amp;"",'All Data'!$A:$A,0)),"-")</f>
      </c>
      <c r="F90" s="4384" t="inlineStr">
        <is>
          <t>Households Added</t>
        </is>
      </c>
      <c r="G90" s="5101" t="str">
        <f>=IFERROR(INDEX('All Data'!$AG:$AG,MATCH($H$79&amp;"",'All Data'!$A:$A,0)),"-")</f>
      </c>
    </row>
    <row customHeight="1" ht="15" r="91">
      <c r="B91" s="32" t="inlineStr">
        <is>
          <t>SAP Acres</t>
        </is>
      </c>
      <c r="C91" s="5104" t="str">
        <f>=IFERROR(INDEX('All Data'!$W:$W,MATCH($H$79&amp;"",'All Data'!$A:$A,0)),"-")</f>
      </c>
      <c r="D91" s="32" t="inlineStr">
        <is>
          <t>Exit Distance (mi)</t>
        </is>
      </c>
      <c r="E91" s="5107" t="str">
        <f>=IFERROR(INDEX('All Data'!$AC:$AC,MATCH($H$79&amp;"",'All Data'!$A:$A,0)),"-")</f>
      </c>
      <c r="F91" s="32" t="inlineStr">
        <is>
          <t>Population Added</t>
        </is>
      </c>
      <c r="G91" s="5110" t="str">
        <f>=IFERROR(INDEX('All Data'!$AH:$AH,MATCH($H$79&amp;"",'All Data'!$A:$A,0)),"-")</f>
      </c>
    </row>
    <row customHeight="1" ht="15" r="92">
      <c r="B92" s="4384" t="inlineStr">
        <is>
          <t>SAP % of Tract</t>
        </is>
      </c>
      <c r="C92" s="5113" t="str">
        <f>=IFERROR(INDEX('All Data'!$X:$X,MATCH($H$79&amp;"",'All Data'!$A:$A,0)),"-")</f>
      </c>
      <c r="D92" s="4384" t="inlineStr">
        <is>
          <t>ATO Jobs (Auto)</t>
        </is>
      </c>
      <c r="E92" s="5116" t="str">
        <f>=IFERROR(INDEX('All Data'!$AD:$AD,MATCH($H$79&amp;"",'All Data'!$A:$A,0)),"-")</f>
      </c>
      <c r="F92" s="4384" t="inlineStr">
        <is>
          <t>Jobs Added</t>
        </is>
      </c>
      <c r="G92" s="5119" t="str">
        <f>=IFERROR(INDEX('All Data'!$AI:$AI,MATCH($H$79&amp;"",'All Data'!$A:$A,0)),"-")</f>
      </c>
    </row>
    <row customHeight="1" ht="15" r="93">
      <c r="B93" s="32" t="inlineStr">
        <is>
          <t>ATO Jobs (Transit)</t>
        </is>
      </c>
      <c r="C93" s="5122" t="str">
        <f>=IFERROR(INDEX('All Data'!$Y:$Y,MATCH($H$79&amp;"",'All Data'!$A:$A,0)),"-")</f>
      </c>
      <c r="D93" s="32" t="inlineStr">
        <is>
          <t>ATO Households (Auto)</t>
        </is>
      </c>
      <c r="E93" s="5125" t="str">
        <f>=IFERROR(INDEX('All Data'!$AE:$AE,MATCH($H$79&amp;"",'All Data'!$A:$A,0)),"-")</f>
      </c>
      <c r="F93" s="32" t="inlineStr">
        <is>
          <t>ERU Added</t>
        </is>
      </c>
      <c r="G93" s="5128" t="str">
        <f>=IFERROR(INDEX('All Data'!$AJ:$AJ,MATCH($H$79&amp;"",'All Data'!$A:$A,0)),"-")</f>
      </c>
    </row>
    <row customHeight="1" ht="15" r="94">
      <c r="B94" s="4384" t="inlineStr">
        <is>
          <t>ATO Households (Transit)</t>
        </is>
      </c>
      <c r="C94" s="5131" t="str">
        <f>=IFERROR(INDEX('All Data'!$Z:$Z,MATCH($H$79&amp;"",'All Data'!$A:$A,0)),"-")</f>
      </c>
      <c r="D94" s="4384" t="inlineStr">
        <is>
          <t/>
        </is>
      </c>
      <c r="E94" s="4440" t="inlineStr">
        <is>
          <t/>
        </is>
      </c>
      <c r="F94" s="4384" t="inlineStr">
        <is>
          <t>ERU per Acre</t>
        </is>
      </c>
      <c r="G94" s="5134" t="str">
        <f>=IFERROR(INDEX('All Data'!$AK:$AK,MATCH($H$79&amp;"",'All Data'!$A:$A,0)),"-")</f>
      </c>
    </row>
    <row customHeight="1" ht="15" r="95">
      <c r="B95" s="32" t="inlineStr">
        <is>
          <t>SAP Planned HH/ac</t>
        </is>
      </c>
      <c r="C95" s="5137" t="str">
        <f>=IFERROR(INDEX('All Data'!$AA:$AA,MATCH($H$79&amp;"",'All Data'!$A:$A,0)),"-")</f>
      </c>
      <c r="D95" s="32" t="inlineStr">
        <is>
          <t/>
        </is>
      </c>
      <c r="E95" s="4448" t="inlineStr">
        <is>
          <t/>
        </is>
      </c>
      <c r="F95" s="32" t="inlineStr">
        <is>
          <t/>
        </is>
      </c>
      <c r="G95" s="4448" t="inlineStr">
        <is>
          <t/>
        </is>
      </c>
    </row>
    <row customHeight="1" ht="15" r="96">
      <c r="B96" s="4384" t="inlineStr">
        <is>
          <t/>
        </is>
      </c>
      <c r="C96" s="4440" t="inlineStr">
        <is>
          <t/>
        </is>
      </c>
      <c r="D96" s="4384" t="inlineStr">
        <is>
          <t/>
        </is>
      </c>
      <c r="E96" s="4440" t="inlineStr">
        <is>
          <t/>
        </is>
      </c>
      <c r="F96" s="4384" t="inlineStr">
        <is>
          <t/>
        </is>
      </c>
      <c r="G96" s="4440" t="inlineStr">
        <is>
          <t/>
        </is>
      </c>
    </row>
    <row customHeight="1" ht="14" r="97">
      <c r="B97" s="4500" t="inlineStr">
        <is>
          <t>INCOME</t>
        </is>
      </c>
      <c r="C97" s="4500"/>
      <c r="D97" s="4500" t="inlineStr">
        <is>
          <t>POVERTY RATE</t>
        </is>
      </c>
      <c r="E97" s="4500"/>
      <c r="F97" s="4500" t="inlineStr">
        <is>
          <t>UNEMPLOYMENT</t>
        </is>
      </c>
      <c r="G97" s="4500"/>
    </row>
    <row customHeight="1" ht="18" r="98">
      <c r="B98" s="10"/>
      <c r="C98" s="5141" t="str">
        <f>=IFERROR(INDEX('All Data'!$AN:$AN,MATCH($H$79&amp;"",'All Data'!$A:$A,0)),"-")</f>
      </c>
      <c r="D98" s="10"/>
      <c r="E98" s="5145" t="str">
        <f>=IFERROR(INDEX('All Data'!$AL:$AL,MATCH($H$79&amp;"",'All Data'!$A:$A,0)),"-")</f>
      </c>
      <c r="F98" s="10"/>
      <c r="G98" s="5149" t="str">
        <f>=IFERROR(INDEX('All Data'!$AM:$AM,MATCH($H$79&amp;"",'All Data'!$A:$A,0)),"-")</f>
      </c>
    </row>
    <row customHeight="1" ht="24" r="99">
      <c r="B99" s="4514" t="str">
        <f>="Investment Likelihood: "&amp;IFERROR(INDEX('All Data'!$AP:$AP,MATCH($H$79&amp;"",'All Data'!$A:$A,0)),"—")</f>
      </c>
      <c r="C99" s="4514"/>
      <c r="D99" s="4514"/>
      <c r="E99" s="4514"/>
      <c r="F99" s="4514"/>
      <c r="G99" s="4514"/>
    </row>
    <row customHeight="1" ht="15" r="100">
      <c r="B100" s="4516" t="inlineStr">
        <is>
          <t>Access to Opportunities (ATO) Composite Score /100</t>
        </is>
      </c>
      <c r="C100" s="4516"/>
      <c r="D100" s="4516"/>
      <c r="E100" s="4516"/>
      <c r="F100" s="5153" t="str">
        <f>=IFERROR(INDEX('All Data'!$AF:$AF,MATCH($H$79&amp;"",'All Data'!$A:$A,0)),"-")</f>
      </c>
      <c r="G100" s="15"/>
    </row>
    <row customHeight="1" ht="8" r="101"/>
    <row customHeight="1" ht="8" r="102"/>
    <row customHeight="1" ht="8" r="103"/>
    <row customHeight="1" ht="22" r="104">
      <c r="A104" s="4381" t="str">
        <f>="05  —  "&amp;IFERROR(INDEX('All Data'!$C:$C,MATCH($H$104&amp;"",'All Data'!$A:$A,0)),"")&amp;"  |  GEOID "&amp;$H$104&amp;"  |  "&amp;TEXT(IFERROR(INDEX('All Data'!$F:$F,MATCH($H$104&amp;"",'All Data'!$A:$A,0)),0),"0")&amp;" ac  |  "&amp;IFERROR(INDEX('All Data'!$AP:$AP,MATCH($H$104&amp;"",'All Data'!$A:$A,0)),"—")</f>
      </c>
      <c r="B104" s="4381"/>
      <c r="C104" s="4381"/>
      <c r="D104" s="4381"/>
      <c r="E104" s="4381"/>
      <c r="F104" s="4381"/>
      <c r="G104" s="4381"/>
      <c r="H104" s="5154" t="inlineStr">
        <is>
          <t>49057200800</t>
        </is>
      </c>
    </row>
    <row customHeight="1" ht="14" r="105">
      <c r="B105" s="4382" t="inlineStr">
        <is>
          <t>TRACT PROFILE</t>
        </is>
      </c>
      <c r="C105" s="4382"/>
      <c r="D105" s="4382" t="inlineStr">
        <is>
          <t>CENTERS &amp; DISTRICTS</t>
        </is>
      </c>
      <c r="E105" s="4382"/>
      <c r="F105" s="4382" t="inlineStr">
        <is>
          <t>HOUSING &amp; DEMOGRAPHICS</t>
        </is>
      </c>
      <c r="G105" s="4382"/>
    </row>
    <row customHeight="1" ht="15" r="106">
      <c r="B106" s="4384" t="inlineStr">
        <is>
          <t>Population</t>
        </is>
      </c>
      <c r="C106" s="5157" t="str">
        <f>=IFERROR(INDEX('All Data'!$D:$D,MATCH($H$104&amp;"",'All Data'!$A:$A,0)),"-")</f>
      </c>
      <c r="D106" s="4384" t="inlineStr">
        <is>
          <t>WC MUorC % Total</t>
        </is>
      </c>
      <c r="E106" s="5160" t="str">
        <f>=IFERROR(INDEX('All Data'!$J:$J,MATCH($H$104&amp;"",'All Data'!$A:$A,0)),"-")</f>
      </c>
      <c r="F106" s="4384" t="inlineStr">
        <is>
          <t>Total Units</t>
        </is>
      </c>
      <c r="G106" s="5163" t="str">
        <f>=IFERROR(INDEX('All Data'!$R:$R,MATCH($H$104&amp;"",'All Data'!$A:$A,0)),"-")</f>
      </c>
    </row>
    <row customHeight="1" ht="15" r="107">
      <c r="B107" s="32" t="inlineStr">
        <is>
          <t>Households</t>
        </is>
      </c>
      <c r="C107" s="5166" t="str">
        <f>=IFERROR(INDEX('All Data'!$E:$E,MATCH($H$104&amp;"",'All Data'!$A:$A,0)),"-")</f>
      </c>
      <c r="D107" s="32" t="inlineStr">
        <is>
          <t>Metropolitan Center</t>
        </is>
      </c>
      <c r="E107" s="5169" t="str">
        <f>=IFERROR(INDEX('All Data'!$K:$K,MATCH($H$104&amp;"",'All Data'!$A:$A,0)),"-")</f>
      </c>
      <c r="F107" s="32" t="inlineStr">
        <is>
          <t>Residential Acres</t>
        </is>
      </c>
      <c r="G107" s="5172" t="str">
        <f>=IFERROR(INDEX('All Data'!$S:$S,MATCH($H$104&amp;"",'All Data'!$A:$A,0)),"-")</f>
      </c>
    </row>
    <row customHeight="1" ht="15" r="108">
      <c r="B108" s="4384" t="inlineStr">
        <is>
          <t>Total Acres</t>
        </is>
      </c>
      <c r="C108" s="5175" t="str">
        <f>=IFERROR(INDEX('All Data'!$F:$F,MATCH($H$104&amp;"",'All Data'!$A:$A,0)),"-")</f>
      </c>
      <c r="D108" s="4384" t="inlineStr">
        <is>
          <t>Urban Center</t>
        </is>
      </c>
      <c r="E108" s="5178" t="str">
        <f>=IFERROR(INDEX('All Data'!$L:$L,MATCH($H$104&amp;"",'All Data'!$A:$A,0)),"-")</f>
      </c>
      <c r="F108" s="4384" t="inlineStr">
        <is>
          <t>SFD Acres</t>
        </is>
      </c>
      <c r="G108" s="5181" t="str">
        <f>=IFERROR(INDEX('All Data'!$T:$T,MATCH($H$104&amp;"",'All Data'!$A:$A,0)),"-")</f>
      </c>
    </row>
    <row customHeight="1" ht="15" r="109">
      <c r="B109" s="32" t="inlineStr">
        <is>
          <t>Developable Acres</t>
        </is>
      </c>
      <c r="C109" s="5184" t="str">
        <f>=IFERROR(INDEX('All Data'!$G:$G,MATCH($H$104&amp;"",'All Data'!$A:$A,0)),"-")</f>
      </c>
      <c r="D109" s="32" t="inlineStr">
        <is>
          <t>City Center</t>
        </is>
      </c>
      <c r="E109" s="5187" t="str">
        <f>=IFERROR(INDEX('All Data'!$M:$M,MATCH($H$104&amp;"",'All Data'!$A:$A,0)),"-")</f>
      </c>
      <c r="F109" s="32" t="inlineStr">
        <is>
          <t>MF / SFA Acres</t>
        </is>
      </c>
      <c r="G109" s="5190" t="str">
        <f>=IFERROR(INDEX('All Data'!$U:$U,MATCH($H$104&amp;"",'All Data'!$A:$A,0)),"-")</f>
      </c>
    </row>
    <row customHeight="1" ht="15" r="110">
      <c r="B110" s="4384" t="inlineStr">
        <is>
          <t>OZ 1.0 Acres</t>
        </is>
      </c>
      <c r="C110" s="5193" t="str">
        <f>=IFERROR(INDEX('All Data'!$H:$H,MATCH($H$104&amp;"",'All Data'!$A:$A,0)),"-")</f>
      </c>
      <c r="D110" s="4384" t="inlineStr">
        <is>
          <t>Neighborhood Center</t>
        </is>
      </c>
      <c r="E110" s="5196" t="str">
        <f>=IFERROR(INDEX('All Data'!$N:$N,MATCH($H$104&amp;"",'All Data'!$A:$A,0)),"-")</f>
      </c>
      <c r="F110" s="4384" t="inlineStr">
        <is>
          <t>Poverty Rate</t>
        </is>
      </c>
      <c r="G110" s="5199" t="str">
        <f>=IFERROR(INDEX('All Data'!$AL:$AL,MATCH($H$104&amp;"",'All Data'!$A:$A,0)),"-")</f>
      </c>
    </row>
    <row customHeight="1" ht="15" r="111">
      <c r="B111" s="32" t="inlineStr">
        <is>
          <t>OZ 1.0 % of Tract</t>
        </is>
      </c>
      <c r="C111" s="5202" t="str">
        <f>=IFERROR(INDEX('All Data'!$I:$I,MATCH($H$104&amp;"",'All Data'!$A:$A,0)),"-")</f>
      </c>
      <c r="D111" s="32" t="inlineStr">
        <is>
          <t>Employment District</t>
        </is>
      </c>
      <c r="E111" s="5205" t="str">
        <f>=IFERROR(INDEX('All Data'!$O:$O,MATCH($H$104&amp;"",'All Data'!$A:$A,0)),"-")</f>
      </c>
      <c r="F111" s="32" t="inlineStr">
        <is>
          <t>Unemployment Rate</t>
        </is>
      </c>
      <c r="G111" s="5208" t="str">
        <f>=IFERROR(INDEX('All Data'!$AM:$AM,MATCH($H$104&amp;"",'All Data'!$A:$A,0)),"-")</f>
      </c>
    </row>
    <row customHeight="1" ht="15" r="112">
      <c r="B112" s="4384" t="inlineStr">
        <is>
          <t/>
        </is>
      </c>
      <c r="C112" s="4440" t="inlineStr">
        <is>
          <t/>
        </is>
      </c>
      <c r="D112" s="4384" t="inlineStr">
        <is>
          <t>Industrial District</t>
        </is>
      </c>
      <c r="E112" s="5211" t="str">
        <f>=IFERROR(INDEX('All Data'!$P:$P,MATCH($H$104&amp;"",'All Data'!$A:$A,0)),"-")</f>
      </c>
      <c r="F112" s="4384" t="inlineStr">
        <is>
          <t>Median Family Income</t>
        </is>
      </c>
      <c r="G112" s="5214" t="str">
        <f>=IFERROR(INDEX('All Data'!$AN:$AN,MATCH($H$104&amp;"",'All Data'!$A:$A,0)),"-")</f>
      </c>
    </row>
    <row customHeight="1" ht="15" r="113">
      <c r="B113" s="32" t="inlineStr">
        <is>
          <t/>
        </is>
      </c>
      <c r="C113" s="4448" t="inlineStr">
        <is>
          <t/>
        </is>
      </c>
      <c r="D113" s="32" t="inlineStr">
        <is>
          <t>Retail District</t>
        </is>
      </c>
      <c r="E113" s="5217" t="str">
        <f>=IFERROR(INDEX('All Data'!$Q:$Q,MATCH($H$104&amp;"",'All Data'!$A:$A,0)),"-")</f>
      </c>
      <c r="F113" s="32" t="inlineStr">
        <is>
          <t/>
        </is>
      </c>
      <c r="G113" s="4448" t="inlineStr">
        <is>
          <t/>
        </is>
      </c>
    </row>
    <row customHeight="1" ht="14" r="114">
      <c r="B114" s="4453" t="inlineStr">
        <is>
          <t>TRANSIT ACCESS</t>
        </is>
      </c>
      <c r="C114" s="4453"/>
      <c r="D114" s="4453" t="inlineStr">
        <is>
          <t>AUTO ACCESS</t>
        </is>
      </c>
      <c r="E114" s="4453"/>
      <c r="F114" s="4453" t="inlineStr">
        <is>
          <t>PROJECTED GROWTH 2027-37</t>
        </is>
      </c>
      <c r="G114" s="4453"/>
    </row>
    <row customHeight="1" ht="15" r="115">
      <c r="B115" s="4384" t="inlineStr">
        <is>
          <t>Rail / BRT Stops</t>
        </is>
      </c>
      <c r="C115" s="5220" t="str">
        <f>=IFERROR(INDEX('All Data'!$V:$V,MATCH($H$104&amp;"",'All Data'!$A:$A,0)),"-")</f>
      </c>
      <c r="D115" s="4384" t="inlineStr">
        <is>
          <t>Freeway Exits</t>
        </is>
      </c>
      <c r="E115" s="5223" t="str">
        <f>=IFERROR(INDEX('All Data'!$AB:$AB,MATCH($H$104&amp;"",'All Data'!$A:$A,0)),"-")</f>
      </c>
      <c r="F115" s="4384" t="inlineStr">
        <is>
          <t>Households Added</t>
        </is>
      </c>
      <c r="G115" s="5226" t="str">
        <f>=IFERROR(INDEX('All Data'!$AG:$AG,MATCH($H$104&amp;"",'All Data'!$A:$A,0)),"-")</f>
      </c>
    </row>
    <row customHeight="1" ht="15" r="116">
      <c r="B116" s="32" t="inlineStr">
        <is>
          <t>SAP Acres</t>
        </is>
      </c>
      <c r="C116" s="5229" t="str">
        <f>=IFERROR(INDEX('All Data'!$W:$W,MATCH($H$104&amp;"",'All Data'!$A:$A,0)),"-")</f>
      </c>
      <c r="D116" s="32" t="inlineStr">
        <is>
          <t>Exit Distance (mi)</t>
        </is>
      </c>
      <c r="E116" s="5232" t="str">
        <f>=IFERROR(INDEX('All Data'!$AC:$AC,MATCH($H$104&amp;"",'All Data'!$A:$A,0)),"-")</f>
      </c>
      <c r="F116" s="32" t="inlineStr">
        <is>
          <t>Population Added</t>
        </is>
      </c>
      <c r="G116" s="5235" t="str">
        <f>=IFERROR(INDEX('All Data'!$AH:$AH,MATCH($H$104&amp;"",'All Data'!$A:$A,0)),"-")</f>
      </c>
    </row>
    <row customHeight="1" ht="15" r="117">
      <c r="B117" s="4384" t="inlineStr">
        <is>
          <t>SAP % of Tract</t>
        </is>
      </c>
      <c r="C117" s="5238" t="str">
        <f>=IFERROR(INDEX('All Data'!$X:$X,MATCH($H$104&amp;"",'All Data'!$A:$A,0)),"-")</f>
      </c>
      <c r="D117" s="4384" t="inlineStr">
        <is>
          <t>ATO Jobs (Auto)</t>
        </is>
      </c>
      <c r="E117" s="5241" t="str">
        <f>=IFERROR(INDEX('All Data'!$AD:$AD,MATCH($H$104&amp;"",'All Data'!$A:$A,0)),"-")</f>
      </c>
      <c r="F117" s="4384" t="inlineStr">
        <is>
          <t>Jobs Added</t>
        </is>
      </c>
      <c r="G117" s="5244" t="str">
        <f>=IFERROR(INDEX('All Data'!$AI:$AI,MATCH($H$104&amp;"",'All Data'!$A:$A,0)),"-")</f>
      </c>
    </row>
    <row customHeight="1" ht="15" r="118">
      <c r="B118" s="32" t="inlineStr">
        <is>
          <t>ATO Jobs (Transit)</t>
        </is>
      </c>
      <c r="C118" s="5247" t="str">
        <f>=IFERROR(INDEX('All Data'!$Y:$Y,MATCH($H$104&amp;"",'All Data'!$A:$A,0)),"-")</f>
      </c>
      <c r="D118" s="32" t="inlineStr">
        <is>
          <t>ATO Households (Auto)</t>
        </is>
      </c>
      <c r="E118" s="5250" t="str">
        <f>=IFERROR(INDEX('All Data'!$AE:$AE,MATCH($H$104&amp;"",'All Data'!$A:$A,0)),"-")</f>
      </c>
      <c r="F118" s="32" t="inlineStr">
        <is>
          <t>ERU Added</t>
        </is>
      </c>
      <c r="G118" s="5253" t="str">
        <f>=IFERROR(INDEX('All Data'!$AJ:$AJ,MATCH($H$104&amp;"",'All Data'!$A:$A,0)),"-")</f>
      </c>
    </row>
    <row customHeight="1" ht="15" r="119">
      <c r="B119" s="4384" t="inlineStr">
        <is>
          <t>ATO Households (Transit)</t>
        </is>
      </c>
      <c r="C119" s="5256" t="str">
        <f>=IFERROR(INDEX('All Data'!$Z:$Z,MATCH($H$104&amp;"",'All Data'!$A:$A,0)),"-")</f>
      </c>
      <c r="D119" s="4384" t="inlineStr">
        <is>
          <t/>
        </is>
      </c>
      <c r="E119" s="4440" t="inlineStr">
        <is>
          <t/>
        </is>
      </c>
      <c r="F119" s="4384" t="inlineStr">
        <is>
          <t>ERU per Acre</t>
        </is>
      </c>
      <c r="G119" s="5259" t="str">
        <f>=IFERROR(INDEX('All Data'!$AK:$AK,MATCH($H$104&amp;"",'All Data'!$A:$A,0)),"-")</f>
      </c>
    </row>
    <row customHeight="1" ht="15" r="120">
      <c r="B120" s="32" t="inlineStr">
        <is>
          <t>SAP Planned HH/ac</t>
        </is>
      </c>
      <c r="C120" s="5262" t="str">
        <f>=IFERROR(INDEX('All Data'!$AA:$AA,MATCH($H$104&amp;"",'All Data'!$A:$A,0)),"-")</f>
      </c>
      <c r="D120" s="32" t="inlineStr">
        <is>
          <t/>
        </is>
      </c>
      <c r="E120" s="4448" t="inlineStr">
        <is>
          <t/>
        </is>
      </c>
      <c r="F120" s="32" t="inlineStr">
        <is>
          <t/>
        </is>
      </c>
      <c r="G120" s="4448" t="inlineStr">
        <is>
          <t/>
        </is>
      </c>
    </row>
    <row customHeight="1" ht="15" r="121">
      <c r="B121" s="4384" t="inlineStr">
        <is>
          <t/>
        </is>
      </c>
      <c r="C121" s="4440" t="inlineStr">
        <is>
          <t/>
        </is>
      </c>
      <c r="D121" s="4384" t="inlineStr">
        <is>
          <t/>
        </is>
      </c>
      <c r="E121" s="4440" t="inlineStr">
        <is>
          <t/>
        </is>
      </c>
      <c r="F121" s="4384" t="inlineStr">
        <is>
          <t/>
        </is>
      </c>
      <c r="G121" s="4440" t="inlineStr">
        <is>
          <t/>
        </is>
      </c>
    </row>
    <row customHeight="1" ht="14" r="122">
      <c r="B122" s="4500" t="inlineStr">
        <is>
          <t>INCOME</t>
        </is>
      </c>
      <c r="C122" s="4500"/>
      <c r="D122" s="4500" t="inlineStr">
        <is>
          <t>POVERTY RATE</t>
        </is>
      </c>
      <c r="E122" s="4500"/>
      <c r="F122" s="4500" t="inlineStr">
        <is>
          <t>UNEMPLOYMENT</t>
        </is>
      </c>
      <c r="G122" s="4500"/>
    </row>
    <row customHeight="1" ht="18" r="123">
      <c r="B123" s="10"/>
      <c r="C123" s="5266" t="str">
        <f>=IFERROR(INDEX('All Data'!$AN:$AN,MATCH($H$104&amp;"",'All Data'!$A:$A,0)),"-")</f>
      </c>
      <c r="D123" s="10"/>
      <c r="E123" s="5270" t="str">
        <f>=IFERROR(INDEX('All Data'!$AL:$AL,MATCH($H$104&amp;"",'All Data'!$A:$A,0)),"-")</f>
      </c>
      <c r="F123" s="10"/>
      <c r="G123" s="5274" t="str">
        <f>=IFERROR(INDEX('All Data'!$AM:$AM,MATCH($H$104&amp;"",'All Data'!$A:$A,0)),"-")</f>
      </c>
    </row>
    <row customHeight="1" ht="24" r="124">
      <c r="B124" s="4514" t="str">
        <f>="Investment Likelihood: "&amp;IFERROR(INDEX('All Data'!$AP:$AP,MATCH($H$104&amp;"",'All Data'!$A:$A,0)),"—")</f>
      </c>
      <c r="C124" s="4514"/>
      <c r="D124" s="4514"/>
      <c r="E124" s="4514"/>
      <c r="F124" s="4514"/>
      <c r="G124" s="4514"/>
    </row>
    <row customHeight="1" ht="15" r="125">
      <c r="B125" s="4516" t="inlineStr">
        <is>
          <t>Access to Opportunities (ATO) Composite Score /100</t>
        </is>
      </c>
      <c r="C125" s="4516"/>
      <c r="D125" s="4516"/>
      <c r="E125" s="4516"/>
      <c r="F125" s="5278" t="str">
        <f>=IFERROR(INDEX('All Data'!$AF:$AF,MATCH($H$104&amp;"",'All Data'!$A:$A,0)),"-")</f>
      </c>
      <c r="G125" s="15"/>
    </row>
    <row customHeight="1" ht="8" r="126"/>
    <row customHeight="1" ht="8" r="127"/>
    <row customHeight="1" ht="8" r="128"/>
    <row customHeight="1" ht="22" r="129">
      <c r="A129" s="4381" t="str">
        <f>="06  —  "&amp;IFERROR(INDEX('All Data'!$C:$C,MATCH($H$129&amp;"",'All Data'!$A:$A,0)),"")&amp;"  |  GEOID "&amp;$H$129&amp;"  |  "&amp;TEXT(IFERROR(INDEX('All Data'!$F:$F,MATCH($H$129&amp;"",'All Data'!$A:$A,0)),0),"0")&amp;" ac  |  "&amp;IFERROR(INDEX('All Data'!$AP:$AP,MATCH($H$129&amp;"",'All Data'!$A:$A,0)),"—")</f>
      </c>
      <c r="B129" s="4381"/>
      <c r="C129" s="4381"/>
      <c r="D129" s="4381"/>
      <c r="E129" s="4381"/>
      <c r="F129" s="4381"/>
      <c r="G129" s="4381"/>
      <c r="H129" s="5279" t="inlineStr">
        <is>
          <t>49057200900</t>
        </is>
      </c>
    </row>
    <row customHeight="1" ht="14" r="130">
      <c r="B130" s="4382" t="inlineStr">
        <is>
          <t>TRACT PROFILE</t>
        </is>
      </c>
      <c r="C130" s="4382"/>
      <c r="D130" s="4382" t="inlineStr">
        <is>
          <t>CENTERS &amp; DISTRICTS</t>
        </is>
      </c>
      <c r="E130" s="4382"/>
      <c r="F130" s="4382" t="inlineStr">
        <is>
          <t>HOUSING &amp; DEMOGRAPHICS</t>
        </is>
      </c>
      <c r="G130" s="4382"/>
    </row>
    <row customHeight="1" ht="15" r="131">
      <c r="B131" s="4384" t="inlineStr">
        <is>
          <t>Population</t>
        </is>
      </c>
      <c r="C131" s="5282" t="str">
        <f>=IFERROR(INDEX('All Data'!$D:$D,MATCH($H$129&amp;"",'All Data'!$A:$A,0)),"-")</f>
      </c>
      <c r="D131" s="4384" t="inlineStr">
        <is>
          <t>WC MUorC % Total</t>
        </is>
      </c>
      <c r="E131" s="5285" t="str">
        <f>=IFERROR(INDEX('All Data'!$J:$J,MATCH($H$129&amp;"",'All Data'!$A:$A,0)),"-")</f>
      </c>
      <c r="F131" s="4384" t="inlineStr">
        <is>
          <t>Total Units</t>
        </is>
      </c>
      <c r="G131" s="5288" t="str">
        <f>=IFERROR(INDEX('All Data'!$R:$R,MATCH($H$129&amp;"",'All Data'!$A:$A,0)),"-")</f>
      </c>
    </row>
    <row customHeight="1" ht="15" r="132">
      <c r="B132" s="32" t="inlineStr">
        <is>
          <t>Households</t>
        </is>
      </c>
      <c r="C132" s="5291" t="str">
        <f>=IFERROR(INDEX('All Data'!$E:$E,MATCH($H$129&amp;"",'All Data'!$A:$A,0)),"-")</f>
      </c>
      <c r="D132" s="32" t="inlineStr">
        <is>
          <t>Metropolitan Center</t>
        </is>
      </c>
      <c r="E132" s="5294" t="str">
        <f>=IFERROR(INDEX('All Data'!$K:$K,MATCH($H$129&amp;"",'All Data'!$A:$A,0)),"-")</f>
      </c>
      <c r="F132" s="32" t="inlineStr">
        <is>
          <t>Residential Acres</t>
        </is>
      </c>
      <c r="G132" s="5297" t="str">
        <f>=IFERROR(INDEX('All Data'!$S:$S,MATCH($H$129&amp;"",'All Data'!$A:$A,0)),"-")</f>
      </c>
    </row>
    <row customHeight="1" ht="15" r="133">
      <c r="B133" s="4384" t="inlineStr">
        <is>
          <t>Total Acres</t>
        </is>
      </c>
      <c r="C133" s="5300" t="str">
        <f>=IFERROR(INDEX('All Data'!$F:$F,MATCH($H$129&amp;"",'All Data'!$A:$A,0)),"-")</f>
      </c>
      <c r="D133" s="4384" t="inlineStr">
        <is>
          <t>Urban Center</t>
        </is>
      </c>
      <c r="E133" s="5303" t="str">
        <f>=IFERROR(INDEX('All Data'!$L:$L,MATCH($H$129&amp;"",'All Data'!$A:$A,0)),"-")</f>
      </c>
      <c r="F133" s="4384" t="inlineStr">
        <is>
          <t>SFD Acres</t>
        </is>
      </c>
      <c r="G133" s="5306" t="str">
        <f>=IFERROR(INDEX('All Data'!$T:$T,MATCH($H$129&amp;"",'All Data'!$A:$A,0)),"-")</f>
      </c>
    </row>
    <row customHeight="1" ht="15" r="134">
      <c r="B134" s="32" t="inlineStr">
        <is>
          <t>Developable Acres</t>
        </is>
      </c>
      <c r="C134" s="5309" t="str">
        <f>=IFERROR(INDEX('All Data'!$G:$G,MATCH($H$129&amp;"",'All Data'!$A:$A,0)),"-")</f>
      </c>
      <c r="D134" s="32" t="inlineStr">
        <is>
          <t>City Center</t>
        </is>
      </c>
      <c r="E134" s="5312" t="str">
        <f>=IFERROR(INDEX('All Data'!$M:$M,MATCH($H$129&amp;"",'All Data'!$A:$A,0)),"-")</f>
      </c>
      <c r="F134" s="32" t="inlineStr">
        <is>
          <t>MF / SFA Acres</t>
        </is>
      </c>
      <c r="G134" s="5315" t="str">
        <f>=IFERROR(INDEX('All Data'!$U:$U,MATCH($H$129&amp;"",'All Data'!$A:$A,0)),"-")</f>
      </c>
    </row>
    <row customHeight="1" ht="15" r="135">
      <c r="B135" s="4384" t="inlineStr">
        <is>
          <t>OZ 1.0 Acres</t>
        </is>
      </c>
      <c r="C135" s="5318" t="str">
        <f>=IFERROR(INDEX('All Data'!$H:$H,MATCH($H$129&amp;"",'All Data'!$A:$A,0)),"-")</f>
      </c>
      <c r="D135" s="4384" t="inlineStr">
        <is>
          <t>Neighborhood Center</t>
        </is>
      </c>
      <c r="E135" s="5321" t="str">
        <f>=IFERROR(INDEX('All Data'!$N:$N,MATCH($H$129&amp;"",'All Data'!$A:$A,0)),"-")</f>
      </c>
      <c r="F135" s="4384" t="inlineStr">
        <is>
          <t>Poverty Rate</t>
        </is>
      </c>
      <c r="G135" s="5324" t="str">
        <f>=IFERROR(INDEX('All Data'!$AL:$AL,MATCH($H$129&amp;"",'All Data'!$A:$A,0)),"-")</f>
      </c>
    </row>
    <row customHeight="1" ht="15" r="136">
      <c r="B136" s="32" t="inlineStr">
        <is>
          <t>OZ 1.0 % of Tract</t>
        </is>
      </c>
      <c r="C136" s="5327" t="str">
        <f>=IFERROR(INDEX('All Data'!$I:$I,MATCH($H$129&amp;"",'All Data'!$A:$A,0)),"-")</f>
      </c>
      <c r="D136" s="32" t="inlineStr">
        <is>
          <t>Employment District</t>
        </is>
      </c>
      <c r="E136" s="5330" t="str">
        <f>=IFERROR(INDEX('All Data'!$O:$O,MATCH($H$129&amp;"",'All Data'!$A:$A,0)),"-")</f>
      </c>
      <c r="F136" s="32" t="inlineStr">
        <is>
          <t>Unemployment Rate</t>
        </is>
      </c>
      <c r="G136" s="5333" t="str">
        <f>=IFERROR(INDEX('All Data'!$AM:$AM,MATCH($H$129&amp;"",'All Data'!$A:$A,0)),"-")</f>
      </c>
    </row>
    <row customHeight="1" ht="15" r="137">
      <c r="B137" s="4384" t="inlineStr">
        <is>
          <t/>
        </is>
      </c>
      <c r="C137" s="4440" t="inlineStr">
        <is>
          <t/>
        </is>
      </c>
      <c r="D137" s="4384" t="inlineStr">
        <is>
          <t>Industrial District</t>
        </is>
      </c>
      <c r="E137" s="5336" t="str">
        <f>=IFERROR(INDEX('All Data'!$P:$P,MATCH($H$129&amp;"",'All Data'!$A:$A,0)),"-")</f>
      </c>
      <c r="F137" s="4384" t="inlineStr">
        <is>
          <t>Median Family Income</t>
        </is>
      </c>
      <c r="G137" s="5339" t="str">
        <f>=IFERROR(INDEX('All Data'!$AN:$AN,MATCH($H$129&amp;"",'All Data'!$A:$A,0)),"-")</f>
      </c>
    </row>
    <row customHeight="1" ht="15" r="138">
      <c r="B138" s="32" t="inlineStr">
        <is>
          <t/>
        </is>
      </c>
      <c r="C138" s="4448" t="inlineStr">
        <is>
          <t/>
        </is>
      </c>
      <c r="D138" s="32" t="inlineStr">
        <is>
          <t>Retail District</t>
        </is>
      </c>
      <c r="E138" s="5342" t="str">
        <f>=IFERROR(INDEX('All Data'!$Q:$Q,MATCH($H$129&amp;"",'All Data'!$A:$A,0)),"-")</f>
      </c>
      <c r="F138" s="32" t="inlineStr">
        <is>
          <t/>
        </is>
      </c>
      <c r="G138" s="4448" t="inlineStr">
        <is>
          <t/>
        </is>
      </c>
    </row>
    <row customHeight="1" ht="14" r="139">
      <c r="B139" s="4453" t="inlineStr">
        <is>
          <t>TRANSIT ACCESS</t>
        </is>
      </c>
      <c r="C139" s="4453"/>
      <c r="D139" s="4453" t="inlineStr">
        <is>
          <t>AUTO ACCESS</t>
        </is>
      </c>
      <c r="E139" s="4453"/>
      <c r="F139" s="4453" t="inlineStr">
        <is>
          <t>PROJECTED GROWTH 2027-37</t>
        </is>
      </c>
      <c r="G139" s="4453"/>
    </row>
    <row customHeight="1" ht="15" r="140">
      <c r="B140" s="4384" t="inlineStr">
        <is>
          <t>Rail / BRT Stops</t>
        </is>
      </c>
      <c r="C140" s="5345" t="str">
        <f>=IFERROR(INDEX('All Data'!$V:$V,MATCH($H$129&amp;"",'All Data'!$A:$A,0)),"-")</f>
      </c>
      <c r="D140" s="4384" t="inlineStr">
        <is>
          <t>Freeway Exits</t>
        </is>
      </c>
      <c r="E140" s="5348" t="str">
        <f>=IFERROR(INDEX('All Data'!$AB:$AB,MATCH($H$129&amp;"",'All Data'!$A:$A,0)),"-")</f>
      </c>
      <c r="F140" s="4384" t="inlineStr">
        <is>
          <t>Households Added</t>
        </is>
      </c>
      <c r="G140" s="5351" t="str">
        <f>=IFERROR(INDEX('All Data'!$AG:$AG,MATCH($H$129&amp;"",'All Data'!$A:$A,0)),"-")</f>
      </c>
    </row>
    <row customHeight="1" ht="15" r="141">
      <c r="B141" s="32" t="inlineStr">
        <is>
          <t>SAP Acres</t>
        </is>
      </c>
      <c r="C141" s="5354" t="str">
        <f>=IFERROR(INDEX('All Data'!$W:$W,MATCH($H$129&amp;"",'All Data'!$A:$A,0)),"-")</f>
      </c>
      <c r="D141" s="32" t="inlineStr">
        <is>
          <t>Exit Distance (mi)</t>
        </is>
      </c>
      <c r="E141" s="5357" t="str">
        <f>=IFERROR(INDEX('All Data'!$AC:$AC,MATCH($H$129&amp;"",'All Data'!$A:$A,0)),"-")</f>
      </c>
      <c r="F141" s="32" t="inlineStr">
        <is>
          <t>Population Added</t>
        </is>
      </c>
      <c r="G141" s="5360" t="str">
        <f>=IFERROR(INDEX('All Data'!$AH:$AH,MATCH($H$129&amp;"",'All Data'!$A:$A,0)),"-")</f>
      </c>
    </row>
    <row customHeight="1" ht="15" r="142">
      <c r="B142" s="4384" t="inlineStr">
        <is>
          <t>SAP % of Tract</t>
        </is>
      </c>
      <c r="C142" s="5363" t="str">
        <f>=IFERROR(INDEX('All Data'!$X:$X,MATCH($H$129&amp;"",'All Data'!$A:$A,0)),"-")</f>
      </c>
      <c r="D142" s="4384" t="inlineStr">
        <is>
          <t>ATO Jobs (Auto)</t>
        </is>
      </c>
      <c r="E142" s="5366" t="str">
        <f>=IFERROR(INDEX('All Data'!$AD:$AD,MATCH($H$129&amp;"",'All Data'!$A:$A,0)),"-")</f>
      </c>
      <c r="F142" s="4384" t="inlineStr">
        <is>
          <t>Jobs Added</t>
        </is>
      </c>
      <c r="G142" s="5369" t="str">
        <f>=IFERROR(INDEX('All Data'!$AI:$AI,MATCH($H$129&amp;"",'All Data'!$A:$A,0)),"-")</f>
      </c>
    </row>
    <row customHeight="1" ht="15" r="143">
      <c r="B143" s="32" t="inlineStr">
        <is>
          <t>ATO Jobs (Transit)</t>
        </is>
      </c>
      <c r="C143" s="5372" t="str">
        <f>=IFERROR(INDEX('All Data'!$Y:$Y,MATCH($H$129&amp;"",'All Data'!$A:$A,0)),"-")</f>
      </c>
      <c r="D143" s="32" t="inlineStr">
        <is>
          <t>ATO Households (Auto)</t>
        </is>
      </c>
      <c r="E143" s="5375" t="str">
        <f>=IFERROR(INDEX('All Data'!$AE:$AE,MATCH($H$129&amp;"",'All Data'!$A:$A,0)),"-")</f>
      </c>
      <c r="F143" s="32" t="inlineStr">
        <is>
          <t>ERU Added</t>
        </is>
      </c>
      <c r="G143" s="5378" t="str">
        <f>=IFERROR(INDEX('All Data'!$AJ:$AJ,MATCH($H$129&amp;"",'All Data'!$A:$A,0)),"-")</f>
      </c>
    </row>
    <row customHeight="1" ht="15" r="144">
      <c r="B144" s="4384" t="inlineStr">
        <is>
          <t>ATO Households (Transit)</t>
        </is>
      </c>
      <c r="C144" s="5381" t="str">
        <f>=IFERROR(INDEX('All Data'!$Z:$Z,MATCH($H$129&amp;"",'All Data'!$A:$A,0)),"-")</f>
      </c>
      <c r="D144" s="4384" t="inlineStr">
        <is>
          <t/>
        </is>
      </c>
      <c r="E144" s="4440" t="inlineStr">
        <is>
          <t/>
        </is>
      </c>
      <c r="F144" s="4384" t="inlineStr">
        <is>
          <t>ERU per Acre</t>
        </is>
      </c>
      <c r="G144" s="5384" t="str">
        <f>=IFERROR(INDEX('All Data'!$AK:$AK,MATCH($H$129&amp;"",'All Data'!$A:$A,0)),"-")</f>
      </c>
    </row>
    <row customHeight="1" ht="15" r="145">
      <c r="B145" s="32" t="inlineStr">
        <is>
          <t>SAP Planned HH/ac</t>
        </is>
      </c>
      <c r="C145" s="5387" t="str">
        <f>=IFERROR(INDEX('All Data'!$AA:$AA,MATCH($H$129&amp;"",'All Data'!$A:$A,0)),"-")</f>
      </c>
      <c r="D145" s="32" t="inlineStr">
        <is>
          <t/>
        </is>
      </c>
      <c r="E145" s="4448" t="inlineStr">
        <is>
          <t/>
        </is>
      </c>
      <c r="F145" s="32" t="inlineStr">
        <is>
          <t/>
        </is>
      </c>
      <c r="G145" s="4448" t="inlineStr">
        <is>
          <t/>
        </is>
      </c>
    </row>
    <row customHeight="1" ht="15" r="146">
      <c r="B146" s="4384" t="inlineStr">
        <is>
          <t/>
        </is>
      </c>
      <c r="C146" s="4440" t="inlineStr">
        <is>
          <t/>
        </is>
      </c>
      <c r="D146" s="4384" t="inlineStr">
        <is>
          <t/>
        </is>
      </c>
      <c r="E146" s="4440" t="inlineStr">
        <is>
          <t/>
        </is>
      </c>
      <c r="F146" s="4384" t="inlineStr">
        <is>
          <t/>
        </is>
      </c>
      <c r="G146" s="4440" t="inlineStr">
        <is>
          <t/>
        </is>
      </c>
    </row>
    <row customHeight="1" ht="14" r="147">
      <c r="B147" s="4500" t="inlineStr">
        <is>
          <t>INCOME</t>
        </is>
      </c>
      <c r="C147" s="4500"/>
      <c r="D147" s="4500" t="inlineStr">
        <is>
          <t>POVERTY RATE</t>
        </is>
      </c>
      <c r="E147" s="4500"/>
      <c r="F147" s="4500" t="inlineStr">
        <is>
          <t>UNEMPLOYMENT</t>
        </is>
      </c>
      <c r="G147" s="4500"/>
    </row>
    <row customHeight="1" ht="18" r="148">
      <c r="B148" s="10"/>
      <c r="C148" s="5391" t="str">
        <f>=IFERROR(INDEX('All Data'!$AN:$AN,MATCH($H$129&amp;"",'All Data'!$A:$A,0)),"-")</f>
      </c>
      <c r="D148" s="10"/>
      <c r="E148" s="5395" t="str">
        <f>=IFERROR(INDEX('All Data'!$AL:$AL,MATCH($H$129&amp;"",'All Data'!$A:$A,0)),"-")</f>
      </c>
      <c r="F148" s="10"/>
      <c r="G148" s="5399" t="str">
        <f>=IFERROR(INDEX('All Data'!$AM:$AM,MATCH($H$129&amp;"",'All Data'!$A:$A,0)),"-")</f>
      </c>
    </row>
    <row customHeight="1" ht="24" r="149">
      <c r="B149" s="4514" t="str">
        <f>="Investment Likelihood: "&amp;IFERROR(INDEX('All Data'!$AP:$AP,MATCH($H$129&amp;"",'All Data'!$A:$A,0)),"—")</f>
      </c>
      <c r="C149" s="4514"/>
      <c r="D149" s="4514"/>
      <c r="E149" s="4514"/>
      <c r="F149" s="4514"/>
      <c r="G149" s="4514"/>
    </row>
    <row customHeight="1" ht="15" r="150">
      <c r="B150" s="4516" t="inlineStr">
        <is>
          <t>Access to Opportunities (ATO) Composite Score /100</t>
        </is>
      </c>
      <c r="C150" s="4516"/>
      <c r="D150" s="4516"/>
      <c r="E150" s="4516"/>
      <c r="F150" s="5403" t="str">
        <f>=IFERROR(INDEX('All Data'!$AF:$AF,MATCH($H$129&amp;"",'All Data'!$A:$A,0)),"-")</f>
      </c>
      <c r="G150" s="15"/>
    </row>
    <row customHeight="1" ht="8" r="151"/>
    <row customHeight="1" ht="8" r="152"/>
    <row customHeight="1" ht="8" r="153"/>
    <row customHeight="1" ht="22" r="154">
      <c r="A154" s="4902" t="str">
        <f>="07  —  "&amp;IFERROR(INDEX('All Data'!$C:$C,MATCH($H$154&amp;"",'All Data'!$A:$A,0)),"")&amp;"  |  GEOID "&amp;$H$154&amp;"  |  "&amp;TEXT(IFERROR(INDEX('All Data'!$F:$F,MATCH($H$154&amp;"",'All Data'!$A:$A,0)),0),"0")&amp;" ac  |  "&amp;IFERROR(INDEX('All Data'!$AP:$AP,MATCH($H$154&amp;"",'All Data'!$A:$A,0)),"—")</f>
      </c>
      <c r="B154" s="4902"/>
      <c r="C154" s="4902"/>
      <c r="D154" s="4902"/>
      <c r="E154" s="4902"/>
      <c r="F154" s="4902"/>
      <c r="G154" s="4902"/>
      <c r="H154" s="5404" t="inlineStr">
        <is>
          <t>49057201100</t>
        </is>
      </c>
    </row>
    <row customHeight="1" ht="14" r="155">
      <c r="B155" s="4382" t="inlineStr">
        <is>
          <t>TRACT PROFILE</t>
        </is>
      </c>
      <c r="C155" s="4382"/>
      <c r="D155" s="4382" t="inlineStr">
        <is>
          <t>CENTERS &amp; DISTRICTS</t>
        </is>
      </c>
      <c r="E155" s="4382"/>
      <c r="F155" s="4382" t="inlineStr">
        <is>
          <t>HOUSING &amp; DEMOGRAPHICS</t>
        </is>
      </c>
      <c r="G155" s="4382"/>
    </row>
    <row customHeight="1" ht="15" r="156">
      <c r="B156" s="4384" t="inlineStr">
        <is>
          <t>Population</t>
        </is>
      </c>
      <c r="C156" s="5407" t="str">
        <f>=IFERROR(INDEX('All Data'!$D:$D,MATCH($H$154&amp;"",'All Data'!$A:$A,0)),"-")</f>
      </c>
      <c r="D156" s="4384" t="inlineStr">
        <is>
          <t>WC MUorC % Total</t>
        </is>
      </c>
      <c r="E156" s="5410" t="str">
        <f>=IFERROR(INDEX('All Data'!$J:$J,MATCH($H$154&amp;"",'All Data'!$A:$A,0)),"-")</f>
      </c>
      <c r="F156" s="4384" t="inlineStr">
        <is>
          <t>Total Units</t>
        </is>
      </c>
      <c r="G156" s="5413" t="str">
        <f>=IFERROR(INDEX('All Data'!$R:$R,MATCH($H$154&amp;"",'All Data'!$A:$A,0)),"-")</f>
      </c>
    </row>
    <row customHeight="1" ht="15" r="157">
      <c r="B157" s="32" t="inlineStr">
        <is>
          <t>Households</t>
        </is>
      </c>
      <c r="C157" s="5416" t="str">
        <f>=IFERROR(INDEX('All Data'!$E:$E,MATCH($H$154&amp;"",'All Data'!$A:$A,0)),"-")</f>
      </c>
      <c r="D157" s="32" t="inlineStr">
        <is>
          <t>Metropolitan Center</t>
        </is>
      </c>
      <c r="E157" s="5419" t="str">
        <f>=IFERROR(INDEX('All Data'!$K:$K,MATCH($H$154&amp;"",'All Data'!$A:$A,0)),"-")</f>
      </c>
      <c r="F157" s="32" t="inlineStr">
        <is>
          <t>Residential Acres</t>
        </is>
      </c>
      <c r="G157" s="5422" t="str">
        <f>=IFERROR(INDEX('All Data'!$S:$S,MATCH($H$154&amp;"",'All Data'!$A:$A,0)),"-")</f>
      </c>
    </row>
    <row customHeight="1" ht="15" r="158">
      <c r="B158" s="4384" t="inlineStr">
        <is>
          <t>Total Acres</t>
        </is>
      </c>
      <c r="C158" s="5425" t="str">
        <f>=IFERROR(INDEX('All Data'!$F:$F,MATCH($H$154&amp;"",'All Data'!$A:$A,0)),"-")</f>
      </c>
      <c r="D158" s="4384" t="inlineStr">
        <is>
          <t>Urban Center</t>
        </is>
      </c>
      <c r="E158" s="5428" t="str">
        <f>=IFERROR(INDEX('All Data'!$L:$L,MATCH($H$154&amp;"",'All Data'!$A:$A,0)),"-")</f>
      </c>
      <c r="F158" s="4384" t="inlineStr">
        <is>
          <t>SFD Acres</t>
        </is>
      </c>
      <c r="G158" s="5431" t="str">
        <f>=IFERROR(INDEX('All Data'!$T:$T,MATCH($H$154&amp;"",'All Data'!$A:$A,0)),"-")</f>
      </c>
    </row>
    <row customHeight="1" ht="15" r="159">
      <c r="B159" s="32" t="inlineStr">
        <is>
          <t>Developable Acres</t>
        </is>
      </c>
      <c r="C159" s="5434" t="str">
        <f>=IFERROR(INDEX('All Data'!$G:$G,MATCH($H$154&amp;"",'All Data'!$A:$A,0)),"-")</f>
      </c>
      <c r="D159" s="32" t="inlineStr">
        <is>
          <t>City Center</t>
        </is>
      </c>
      <c r="E159" s="5437" t="str">
        <f>=IFERROR(INDEX('All Data'!$M:$M,MATCH($H$154&amp;"",'All Data'!$A:$A,0)),"-")</f>
      </c>
      <c r="F159" s="32" t="inlineStr">
        <is>
          <t>MF / SFA Acres</t>
        </is>
      </c>
      <c r="G159" s="5440" t="str">
        <f>=IFERROR(INDEX('All Data'!$U:$U,MATCH($H$154&amp;"",'All Data'!$A:$A,0)),"-")</f>
      </c>
    </row>
    <row customHeight="1" ht="15" r="160">
      <c r="B160" s="4384" t="inlineStr">
        <is>
          <t>OZ 1.0 Acres</t>
        </is>
      </c>
      <c r="C160" s="5443" t="str">
        <f>=IFERROR(INDEX('All Data'!$H:$H,MATCH($H$154&amp;"",'All Data'!$A:$A,0)),"-")</f>
      </c>
      <c r="D160" s="4384" t="inlineStr">
        <is>
          <t>Neighborhood Center</t>
        </is>
      </c>
      <c r="E160" s="5446" t="str">
        <f>=IFERROR(INDEX('All Data'!$N:$N,MATCH($H$154&amp;"",'All Data'!$A:$A,0)),"-")</f>
      </c>
      <c r="F160" s="4384" t="inlineStr">
        <is>
          <t>Poverty Rate</t>
        </is>
      </c>
      <c r="G160" s="5449" t="str">
        <f>=IFERROR(INDEX('All Data'!$AL:$AL,MATCH($H$154&amp;"",'All Data'!$A:$A,0)),"-")</f>
      </c>
    </row>
    <row customHeight="1" ht="15" r="161">
      <c r="B161" s="32" t="inlineStr">
        <is>
          <t>OZ 1.0 % of Tract</t>
        </is>
      </c>
      <c r="C161" s="5452" t="str">
        <f>=IFERROR(INDEX('All Data'!$I:$I,MATCH($H$154&amp;"",'All Data'!$A:$A,0)),"-")</f>
      </c>
      <c r="D161" s="32" t="inlineStr">
        <is>
          <t>Employment District</t>
        </is>
      </c>
      <c r="E161" s="5455" t="str">
        <f>=IFERROR(INDEX('All Data'!$O:$O,MATCH($H$154&amp;"",'All Data'!$A:$A,0)),"-")</f>
      </c>
      <c r="F161" s="32" t="inlineStr">
        <is>
          <t>Unemployment Rate</t>
        </is>
      </c>
      <c r="G161" s="5458" t="str">
        <f>=IFERROR(INDEX('All Data'!$AM:$AM,MATCH($H$154&amp;"",'All Data'!$A:$A,0)),"-")</f>
      </c>
    </row>
    <row customHeight="1" ht="15" r="162">
      <c r="B162" s="4384" t="inlineStr">
        <is>
          <t/>
        </is>
      </c>
      <c r="C162" s="4440" t="inlineStr">
        <is>
          <t/>
        </is>
      </c>
      <c r="D162" s="4384" t="inlineStr">
        <is>
          <t>Industrial District</t>
        </is>
      </c>
      <c r="E162" s="5461" t="str">
        <f>=IFERROR(INDEX('All Data'!$P:$P,MATCH($H$154&amp;"",'All Data'!$A:$A,0)),"-")</f>
      </c>
      <c r="F162" s="4384" t="inlineStr">
        <is>
          <t>Median Family Income</t>
        </is>
      </c>
      <c r="G162" s="5464" t="str">
        <f>=IFERROR(INDEX('All Data'!$AN:$AN,MATCH($H$154&amp;"",'All Data'!$A:$A,0)),"-")</f>
      </c>
    </row>
    <row customHeight="1" ht="15" r="163">
      <c r="B163" s="32" t="inlineStr">
        <is>
          <t/>
        </is>
      </c>
      <c r="C163" s="4448" t="inlineStr">
        <is>
          <t/>
        </is>
      </c>
      <c r="D163" s="32" t="inlineStr">
        <is>
          <t>Retail District</t>
        </is>
      </c>
      <c r="E163" s="5467" t="str">
        <f>=IFERROR(INDEX('All Data'!$Q:$Q,MATCH($H$154&amp;"",'All Data'!$A:$A,0)),"-")</f>
      </c>
      <c r="F163" s="32" t="inlineStr">
        <is>
          <t/>
        </is>
      </c>
      <c r="G163" s="4448" t="inlineStr">
        <is>
          <t/>
        </is>
      </c>
    </row>
    <row customHeight="1" ht="14" r="164">
      <c r="B164" s="4453" t="inlineStr">
        <is>
          <t>TRANSIT ACCESS</t>
        </is>
      </c>
      <c r="C164" s="4453"/>
      <c r="D164" s="4453" t="inlineStr">
        <is>
          <t>AUTO ACCESS</t>
        </is>
      </c>
      <c r="E164" s="4453"/>
      <c r="F164" s="4453" t="inlineStr">
        <is>
          <t>PROJECTED GROWTH 2027-37</t>
        </is>
      </c>
      <c r="G164" s="4453"/>
    </row>
    <row customHeight="1" ht="15" r="165">
      <c r="B165" s="4384" t="inlineStr">
        <is>
          <t>Rail / BRT Stops</t>
        </is>
      </c>
      <c r="C165" s="5470" t="str">
        <f>=IFERROR(INDEX('All Data'!$V:$V,MATCH($H$154&amp;"",'All Data'!$A:$A,0)),"-")</f>
      </c>
      <c r="D165" s="4384" t="inlineStr">
        <is>
          <t>Freeway Exits</t>
        </is>
      </c>
      <c r="E165" s="5473" t="str">
        <f>=IFERROR(INDEX('All Data'!$AB:$AB,MATCH($H$154&amp;"",'All Data'!$A:$A,0)),"-")</f>
      </c>
      <c r="F165" s="4384" t="inlineStr">
        <is>
          <t>Households Added</t>
        </is>
      </c>
      <c r="G165" s="5476" t="str">
        <f>=IFERROR(INDEX('All Data'!$AG:$AG,MATCH($H$154&amp;"",'All Data'!$A:$A,0)),"-")</f>
      </c>
    </row>
    <row customHeight="1" ht="15" r="166">
      <c r="B166" s="32" t="inlineStr">
        <is>
          <t>SAP Acres</t>
        </is>
      </c>
      <c r="C166" s="5479" t="str">
        <f>=IFERROR(INDEX('All Data'!$W:$W,MATCH($H$154&amp;"",'All Data'!$A:$A,0)),"-")</f>
      </c>
      <c r="D166" s="32" t="inlineStr">
        <is>
          <t>Exit Distance (mi)</t>
        </is>
      </c>
      <c r="E166" s="5482" t="str">
        <f>=IFERROR(INDEX('All Data'!$AC:$AC,MATCH($H$154&amp;"",'All Data'!$A:$A,0)),"-")</f>
      </c>
      <c r="F166" s="32" t="inlineStr">
        <is>
          <t>Population Added</t>
        </is>
      </c>
      <c r="G166" s="5485" t="str">
        <f>=IFERROR(INDEX('All Data'!$AH:$AH,MATCH($H$154&amp;"",'All Data'!$A:$A,0)),"-")</f>
      </c>
    </row>
    <row customHeight="1" ht="15" r="167">
      <c r="B167" s="4384" t="inlineStr">
        <is>
          <t>SAP % of Tract</t>
        </is>
      </c>
      <c r="C167" s="5488" t="str">
        <f>=IFERROR(INDEX('All Data'!$X:$X,MATCH($H$154&amp;"",'All Data'!$A:$A,0)),"-")</f>
      </c>
      <c r="D167" s="4384" t="inlineStr">
        <is>
          <t>ATO Jobs (Auto)</t>
        </is>
      </c>
      <c r="E167" s="5491" t="str">
        <f>=IFERROR(INDEX('All Data'!$AD:$AD,MATCH($H$154&amp;"",'All Data'!$A:$A,0)),"-")</f>
      </c>
      <c r="F167" s="4384" t="inlineStr">
        <is>
          <t>Jobs Added</t>
        </is>
      </c>
      <c r="G167" s="5494" t="str">
        <f>=IFERROR(INDEX('All Data'!$AI:$AI,MATCH($H$154&amp;"",'All Data'!$A:$A,0)),"-")</f>
      </c>
    </row>
    <row customHeight="1" ht="15" r="168">
      <c r="B168" s="32" t="inlineStr">
        <is>
          <t>ATO Jobs (Transit)</t>
        </is>
      </c>
      <c r="C168" s="5497" t="str">
        <f>=IFERROR(INDEX('All Data'!$Y:$Y,MATCH($H$154&amp;"",'All Data'!$A:$A,0)),"-")</f>
      </c>
      <c r="D168" s="32" t="inlineStr">
        <is>
          <t>ATO Households (Auto)</t>
        </is>
      </c>
      <c r="E168" s="5500" t="str">
        <f>=IFERROR(INDEX('All Data'!$AE:$AE,MATCH($H$154&amp;"",'All Data'!$A:$A,0)),"-")</f>
      </c>
      <c r="F168" s="32" t="inlineStr">
        <is>
          <t>ERU Added</t>
        </is>
      </c>
      <c r="G168" s="5503" t="str">
        <f>=IFERROR(INDEX('All Data'!$AJ:$AJ,MATCH($H$154&amp;"",'All Data'!$A:$A,0)),"-")</f>
      </c>
    </row>
    <row customHeight="1" ht="15" r="169">
      <c r="B169" s="4384" t="inlineStr">
        <is>
          <t>ATO Households (Transit)</t>
        </is>
      </c>
      <c r="C169" s="5506" t="str">
        <f>=IFERROR(INDEX('All Data'!$Z:$Z,MATCH($H$154&amp;"",'All Data'!$A:$A,0)),"-")</f>
      </c>
      <c r="D169" s="4384" t="inlineStr">
        <is>
          <t/>
        </is>
      </c>
      <c r="E169" s="4440" t="inlineStr">
        <is>
          <t/>
        </is>
      </c>
      <c r="F169" s="4384" t="inlineStr">
        <is>
          <t>ERU per Acre</t>
        </is>
      </c>
      <c r="G169" s="5509" t="str">
        <f>=IFERROR(INDEX('All Data'!$AK:$AK,MATCH($H$154&amp;"",'All Data'!$A:$A,0)),"-")</f>
      </c>
    </row>
    <row customHeight="1" ht="15" r="170">
      <c r="B170" s="32" t="inlineStr">
        <is>
          <t>SAP Planned HH/ac</t>
        </is>
      </c>
      <c r="C170" s="5512" t="str">
        <f>=IFERROR(INDEX('All Data'!$AA:$AA,MATCH($H$154&amp;"",'All Data'!$A:$A,0)),"-")</f>
      </c>
      <c r="D170" s="32" t="inlineStr">
        <is>
          <t/>
        </is>
      </c>
      <c r="E170" s="4448" t="inlineStr">
        <is>
          <t/>
        </is>
      </c>
      <c r="F170" s="32" t="inlineStr">
        <is>
          <t/>
        </is>
      </c>
      <c r="G170" s="4448" t="inlineStr">
        <is>
          <t/>
        </is>
      </c>
    </row>
    <row customHeight="1" ht="15" r="171">
      <c r="B171" s="4384" t="inlineStr">
        <is>
          <t/>
        </is>
      </c>
      <c r="C171" s="4440" t="inlineStr">
        <is>
          <t/>
        </is>
      </c>
      <c r="D171" s="4384" t="inlineStr">
        <is>
          <t/>
        </is>
      </c>
      <c r="E171" s="4440" t="inlineStr">
        <is>
          <t/>
        </is>
      </c>
      <c r="F171" s="4384" t="inlineStr">
        <is>
          <t/>
        </is>
      </c>
      <c r="G171" s="4440" t="inlineStr">
        <is>
          <t/>
        </is>
      </c>
    </row>
    <row customHeight="1" ht="14" r="172">
      <c r="B172" s="4500" t="inlineStr">
        <is>
          <t>INCOME</t>
        </is>
      </c>
      <c r="C172" s="4500"/>
      <c r="D172" s="4500" t="inlineStr">
        <is>
          <t>POVERTY RATE</t>
        </is>
      </c>
      <c r="E172" s="4500"/>
      <c r="F172" s="4500" t="inlineStr">
        <is>
          <t>UNEMPLOYMENT</t>
        </is>
      </c>
      <c r="G172" s="4500"/>
    </row>
    <row customHeight="1" ht="18" r="173">
      <c r="B173" s="10"/>
      <c r="C173" s="5516" t="str">
        <f>=IFERROR(INDEX('All Data'!$AN:$AN,MATCH($H$154&amp;"",'All Data'!$A:$A,0)),"-")</f>
      </c>
      <c r="D173" s="10"/>
      <c r="E173" s="5520" t="str">
        <f>=IFERROR(INDEX('All Data'!$AL:$AL,MATCH($H$154&amp;"",'All Data'!$A:$A,0)),"-")</f>
      </c>
      <c r="F173" s="10"/>
      <c r="G173" s="5524" t="str">
        <f>=IFERROR(INDEX('All Data'!$AM:$AM,MATCH($H$154&amp;"",'All Data'!$A:$A,0)),"-")</f>
      </c>
    </row>
    <row customHeight="1" ht="24" r="174">
      <c r="B174" s="5024" t="str">
        <f>="Investment Likelihood: "&amp;IFERROR(INDEX('All Data'!$AP:$AP,MATCH($H$154&amp;"",'All Data'!$A:$A,0)),"—")</f>
      </c>
      <c r="C174" s="5024"/>
      <c r="D174" s="5024"/>
      <c r="E174" s="5024"/>
      <c r="F174" s="5024"/>
      <c r="G174" s="5024"/>
    </row>
    <row customHeight="1" ht="15" r="175">
      <c r="B175" s="4516" t="inlineStr">
        <is>
          <t>Access to Opportunities (ATO) Composite Score /100</t>
        </is>
      </c>
      <c r="C175" s="4516"/>
      <c r="D175" s="4516"/>
      <c r="E175" s="4516"/>
      <c r="F175" s="5528" t="str">
        <f>=IFERROR(INDEX('All Data'!$AF:$AF,MATCH($H$154&amp;"",'All Data'!$A:$A,0)),"-")</f>
      </c>
      <c r="G175" s="15"/>
    </row>
    <row customHeight="1" ht="8" r="176"/>
    <row customHeight="1" ht="8" r="177"/>
    <row customHeight="1" ht="8" r="178"/>
    <row customHeight="1" ht="22" r="179">
      <c r="A179" s="4381" t="str">
        <f>="08  —  "&amp;IFERROR(INDEX('All Data'!$C:$C,MATCH($H$179&amp;"",'All Data'!$A:$A,0)),"")&amp;"  |  GEOID "&amp;$H$179&amp;"  |  "&amp;TEXT(IFERROR(INDEX('All Data'!$F:$F,MATCH($H$179&amp;"",'All Data'!$A:$A,0)),0),"0")&amp;" ac  |  "&amp;IFERROR(INDEX('All Data'!$AP:$AP,MATCH($H$179&amp;"",'All Data'!$A:$A,0)),"—")</f>
      </c>
      <c r="B179" s="4381"/>
      <c r="C179" s="4381"/>
      <c r="D179" s="4381"/>
      <c r="E179" s="4381"/>
      <c r="F179" s="4381"/>
      <c r="G179" s="4381"/>
      <c r="H179" s="5529" t="inlineStr">
        <is>
          <t>49057201200</t>
        </is>
      </c>
    </row>
    <row customHeight="1" ht="14" r="180">
      <c r="B180" s="4382" t="inlineStr">
        <is>
          <t>TRACT PROFILE</t>
        </is>
      </c>
      <c r="C180" s="4382"/>
      <c r="D180" s="4382" t="inlineStr">
        <is>
          <t>CENTERS &amp; DISTRICTS</t>
        </is>
      </c>
      <c r="E180" s="4382"/>
      <c r="F180" s="4382" t="inlineStr">
        <is>
          <t>HOUSING &amp; DEMOGRAPHICS</t>
        </is>
      </c>
      <c r="G180" s="4382"/>
    </row>
    <row customHeight="1" ht="15" r="181">
      <c r="B181" s="4384" t="inlineStr">
        <is>
          <t>Population</t>
        </is>
      </c>
      <c r="C181" s="5532" t="str">
        <f>=IFERROR(INDEX('All Data'!$D:$D,MATCH($H$179&amp;"",'All Data'!$A:$A,0)),"-")</f>
      </c>
      <c r="D181" s="4384" t="inlineStr">
        <is>
          <t>WC MUorC % Total</t>
        </is>
      </c>
      <c r="E181" s="5535" t="str">
        <f>=IFERROR(INDEX('All Data'!$J:$J,MATCH($H$179&amp;"",'All Data'!$A:$A,0)),"-")</f>
      </c>
      <c r="F181" s="4384" t="inlineStr">
        <is>
          <t>Total Units</t>
        </is>
      </c>
      <c r="G181" s="5538" t="str">
        <f>=IFERROR(INDEX('All Data'!$R:$R,MATCH($H$179&amp;"",'All Data'!$A:$A,0)),"-")</f>
      </c>
    </row>
    <row customHeight="1" ht="15" r="182">
      <c r="B182" s="32" t="inlineStr">
        <is>
          <t>Households</t>
        </is>
      </c>
      <c r="C182" s="5541" t="str">
        <f>=IFERROR(INDEX('All Data'!$E:$E,MATCH($H$179&amp;"",'All Data'!$A:$A,0)),"-")</f>
      </c>
      <c r="D182" s="32" t="inlineStr">
        <is>
          <t>Metropolitan Center</t>
        </is>
      </c>
      <c r="E182" s="5544" t="str">
        <f>=IFERROR(INDEX('All Data'!$K:$K,MATCH($H$179&amp;"",'All Data'!$A:$A,0)),"-")</f>
      </c>
      <c r="F182" s="32" t="inlineStr">
        <is>
          <t>Residential Acres</t>
        </is>
      </c>
      <c r="G182" s="5547" t="str">
        <f>=IFERROR(INDEX('All Data'!$S:$S,MATCH($H$179&amp;"",'All Data'!$A:$A,0)),"-")</f>
      </c>
    </row>
    <row customHeight="1" ht="15" r="183">
      <c r="B183" s="4384" t="inlineStr">
        <is>
          <t>Total Acres</t>
        </is>
      </c>
      <c r="C183" s="5550" t="str">
        <f>=IFERROR(INDEX('All Data'!$F:$F,MATCH($H$179&amp;"",'All Data'!$A:$A,0)),"-")</f>
      </c>
      <c r="D183" s="4384" t="inlineStr">
        <is>
          <t>Urban Center</t>
        </is>
      </c>
      <c r="E183" s="5553" t="str">
        <f>=IFERROR(INDEX('All Data'!$L:$L,MATCH($H$179&amp;"",'All Data'!$A:$A,0)),"-")</f>
      </c>
      <c r="F183" s="4384" t="inlineStr">
        <is>
          <t>SFD Acres</t>
        </is>
      </c>
      <c r="G183" s="5556" t="str">
        <f>=IFERROR(INDEX('All Data'!$T:$T,MATCH($H$179&amp;"",'All Data'!$A:$A,0)),"-")</f>
      </c>
    </row>
    <row customHeight="1" ht="15" r="184">
      <c r="B184" s="32" t="inlineStr">
        <is>
          <t>Developable Acres</t>
        </is>
      </c>
      <c r="C184" s="5559" t="str">
        <f>=IFERROR(INDEX('All Data'!$G:$G,MATCH($H$179&amp;"",'All Data'!$A:$A,0)),"-")</f>
      </c>
      <c r="D184" s="32" t="inlineStr">
        <is>
          <t>City Center</t>
        </is>
      </c>
      <c r="E184" s="5562" t="str">
        <f>=IFERROR(INDEX('All Data'!$M:$M,MATCH($H$179&amp;"",'All Data'!$A:$A,0)),"-")</f>
      </c>
      <c r="F184" s="32" t="inlineStr">
        <is>
          <t>MF / SFA Acres</t>
        </is>
      </c>
      <c r="G184" s="5565" t="str">
        <f>=IFERROR(INDEX('All Data'!$U:$U,MATCH($H$179&amp;"",'All Data'!$A:$A,0)),"-")</f>
      </c>
    </row>
    <row customHeight="1" ht="15" r="185">
      <c r="B185" s="4384" t="inlineStr">
        <is>
          <t>OZ 1.0 Acres</t>
        </is>
      </c>
      <c r="C185" s="5568" t="str">
        <f>=IFERROR(INDEX('All Data'!$H:$H,MATCH($H$179&amp;"",'All Data'!$A:$A,0)),"-")</f>
      </c>
      <c r="D185" s="4384" t="inlineStr">
        <is>
          <t>Neighborhood Center</t>
        </is>
      </c>
      <c r="E185" s="5571" t="str">
        <f>=IFERROR(INDEX('All Data'!$N:$N,MATCH($H$179&amp;"",'All Data'!$A:$A,0)),"-")</f>
      </c>
      <c r="F185" s="4384" t="inlineStr">
        <is>
          <t>Poverty Rate</t>
        </is>
      </c>
      <c r="G185" s="5574" t="str">
        <f>=IFERROR(INDEX('All Data'!$AL:$AL,MATCH($H$179&amp;"",'All Data'!$A:$A,0)),"-")</f>
      </c>
    </row>
    <row customHeight="1" ht="15" r="186">
      <c r="B186" s="32" t="inlineStr">
        <is>
          <t>OZ 1.0 % of Tract</t>
        </is>
      </c>
      <c r="C186" s="5577" t="str">
        <f>=IFERROR(INDEX('All Data'!$I:$I,MATCH($H$179&amp;"",'All Data'!$A:$A,0)),"-")</f>
      </c>
      <c r="D186" s="32" t="inlineStr">
        <is>
          <t>Employment District</t>
        </is>
      </c>
      <c r="E186" s="5580" t="str">
        <f>=IFERROR(INDEX('All Data'!$O:$O,MATCH($H$179&amp;"",'All Data'!$A:$A,0)),"-")</f>
      </c>
      <c r="F186" s="32" t="inlineStr">
        <is>
          <t>Unemployment Rate</t>
        </is>
      </c>
      <c r="G186" s="5583" t="str">
        <f>=IFERROR(INDEX('All Data'!$AM:$AM,MATCH($H$179&amp;"",'All Data'!$A:$A,0)),"-")</f>
      </c>
    </row>
    <row customHeight="1" ht="15" r="187">
      <c r="B187" s="4384" t="inlineStr">
        <is>
          <t/>
        </is>
      </c>
      <c r="C187" s="4440" t="inlineStr">
        <is>
          <t/>
        </is>
      </c>
      <c r="D187" s="4384" t="inlineStr">
        <is>
          <t>Industrial District</t>
        </is>
      </c>
      <c r="E187" s="5586" t="str">
        <f>=IFERROR(INDEX('All Data'!$P:$P,MATCH($H$179&amp;"",'All Data'!$A:$A,0)),"-")</f>
      </c>
      <c r="F187" s="4384" t="inlineStr">
        <is>
          <t>Median Family Income</t>
        </is>
      </c>
      <c r="G187" s="5589" t="str">
        <f>=IFERROR(INDEX('All Data'!$AN:$AN,MATCH($H$179&amp;"",'All Data'!$A:$A,0)),"-")</f>
      </c>
    </row>
    <row customHeight="1" ht="15" r="188">
      <c r="B188" s="32" t="inlineStr">
        <is>
          <t/>
        </is>
      </c>
      <c r="C188" s="4448" t="inlineStr">
        <is>
          <t/>
        </is>
      </c>
      <c r="D188" s="32" t="inlineStr">
        <is>
          <t>Retail District</t>
        </is>
      </c>
      <c r="E188" s="5592" t="str">
        <f>=IFERROR(INDEX('All Data'!$Q:$Q,MATCH($H$179&amp;"",'All Data'!$A:$A,0)),"-")</f>
      </c>
      <c r="F188" s="32" t="inlineStr">
        <is>
          <t/>
        </is>
      </c>
      <c r="G188" s="4448" t="inlineStr">
        <is>
          <t/>
        </is>
      </c>
    </row>
    <row customHeight="1" ht="14" r="189">
      <c r="B189" s="4453" t="inlineStr">
        <is>
          <t>TRANSIT ACCESS</t>
        </is>
      </c>
      <c r="C189" s="4453"/>
      <c r="D189" s="4453" t="inlineStr">
        <is>
          <t>AUTO ACCESS</t>
        </is>
      </c>
      <c r="E189" s="4453"/>
      <c r="F189" s="4453" t="inlineStr">
        <is>
          <t>PROJECTED GROWTH 2027-37</t>
        </is>
      </c>
      <c r="G189" s="4453"/>
    </row>
    <row customHeight="1" ht="15" r="190">
      <c r="B190" s="4384" t="inlineStr">
        <is>
          <t>Rail / BRT Stops</t>
        </is>
      </c>
      <c r="C190" s="5595" t="str">
        <f>=IFERROR(INDEX('All Data'!$V:$V,MATCH($H$179&amp;"",'All Data'!$A:$A,0)),"-")</f>
      </c>
      <c r="D190" s="4384" t="inlineStr">
        <is>
          <t>Freeway Exits</t>
        </is>
      </c>
      <c r="E190" s="5598" t="str">
        <f>=IFERROR(INDEX('All Data'!$AB:$AB,MATCH($H$179&amp;"",'All Data'!$A:$A,0)),"-")</f>
      </c>
      <c r="F190" s="4384" t="inlineStr">
        <is>
          <t>Households Added</t>
        </is>
      </c>
      <c r="G190" s="5601" t="str">
        <f>=IFERROR(INDEX('All Data'!$AG:$AG,MATCH($H$179&amp;"",'All Data'!$A:$A,0)),"-")</f>
      </c>
    </row>
    <row customHeight="1" ht="15" r="191">
      <c r="B191" s="32" t="inlineStr">
        <is>
          <t>SAP Acres</t>
        </is>
      </c>
      <c r="C191" s="5604" t="str">
        <f>=IFERROR(INDEX('All Data'!$W:$W,MATCH($H$179&amp;"",'All Data'!$A:$A,0)),"-")</f>
      </c>
      <c r="D191" s="32" t="inlineStr">
        <is>
          <t>Exit Distance (mi)</t>
        </is>
      </c>
      <c r="E191" s="5607" t="str">
        <f>=IFERROR(INDEX('All Data'!$AC:$AC,MATCH($H$179&amp;"",'All Data'!$A:$A,0)),"-")</f>
      </c>
      <c r="F191" s="32" t="inlineStr">
        <is>
          <t>Population Added</t>
        </is>
      </c>
      <c r="G191" s="5610" t="str">
        <f>=IFERROR(INDEX('All Data'!$AH:$AH,MATCH($H$179&amp;"",'All Data'!$A:$A,0)),"-")</f>
      </c>
    </row>
    <row customHeight="1" ht="15" r="192">
      <c r="B192" s="4384" t="inlineStr">
        <is>
          <t>SAP % of Tract</t>
        </is>
      </c>
      <c r="C192" s="5613" t="str">
        <f>=IFERROR(INDEX('All Data'!$X:$X,MATCH($H$179&amp;"",'All Data'!$A:$A,0)),"-")</f>
      </c>
      <c r="D192" s="4384" t="inlineStr">
        <is>
          <t>ATO Jobs (Auto)</t>
        </is>
      </c>
      <c r="E192" s="5616" t="str">
        <f>=IFERROR(INDEX('All Data'!$AD:$AD,MATCH($H$179&amp;"",'All Data'!$A:$A,0)),"-")</f>
      </c>
      <c r="F192" s="4384" t="inlineStr">
        <is>
          <t>Jobs Added</t>
        </is>
      </c>
      <c r="G192" s="5619" t="str">
        <f>=IFERROR(INDEX('All Data'!$AI:$AI,MATCH($H$179&amp;"",'All Data'!$A:$A,0)),"-")</f>
      </c>
    </row>
    <row customHeight="1" ht="15" r="193">
      <c r="B193" s="32" t="inlineStr">
        <is>
          <t>ATO Jobs (Transit)</t>
        </is>
      </c>
      <c r="C193" s="5622" t="str">
        <f>=IFERROR(INDEX('All Data'!$Y:$Y,MATCH($H$179&amp;"",'All Data'!$A:$A,0)),"-")</f>
      </c>
      <c r="D193" s="32" t="inlineStr">
        <is>
          <t>ATO Households (Auto)</t>
        </is>
      </c>
      <c r="E193" s="5625" t="str">
        <f>=IFERROR(INDEX('All Data'!$AE:$AE,MATCH($H$179&amp;"",'All Data'!$A:$A,0)),"-")</f>
      </c>
      <c r="F193" s="32" t="inlineStr">
        <is>
          <t>ERU Added</t>
        </is>
      </c>
      <c r="G193" s="5628" t="str">
        <f>=IFERROR(INDEX('All Data'!$AJ:$AJ,MATCH($H$179&amp;"",'All Data'!$A:$A,0)),"-")</f>
      </c>
    </row>
    <row customHeight="1" ht="15" r="194">
      <c r="B194" s="4384" t="inlineStr">
        <is>
          <t>ATO Households (Transit)</t>
        </is>
      </c>
      <c r="C194" s="5631" t="str">
        <f>=IFERROR(INDEX('All Data'!$Z:$Z,MATCH($H$179&amp;"",'All Data'!$A:$A,0)),"-")</f>
      </c>
      <c r="D194" s="4384" t="inlineStr">
        <is>
          <t/>
        </is>
      </c>
      <c r="E194" s="4440" t="inlineStr">
        <is>
          <t/>
        </is>
      </c>
      <c r="F194" s="4384" t="inlineStr">
        <is>
          <t>ERU per Acre</t>
        </is>
      </c>
      <c r="G194" s="5634" t="str">
        <f>=IFERROR(INDEX('All Data'!$AK:$AK,MATCH($H$179&amp;"",'All Data'!$A:$A,0)),"-")</f>
      </c>
    </row>
    <row customHeight="1" ht="15" r="195">
      <c r="B195" s="32" t="inlineStr">
        <is>
          <t>SAP Planned HH/ac</t>
        </is>
      </c>
      <c r="C195" s="5637" t="str">
        <f>=IFERROR(INDEX('All Data'!$AA:$AA,MATCH($H$179&amp;"",'All Data'!$A:$A,0)),"-")</f>
      </c>
      <c r="D195" s="32" t="inlineStr">
        <is>
          <t/>
        </is>
      </c>
      <c r="E195" s="4448" t="inlineStr">
        <is>
          <t/>
        </is>
      </c>
      <c r="F195" s="32" t="inlineStr">
        <is>
          <t/>
        </is>
      </c>
      <c r="G195" s="4448" t="inlineStr">
        <is>
          <t/>
        </is>
      </c>
    </row>
    <row customHeight="1" ht="15" r="196">
      <c r="B196" s="4384" t="inlineStr">
        <is>
          <t/>
        </is>
      </c>
      <c r="C196" s="4440" t="inlineStr">
        <is>
          <t/>
        </is>
      </c>
      <c r="D196" s="4384" t="inlineStr">
        <is>
          <t/>
        </is>
      </c>
      <c r="E196" s="4440" t="inlineStr">
        <is>
          <t/>
        </is>
      </c>
      <c r="F196" s="4384" t="inlineStr">
        <is>
          <t/>
        </is>
      </c>
      <c r="G196" s="4440" t="inlineStr">
        <is>
          <t/>
        </is>
      </c>
    </row>
    <row customHeight="1" ht="14" r="197">
      <c r="B197" s="4500" t="inlineStr">
        <is>
          <t>INCOME</t>
        </is>
      </c>
      <c r="C197" s="4500"/>
      <c r="D197" s="4500" t="inlineStr">
        <is>
          <t>POVERTY RATE</t>
        </is>
      </c>
      <c r="E197" s="4500"/>
      <c r="F197" s="4500" t="inlineStr">
        <is>
          <t>UNEMPLOYMENT</t>
        </is>
      </c>
      <c r="G197" s="4500"/>
    </row>
    <row customHeight="1" ht="18" r="198">
      <c r="B198" s="10"/>
      <c r="C198" s="5641" t="str">
        <f>=IFERROR(INDEX('All Data'!$AN:$AN,MATCH($H$179&amp;"",'All Data'!$A:$A,0)),"-")</f>
      </c>
      <c r="D198" s="10"/>
      <c r="E198" s="5645" t="str">
        <f>=IFERROR(INDEX('All Data'!$AL:$AL,MATCH($H$179&amp;"",'All Data'!$A:$A,0)),"-")</f>
      </c>
      <c r="F198" s="10"/>
      <c r="G198" s="5649" t="str">
        <f>=IFERROR(INDEX('All Data'!$AM:$AM,MATCH($H$179&amp;"",'All Data'!$A:$A,0)),"-")</f>
      </c>
    </row>
    <row customHeight="1" ht="24" r="199">
      <c r="B199" s="4514" t="str">
        <f>="Investment Likelihood: "&amp;IFERROR(INDEX('All Data'!$AP:$AP,MATCH($H$179&amp;"",'All Data'!$A:$A,0)),"—")</f>
      </c>
      <c r="C199" s="4514"/>
      <c r="D199" s="4514"/>
      <c r="E199" s="4514"/>
      <c r="F199" s="4514"/>
      <c r="G199" s="4514"/>
    </row>
    <row customHeight="1" ht="15" r="200">
      <c r="B200" s="4516" t="inlineStr">
        <is>
          <t>Access to Opportunities (ATO) Composite Score /100</t>
        </is>
      </c>
      <c r="C200" s="4516"/>
      <c r="D200" s="4516"/>
      <c r="E200" s="4516"/>
      <c r="F200" s="5653" t="str">
        <f>=IFERROR(INDEX('All Data'!$AF:$AF,MATCH($H$179&amp;"",'All Data'!$A:$A,0)),"-")</f>
      </c>
      <c r="G200" s="15"/>
    </row>
    <row customHeight="1" ht="8" r="201"/>
    <row customHeight="1" ht="8" r="202"/>
    <row customHeight="1" ht="8" r="203"/>
    <row customHeight="1" ht="22" r="204">
      <c r="A204" s="4381" t="str">
        <f>="09  —  "&amp;IFERROR(INDEX('All Data'!$C:$C,MATCH($H$204&amp;"",'All Data'!$A:$A,0)),"")&amp;"  |  GEOID "&amp;$H$204&amp;"  |  "&amp;TEXT(IFERROR(INDEX('All Data'!$F:$F,MATCH($H$204&amp;"",'All Data'!$A:$A,0)),0),"0")&amp;" ac  |  "&amp;IFERROR(INDEX('All Data'!$AP:$AP,MATCH($H$204&amp;"",'All Data'!$A:$A,0)),"—")</f>
      </c>
      <c r="B204" s="4381"/>
      <c r="C204" s="4381"/>
      <c r="D204" s="4381"/>
      <c r="E204" s="4381"/>
      <c r="F204" s="4381"/>
      <c r="G204" s="4381"/>
      <c r="H204" s="5654" t="inlineStr">
        <is>
          <t>49057201301</t>
        </is>
      </c>
    </row>
    <row customHeight="1" ht="14" r="205">
      <c r="B205" s="4382" t="inlineStr">
        <is>
          <t>TRACT PROFILE</t>
        </is>
      </c>
      <c r="C205" s="4382"/>
      <c r="D205" s="4382" t="inlineStr">
        <is>
          <t>CENTERS &amp; DISTRICTS</t>
        </is>
      </c>
      <c r="E205" s="4382"/>
      <c r="F205" s="4382" t="inlineStr">
        <is>
          <t>HOUSING &amp; DEMOGRAPHICS</t>
        </is>
      </c>
      <c r="G205" s="4382"/>
    </row>
    <row customHeight="1" ht="15" r="206">
      <c r="B206" s="4384" t="inlineStr">
        <is>
          <t>Population</t>
        </is>
      </c>
      <c r="C206" s="5657" t="str">
        <f>=IFERROR(INDEX('All Data'!$D:$D,MATCH($H$204&amp;"",'All Data'!$A:$A,0)),"-")</f>
      </c>
      <c r="D206" s="4384" t="inlineStr">
        <is>
          <t>WC MUorC % Total</t>
        </is>
      </c>
      <c r="E206" s="5660" t="str">
        <f>=IFERROR(INDEX('All Data'!$J:$J,MATCH($H$204&amp;"",'All Data'!$A:$A,0)),"-")</f>
      </c>
      <c r="F206" s="4384" t="inlineStr">
        <is>
          <t>Total Units</t>
        </is>
      </c>
      <c r="G206" s="5663" t="str">
        <f>=IFERROR(INDEX('All Data'!$R:$R,MATCH($H$204&amp;"",'All Data'!$A:$A,0)),"-")</f>
      </c>
    </row>
    <row customHeight="1" ht="15" r="207">
      <c r="B207" s="32" t="inlineStr">
        <is>
          <t>Households</t>
        </is>
      </c>
      <c r="C207" s="5666" t="str">
        <f>=IFERROR(INDEX('All Data'!$E:$E,MATCH($H$204&amp;"",'All Data'!$A:$A,0)),"-")</f>
      </c>
      <c r="D207" s="32" t="inlineStr">
        <is>
          <t>Metropolitan Center</t>
        </is>
      </c>
      <c r="E207" s="5669" t="str">
        <f>=IFERROR(INDEX('All Data'!$K:$K,MATCH($H$204&amp;"",'All Data'!$A:$A,0)),"-")</f>
      </c>
      <c r="F207" s="32" t="inlineStr">
        <is>
          <t>Residential Acres</t>
        </is>
      </c>
      <c r="G207" s="5672" t="str">
        <f>=IFERROR(INDEX('All Data'!$S:$S,MATCH($H$204&amp;"",'All Data'!$A:$A,0)),"-")</f>
      </c>
    </row>
    <row customHeight="1" ht="15" r="208">
      <c r="B208" s="4384" t="inlineStr">
        <is>
          <t>Total Acres</t>
        </is>
      </c>
      <c r="C208" s="5675" t="str">
        <f>=IFERROR(INDEX('All Data'!$F:$F,MATCH($H$204&amp;"",'All Data'!$A:$A,0)),"-")</f>
      </c>
      <c r="D208" s="4384" t="inlineStr">
        <is>
          <t>Urban Center</t>
        </is>
      </c>
      <c r="E208" s="5678" t="str">
        <f>=IFERROR(INDEX('All Data'!$L:$L,MATCH($H$204&amp;"",'All Data'!$A:$A,0)),"-")</f>
      </c>
      <c r="F208" s="4384" t="inlineStr">
        <is>
          <t>SFD Acres</t>
        </is>
      </c>
      <c r="G208" s="5681" t="str">
        <f>=IFERROR(INDEX('All Data'!$T:$T,MATCH($H$204&amp;"",'All Data'!$A:$A,0)),"-")</f>
      </c>
    </row>
    <row customHeight="1" ht="15" r="209">
      <c r="B209" s="32" t="inlineStr">
        <is>
          <t>Developable Acres</t>
        </is>
      </c>
      <c r="C209" s="5684" t="str">
        <f>=IFERROR(INDEX('All Data'!$G:$G,MATCH($H$204&amp;"",'All Data'!$A:$A,0)),"-")</f>
      </c>
      <c r="D209" s="32" t="inlineStr">
        <is>
          <t>City Center</t>
        </is>
      </c>
      <c r="E209" s="5687" t="str">
        <f>=IFERROR(INDEX('All Data'!$M:$M,MATCH($H$204&amp;"",'All Data'!$A:$A,0)),"-")</f>
      </c>
      <c r="F209" s="32" t="inlineStr">
        <is>
          <t>MF / SFA Acres</t>
        </is>
      </c>
      <c r="G209" s="5690" t="str">
        <f>=IFERROR(INDEX('All Data'!$U:$U,MATCH($H$204&amp;"",'All Data'!$A:$A,0)),"-")</f>
      </c>
    </row>
    <row customHeight="1" ht="15" r="210">
      <c r="B210" s="4384" t="inlineStr">
        <is>
          <t>OZ 1.0 Acres</t>
        </is>
      </c>
      <c r="C210" s="5693" t="str">
        <f>=IFERROR(INDEX('All Data'!$H:$H,MATCH($H$204&amp;"",'All Data'!$A:$A,0)),"-")</f>
      </c>
      <c r="D210" s="4384" t="inlineStr">
        <is>
          <t>Neighborhood Center</t>
        </is>
      </c>
      <c r="E210" s="5696" t="str">
        <f>=IFERROR(INDEX('All Data'!$N:$N,MATCH($H$204&amp;"",'All Data'!$A:$A,0)),"-")</f>
      </c>
      <c r="F210" s="4384" t="inlineStr">
        <is>
          <t>Poverty Rate</t>
        </is>
      </c>
      <c r="G210" s="5699" t="str">
        <f>=IFERROR(INDEX('All Data'!$AL:$AL,MATCH($H$204&amp;"",'All Data'!$A:$A,0)),"-")</f>
      </c>
    </row>
    <row customHeight="1" ht="15" r="211">
      <c r="B211" s="32" t="inlineStr">
        <is>
          <t>OZ 1.0 % of Tract</t>
        </is>
      </c>
      <c r="C211" s="5702" t="str">
        <f>=IFERROR(INDEX('All Data'!$I:$I,MATCH($H$204&amp;"",'All Data'!$A:$A,0)),"-")</f>
      </c>
      <c r="D211" s="32" t="inlineStr">
        <is>
          <t>Employment District</t>
        </is>
      </c>
      <c r="E211" s="5705" t="str">
        <f>=IFERROR(INDEX('All Data'!$O:$O,MATCH($H$204&amp;"",'All Data'!$A:$A,0)),"-")</f>
      </c>
      <c r="F211" s="32" t="inlineStr">
        <is>
          <t>Unemployment Rate</t>
        </is>
      </c>
      <c r="G211" s="5708" t="str">
        <f>=IFERROR(INDEX('All Data'!$AM:$AM,MATCH($H$204&amp;"",'All Data'!$A:$A,0)),"-")</f>
      </c>
    </row>
    <row customHeight="1" ht="15" r="212">
      <c r="B212" s="4384" t="inlineStr">
        <is>
          <t/>
        </is>
      </c>
      <c r="C212" s="4440" t="inlineStr">
        <is>
          <t/>
        </is>
      </c>
      <c r="D212" s="4384" t="inlineStr">
        <is>
          <t>Industrial District</t>
        </is>
      </c>
      <c r="E212" s="5711" t="str">
        <f>=IFERROR(INDEX('All Data'!$P:$P,MATCH($H$204&amp;"",'All Data'!$A:$A,0)),"-")</f>
      </c>
      <c r="F212" s="4384" t="inlineStr">
        <is>
          <t>Median Family Income</t>
        </is>
      </c>
      <c r="G212" s="5714" t="str">
        <f>=IFERROR(INDEX('All Data'!$AN:$AN,MATCH($H$204&amp;"",'All Data'!$A:$A,0)),"-")</f>
      </c>
    </row>
    <row customHeight="1" ht="15" r="213">
      <c r="B213" s="32" t="inlineStr">
        <is>
          <t/>
        </is>
      </c>
      <c r="C213" s="4448" t="inlineStr">
        <is>
          <t/>
        </is>
      </c>
      <c r="D213" s="32" t="inlineStr">
        <is>
          <t>Retail District</t>
        </is>
      </c>
      <c r="E213" s="5717" t="str">
        <f>=IFERROR(INDEX('All Data'!$Q:$Q,MATCH($H$204&amp;"",'All Data'!$A:$A,0)),"-")</f>
      </c>
      <c r="F213" s="32" t="inlineStr">
        <is>
          <t/>
        </is>
      </c>
      <c r="G213" s="4448" t="inlineStr">
        <is>
          <t/>
        </is>
      </c>
    </row>
    <row customHeight="1" ht="14" r="214">
      <c r="B214" s="4453" t="inlineStr">
        <is>
          <t>TRANSIT ACCESS</t>
        </is>
      </c>
      <c r="C214" s="4453"/>
      <c r="D214" s="4453" t="inlineStr">
        <is>
          <t>AUTO ACCESS</t>
        </is>
      </c>
      <c r="E214" s="4453"/>
      <c r="F214" s="4453" t="inlineStr">
        <is>
          <t>PROJECTED GROWTH 2027-37</t>
        </is>
      </c>
      <c r="G214" s="4453"/>
    </row>
    <row customHeight="1" ht="15" r="215">
      <c r="B215" s="4384" t="inlineStr">
        <is>
          <t>Rail / BRT Stops</t>
        </is>
      </c>
      <c r="C215" s="5720" t="str">
        <f>=IFERROR(INDEX('All Data'!$V:$V,MATCH($H$204&amp;"",'All Data'!$A:$A,0)),"-")</f>
      </c>
      <c r="D215" s="4384" t="inlineStr">
        <is>
          <t>Freeway Exits</t>
        </is>
      </c>
      <c r="E215" s="5723" t="str">
        <f>=IFERROR(INDEX('All Data'!$AB:$AB,MATCH($H$204&amp;"",'All Data'!$A:$A,0)),"-")</f>
      </c>
      <c r="F215" s="4384" t="inlineStr">
        <is>
          <t>Households Added</t>
        </is>
      </c>
      <c r="G215" s="5726" t="str">
        <f>=IFERROR(INDEX('All Data'!$AG:$AG,MATCH($H$204&amp;"",'All Data'!$A:$A,0)),"-")</f>
      </c>
    </row>
    <row customHeight="1" ht="15" r="216">
      <c r="B216" s="32" t="inlineStr">
        <is>
          <t>SAP Acres</t>
        </is>
      </c>
      <c r="C216" s="5729" t="str">
        <f>=IFERROR(INDEX('All Data'!$W:$W,MATCH($H$204&amp;"",'All Data'!$A:$A,0)),"-")</f>
      </c>
      <c r="D216" s="32" t="inlineStr">
        <is>
          <t>Exit Distance (mi)</t>
        </is>
      </c>
      <c r="E216" s="5732" t="str">
        <f>=IFERROR(INDEX('All Data'!$AC:$AC,MATCH($H$204&amp;"",'All Data'!$A:$A,0)),"-")</f>
      </c>
      <c r="F216" s="32" t="inlineStr">
        <is>
          <t>Population Added</t>
        </is>
      </c>
      <c r="G216" s="5735" t="str">
        <f>=IFERROR(INDEX('All Data'!$AH:$AH,MATCH($H$204&amp;"",'All Data'!$A:$A,0)),"-")</f>
      </c>
    </row>
    <row customHeight="1" ht="15" r="217">
      <c r="B217" s="4384" t="inlineStr">
        <is>
          <t>SAP % of Tract</t>
        </is>
      </c>
      <c r="C217" s="5738" t="str">
        <f>=IFERROR(INDEX('All Data'!$X:$X,MATCH($H$204&amp;"",'All Data'!$A:$A,0)),"-")</f>
      </c>
      <c r="D217" s="4384" t="inlineStr">
        <is>
          <t>ATO Jobs (Auto)</t>
        </is>
      </c>
      <c r="E217" s="5741" t="str">
        <f>=IFERROR(INDEX('All Data'!$AD:$AD,MATCH($H$204&amp;"",'All Data'!$A:$A,0)),"-")</f>
      </c>
      <c r="F217" s="4384" t="inlineStr">
        <is>
          <t>Jobs Added</t>
        </is>
      </c>
      <c r="G217" s="5744" t="str">
        <f>=IFERROR(INDEX('All Data'!$AI:$AI,MATCH($H$204&amp;"",'All Data'!$A:$A,0)),"-")</f>
      </c>
    </row>
    <row customHeight="1" ht="15" r="218">
      <c r="B218" s="32" t="inlineStr">
        <is>
          <t>ATO Jobs (Transit)</t>
        </is>
      </c>
      <c r="C218" s="5747" t="str">
        <f>=IFERROR(INDEX('All Data'!$Y:$Y,MATCH($H$204&amp;"",'All Data'!$A:$A,0)),"-")</f>
      </c>
      <c r="D218" s="32" t="inlineStr">
        <is>
          <t>ATO Households (Auto)</t>
        </is>
      </c>
      <c r="E218" s="5750" t="str">
        <f>=IFERROR(INDEX('All Data'!$AE:$AE,MATCH($H$204&amp;"",'All Data'!$A:$A,0)),"-")</f>
      </c>
      <c r="F218" s="32" t="inlineStr">
        <is>
          <t>ERU Added</t>
        </is>
      </c>
      <c r="G218" s="5753" t="str">
        <f>=IFERROR(INDEX('All Data'!$AJ:$AJ,MATCH($H$204&amp;"",'All Data'!$A:$A,0)),"-")</f>
      </c>
    </row>
    <row customHeight="1" ht="15" r="219">
      <c r="B219" s="4384" t="inlineStr">
        <is>
          <t>ATO Households (Transit)</t>
        </is>
      </c>
      <c r="C219" s="5756" t="str">
        <f>=IFERROR(INDEX('All Data'!$Z:$Z,MATCH($H$204&amp;"",'All Data'!$A:$A,0)),"-")</f>
      </c>
      <c r="D219" s="4384" t="inlineStr">
        <is>
          <t/>
        </is>
      </c>
      <c r="E219" s="4440" t="inlineStr">
        <is>
          <t/>
        </is>
      </c>
      <c r="F219" s="4384" t="inlineStr">
        <is>
          <t>ERU per Acre</t>
        </is>
      </c>
      <c r="G219" s="5759" t="str">
        <f>=IFERROR(INDEX('All Data'!$AK:$AK,MATCH($H$204&amp;"",'All Data'!$A:$A,0)),"-")</f>
      </c>
    </row>
    <row customHeight="1" ht="15" r="220">
      <c r="B220" s="32" t="inlineStr">
        <is>
          <t>SAP Planned HH/ac</t>
        </is>
      </c>
      <c r="C220" s="5762" t="str">
        <f>=IFERROR(INDEX('All Data'!$AA:$AA,MATCH($H$204&amp;"",'All Data'!$A:$A,0)),"-")</f>
      </c>
      <c r="D220" s="32" t="inlineStr">
        <is>
          <t/>
        </is>
      </c>
      <c r="E220" s="4448" t="inlineStr">
        <is>
          <t/>
        </is>
      </c>
      <c r="F220" s="32" t="inlineStr">
        <is>
          <t/>
        </is>
      </c>
      <c r="G220" s="4448" t="inlineStr">
        <is>
          <t/>
        </is>
      </c>
    </row>
    <row customHeight="1" ht="15" r="221">
      <c r="B221" s="4384" t="inlineStr">
        <is>
          <t/>
        </is>
      </c>
      <c r="C221" s="4440" t="inlineStr">
        <is>
          <t/>
        </is>
      </c>
      <c r="D221" s="4384" t="inlineStr">
        <is>
          <t/>
        </is>
      </c>
      <c r="E221" s="4440" t="inlineStr">
        <is>
          <t/>
        </is>
      </c>
      <c r="F221" s="4384" t="inlineStr">
        <is>
          <t/>
        </is>
      </c>
      <c r="G221" s="4440" t="inlineStr">
        <is>
          <t/>
        </is>
      </c>
    </row>
    <row customHeight="1" ht="14" r="222">
      <c r="B222" s="4500" t="inlineStr">
        <is>
          <t>INCOME</t>
        </is>
      </c>
      <c r="C222" s="4500"/>
      <c r="D222" s="4500" t="inlineStr">
        <is>
          <t>POVERTY RATE</t>
        </is>
      </c>
      <c r="E222" s="4500"/>
      <c r="F222" s="4500" t="inlineStr">
        <is>
          <t>UNEMPLOYMENT</t>
        </is>
      </c>
      <c r="G222" s="4500"/>
    </row>
    <row customHeight="1" ht="18" r="223">
      <c r="B223" s="10"/>
      <c r="C223" s="5766" t="str">
        <f>=IFERROR(INDEX('All Data'!$AN:$AN,MATCH($H$204&amp;"",'All Data'!$A:$A,0)),"-")</f>
      </c>
      <c r="D223" s="10"/>
      <c r="E223" s="5770" t="str">
        <f>=IFERROR(INDEX('All Data'!$AL:$AL,MATCH($H$204&amp;"",'All Data'!$A:$A,0)),"-")</f>
      </c>
      <c r="F223" s="10"/>
      <c r="G223" s="5774" t="str">
        <f>=IFERROR(INDEX('All Data'!$AM:$AM,MATCH($H$204&amp;"",'All Data'!$A:$A,0)),"-")</f>
      </c>
    </row>
    <row customHeight="1" ht="24" r="224">
      <c r="B224" s="4514" t="str">
        <f>="Investment Likelihood: "&amp;IFERROR(INDEX('All Data'!$AP:$AP,MATCH($H$204&amp;"",'All Data'!$A:$A,0)),"—")</f>
      </c>
      <c r="C224" s="4514"/>
      <c r="D224" s="4514"/>
      <c r="E224" s="4514"/>
      <c r="F224" s="4514"/>
      <c r="G224" s="4514"/>
    </row>
    <row customHeight="1" ht="15" r="225">
      <c r="B225" s="4516" t="inlineStr">
        <is>
          <t>Access to Opportunities (ATO) Composite Score /100</t>
        </is>
      </c>
      <c r="C225" s="4516"/>
      <c r="D225" s="4516"/>
      <c r="E225" s="4516"/>
      <c r="F225" s="5778" t="str">
        <f>=IFERROR(INDEX('All Data'!$AF:$AF,MATCH($H$204&amp;"",'All Data'!$A:$A,0)),"-")</f>
      </c>
      <c r="G225" s="15"/>
    </row>
    <row customHeight="1" ht="8" r="226"/>
    <row customHeight="1" ht="8" r="227"/>
    <row customHeight="1" ht="8" r="228"/>
    <row customHeight="1" ht="22" r="229">
      <c r="A229" s="4381" t="str">
        <f>="10  —  "&amp;IFERROR(INDEX('All Data'!$C:$C,MATCH($H$229&amp;"",'All Data'!$A:$A,0)),"")&amp;"  |  GEOID "&amp;$H$229&amp;"  |  "&amp;TEXT(IFERROR(INDEX('All Data'!$F:$F,MATCH($H$229&amp;"",'All Data'!$A:$A,0)),0),"0")&amp;" ac  |  "&amp;IFERROR(INDEX('All Data'!$AP:$AP,MATCH($H$229&amp;"",'All Data'!$A:$A,0)),"—")</f>
      </c>
      <c r="B229" s="4381"/>
      <c r="C229" s="4381"/>
      <c r="D229" s="4381"/>
      <c r="E229" s="4381"/>
      <c r="F229" s="4381"/>
      <c r="G229" s="4381"/>
      <c r="H229" s="5779" t="inlineStr">
        <is>
          <t>49057201302</t>
        </is>
      </c>
    </row>
    <row customHeight="1" ht="14" r="230">
      <c r="B230" s="4382" t="inlineStr">
        <is>
          <t>TRACT PROFILE</t>
        </is>
      </c>
      <c r="C230" s="4382"/>
      <c r="D230" s="4382" t="inlineStr">
        <is>
          <t>CENTERS &amp; DISTRICTS</t>
        </is>
      </c>
      <c r="E230" s="4382"/>
      <c r="F230" s="4382" t="inlineStr">
        <is>
          <t>HOUSING &amp; DEMOGRAPHICS</t>
        </is>
      </c>
      <c r="G230" s="4382"/>
    </row>
    <row customHeight="1" ht="15" r="231">
      <c r="B231" s="4384" t="inlineStr">
        <is>
          <t>Population</t>
        </is>
      </c>
      <c r="C231" s="5782" t="str">
        <f>=IFERROR(INDEX('All Data'!$D:$D,MATCH($H$229&amp;"",'All Data'!$A:$A,0)),"-")</f>
      </c>
      <c r="D231" s="4384" t="inlineStr">
        <is>
          <t>WC MUorC % Total</t>
        </is>
      </c>
      <c r="E231" s="5785" t="str">
        <f>=IFERROR(INDEX('All Data'!$J:$J,MATCH($H$229&amp;"",'All Data'!$A:$A,0)),"-")</f>
      </c>
      <c r="F231" s="4384" t="inlineStr">
        <is>
          <t>Total Units</t>
        </is>
      </c>
      <c r="G231" s="5788" t="str">
        <f>=IFERROR(INDEX('All Data'!$R:$R,MATCH($H$229&amp;"",'All Data'!$A:$A,0)),"-")</f>
      </c>
    </row>
    <row customHeight="1" ht="15" r="232">
      <c r="B232" s="32" t="inlineStr">
        <is>
          <t>Households</t>
        </is>
      </c>
      <c r="C232" s="5791" t="str">
        <f>=IFERROR(INDEX('All Data'!$E:$E,MATCH($H$229&amp;"",'All Data'!$A:$A,0)),"-")</f>
      </c>
      <c r="D232" s="32" t="inlineStr">
        <is>
          <t>Metropolitan Center</t>
        </is>
      </c>
      <c r="E232" s="5794" t="str">
        <f>=IFERROR(INDEX('All Data'!$K:$K,MATCH($H$229&amp;"",'All Data'!$A:$A,0)),"-")</f>
      </c>
      <c r="F232" s="32" t="inlineStr">
        <is>
          <t>Residential Acres</t>
        </is>
      </c>
      <c r="G232" s="5797" t="str">
        <f>=IFERROR(INDEX('All Data'!$S:$S,MATCH($H$229&amp;"",'All Data'!$A:$A,0)),"-")</f>
      </c>
    </row>
    <row customHeight="1" ht="15" r="233">
      <c r="B233" s="4384" t="inlineStr">
        <is>
          <t>Total Acres</t>
        </is>
      </c>
      <c r="C233" s="5800" t="str">
        <f>=IFERROR(INDEX('All Data'!$F:$F,MATCH($H$229&amp;"",'All Data'!$A:$A,0)),"-")</f>
      </c>
      <c r="D233" s="4384" t="inlineStr">
        <is>
          <t>Urban Center</t>
        </is>
      </c>
      <c r="E233" s="5803" t="str">
        <f>=IFERROR(INDEX('All Data'!$L:$L,MATCH($H$229&amp;"",'All Data'!$A:$A,0)),"-")</f>
      </c>
      <c r="F233" s="4384" t="inlineStr">
        <is>
          <t>SFD Acres</t>
        </is>
      </c>
      <c r="G233" s="5806" t="str">
        <f>=IFERROR(INDEX('All Data'!$T:$T,MATCH($H$229&amp;"",'All Data'!$A:$A,0)),"-")</f>
      </c>
    </row>
    <row customHeight="1" ht="15" r="234">
      <c r="B234" s="32" t="inlineStr">
        <is>
          <t>Developable Acres</t>
        </is>
      </c>
      <c r="C234" s="5809" t="str">
        <f>=IFERROR(INDEX('All Data'!$G:$G,MATCH($H$229&amp;"",'All Data'!$A:$A,0)),"-")</f>
      </c>
      <c r="D234" s="32" t="inlineStr">
        <is>
          <t>City Center</t>
        </is>
      </c>
      <c r="E234" s="5812" t="str">
        <f>=IFERROR(INDEX('All Data'!$M:$M,MATCH($H$229&amp;"",'All Data'!$A:$A,0)),"-")</f>
      </c>
      <c r="F234" s="32" t="inlineStr">
        <is>
          <t>MF / SFA Acres</t>
        </is>
      </c>
      <c r="G234" s="5815" t="str">
        <f>=IFERROR(INDEX('All Data'!$U:$U,MATCH($H$229&amp;"",'All Data'!$A:$A,0)),"-")</f>
      </c>
    </row>
    <row customHeight="1" ht="15" r="235">
      <c r="B235" s="4384" t="inlineStr">
        <is>
          <t>OZ 1.0 Acres</t>
        </is>
      </c>
      <c r="C235" s="5818" t="str">
        <f>=IFERROR(INDEX('All Data'!$H:$H,MATCH($H$229&amp;"",'All Data'!$A:$A,0)),"-")</f>
      </c>
      <c r="D235" s="4384" t="inlineStr">
        <is>
          <t>Neighborhood Center</t>
        </is>
      </c>
      <c r="E235" s="5821" t="str">
        <f>=IFERROR(INDEX('All Data'!$N:$N,MATCH($H$229&amp;"",'All Data'!$A:$A,0)),"-")</f>
      </c>
      <c r="F235" s="4384" t="inlineStr">
        <is>
          <t>Poverty Rate</t>
        </is>
      </c>
      <c r="G235" s="5824" t="str">
        <f>=IFERROR(INDEX('All Data'!$AL:$AL,MATCH($H$229&amp;"",'All Data'!$A:$A,0)),"-")</f>
      </c>
    </row>
    <row customHeight="1" ht="15" r="236">
      <c r="B236" s="32" t="inlineStr">
        <is>
          <t>OZ 1.0 % of Tract</t>
        </is>
      </c>
      <c r="C236" s="5827" t="str">
        <f>=IFERROR(INDEX('All Data'!$I:$I,MATCH($H$229&amp;"",'All Data'!$A:$A,0)),"-")</f>
      </c>
      <c r="D236" s="32" t="inlineStr">
        <is>
          <t>Employment District</t>
        </is>
      </c>
      <c r="E236" s="5830" t="str">
        <f>=IFERROR(INDEX('All Data'!$O:$O,MATCH($H$229&amp;"",'All Data'!$A:$A,0)),"-")</f>
      </c>
      <c r="F236" s="32" t="inlineStr">
        <is>
          <t>Unemployment Rate</t>
        </is>
      </c>
      <c r="G236" s="5833" t="str">
        <f>=IFERROR(INDEX('All Data'!$AM:$AM,MATCH($H$229&amp;"",'All Data'!$A:$A,0)),"-")</f>
      </c>
    </row>
    <row customHeight="1" ht="15" r="237">
      <c r="B237" s="4384" t="inlineStr">
        <is>
          <t/>
        </is>
      </c>
      <c r="C237" s="4440" t="inlineStr">
        <is>
          <t/>
        </is>
      </c>
      <c r="D237" s="4384" t="inlineStr">
        <is>
          <t>Industrial District</t>
        </is>
      </c>
      <c r="E237" s="5836" t="str">
        <f>=IFERROR(INDEX('All Data'!$P:$P,MATCH($H$229&amp;"",'All Data'!$A:$A,0)),"-")</f>
      </c>
      <c r="F237" s="4384" t="inlineStr">
        <is>
          <t>Median Family Income</t>
        </is>
      </c>
      <c r="G237" s="5839" t="str">
        <f>=IFERROR(INDEX('All Data'!$AN:$AN,MATCH($H$229&amp;"",'All Data'!$A:$A,0)),"-")</f>
      </c>
    </row>
    <row customHeight="1" ht="15" r="238">
      <c r="B238" s="32" t="inlineStr">
        <is>
          <t/>
        </is>
      </c>
      <c r="C238" s="4448" t="inlineStr">
        <is>
          <t/>
        </is>
      </c>
      <c r="D238" s="32" t="inlineStr">
        <is>
          <t>Retail District</t>
        </is>
      </c>
      <c r="E238" s="5842" t="str">
        <f>=IFERROR(INDEX('All Data'!$Q:$Q,MATCH($H$229&amp;"",'All Data'!$A:$A,0)),"-")</f>
      </c>
      <c r="F238" s="32" t="inlineStr">
        <is>
          <t/>
        </is>
      </c>
      <c r="G238" s="4448" t="inlineStr">
        <is>
          <t/>
        </is>
      </c>
    </row>
    <row customHeight="1" ht="14" r="239">
      <c r="B239" s="4453" t="inlineStr">
        <is>
          <t>TRANSIT ACCESS</t>
        </is>
      </c>
      <c r="C239" s="4453"/>
      <c r="D239" s="4453" t="inlineStr">
        <is>
          <t>AUTO ACCESS</t>
        </is>
      </c>
      <c r="E239" s="4453"/>
      <c r="F239" s="4453" t="inlineStr">
        <is>
          <t>PROJECTED GROWTH 2027-37</t>
        </is>
      </c>
      <c r="G239" s="4453"/>
    </row>
    <row customHeight="1" ht="15" r="240">
      <c r="B240" s="4384" t="inlineStr">
        <is>
          <t>Rail / BRT Stops</t>
        </is>
      </c>
      <c r="C240" s="5845" t="str">
        <f>=IFERROR(INDEX('All Data'!$V:$V,MATCH($H$229&amp;"",'All Data'!$A:$A,0)),"-")</f>
      </c>
      <c r="D240" s="4384" t="inlineStr">
        <is>
          <t>Freeway Exits</t>
        </is>
      </c>
      <c r="E240" s="5848" t="str">
        <f>=IFERROR(INDEX('All Data'!$AB:$AB,MATCH($H$229&amp;"",'All Data'!$A:$A,0)),"-")</f>
      </c>
      <c r="F240" s="4384" t="inlineStr">
        <is>
          <t>Households Added</t>
        </is>
      </c>
      <c r="G240" s="5851" t="str">
        <f>=IFERROR(INDEX('All Data'!$AG:$AG,MATCH($H$229&amp;"",'All Data'!$A:$A,0)),"-")</f>
      </c>
    </row>
    <row customHeight="1" ht="15" r="241">
      <c r="B241" s="32" t="inlineStr">
        <is>
          <t>SAP Acres</t>
        </is>
      </c>
      <c r="C241" s="5854" t="str">
        <f>=IFERROR(INDEX('All Data'!$W:$W,MATCH($H$229&amp;"",'All Data'!$A:$A,0)),"-")</f>
      </c>
      <c r="D241" s="32" t="inlineStr">
        <is>
          <t>Exit Distance (mi)</t>
        </is>
      </c>
      <c r="E241" s="5857" t="str">
        <f>=IFERROR(INDEX('All Data'!$AC:$AC,MATCH($H$229&amp;"",'All Data'!$A:$A,0)),"-")</f>
      </c>
      <c r="F241" s="32" t="inlineStr">
        <is>
          <t>Population Added</t>
        </is>
      </c>
      <c r="G241" s="5860" t="str">
        <f>=IFERROR(INDEX('All Data'!$AH:$AH,MATCH($H$229&amp;"",'All Data'!$A:$A,0)),"-")</f>
      </c>
    </row>
    <row customHeight="1" ht="15" r="242">
      <c r="B242" s="4384" t="inlineStr">
        <is>
          <t>SAP % of Tract</t>
        </is>
      </c>
      <c r="C242" s="5863" t="str">
        <f>=IFERROR(INDEX('All Data'!$X:$X,MATCH($H$229&amp;"",'All Data'!$A:$A,0)),"-")</f>
      </c>
      <c r="D242" s="4384" t="inlineStr">
        <is>
          <t>ATO Jobs (Auto)</t>
        </is>
      </c>
      <c r="E242" s="5866" t="str">
        <f>=IFERROR(INDEX('All Data'!$AD:$AD,MATCH($H$229&amp;"",'All Data'!$A:$A,0)),"-")</f>
      </c>
      <c r="F242" s="4384" t="inlineStr">
        <is>
          <t>Jobs Added</t>
        </is>
      </c>
      <c r="G242" s="5869" t="str">
        <f>=IFERROR(INDEX('All Data'!$AI:$AI,MATCH($H$229&amp;"",'All Data'!$A:$A,0)),"-")</f>
      </c>
    </row>
    <row customHeight="1" ht="15" r="243">
      <c r="B243" s="32" t="inlineStr">
        <is>
          <t>ATO Jobs (Transit)</t>
        </is>
      </c>
      <c r="C243" s="5872" t="str">
        <f>=IFERROR(INDEX('All Data'!$Y:$Y,MATCH($H$229&amp;"",'All Data'!$A:$A,0)),"-")</f>
      </c>
      <c r="D243" s="32" t="inlineStr">
        <is>
          <t>ATO Households (Auto)</t>
        </is>
      </c>
      <c r="E243" s="5875" t="str">
        <f>=IFERROR(INDEX('All Data'!$AE:$AE,MATCH($H$229&amp;"",'All Data'!$A:$A,0)),"-")</f>
      </c>
      <c r="F243" s="32" t="inlineStr">
        <is>
          <t>ERU Added</t>
        </is>
      </c>
      <c r="G243" s="5878" t="str">
        <f>=IFERROR(INDEX('All Data'!$AJ:$AJ,MATCH($H$229&amp;"",'All Data'!$A:$A,0)),"-")</f>
      </c>
    </row>
    <row customHeight="1" ht="15" r="244">
      <c r="B244" s="4384" t="inlineStr">
        <is>
          <t>ATO Households (Transit)</t>
        </is>
      </c>
      <c r="C244" s="5881" t="str">
        <f>=IFERROR(INDEX('All Data'!$Z:$Z,MATCH($H$229&amp;"",'All Data'!$A:$A,0)),"-")</f>
      </c>
      <c r="D244" s="4384" t="inlineStr">
        <is>
          <t/>
        </is>
      </c>
      <c r="E244" s="4440" t="inlineStr">
        <is>
          <t/>
        </is>
      </c>
      <c r="F244" s="4384" t="inlineStr">
        <is>
          <t>ERU per Acre</t>
        </is>
      </c>
      <c r="G244" s="5884" t="str">
        <f>=IFERROR(INDEX('All Data'!$AK:$AK,MATCH($H$229&amp;"",'All Data'!$A:$A,0)),"-")</f>
      </c>
    </row>
    <row customHeight="1" ht="15" r="245">
      <c r="B245" s="32" t="inlineStr">
        <is>
          <t>SAP Planned HH/ac</t>
        </is>
      </c>
      <c r="C245" s="5887" t="str">
        <f>=IFERROR(INDEX('All Data'!$AA:$AA,MATCH($H$229&amp;"",'All Data'!$A:$A,0)),"-")</f>
      </c>
      <c r="D245" s="32" t="inlineStr">
        <is>
          <t/>
        </is>
      </c>
      <c r="E245" s="4448" t="inlineStr">
        <is>
          <t/>
        </is>
      </c>
      <c r="F245" s="32" t="inlineStr">
        <is>
          <t/>
        </is>
      </c>
      <c r="G245" s="4448" t="inlineStr">
        <is>
          <t/>
        </is>
      </c>
    </row>
    <row customHeight="1" ht="15" r="246">
      <c r="B246" s="4384" t="inlineStr">
        <is>
          <t/>
        </is>
      </c>
      <c r="C246" s="4440" t="inlineStr">
        <is>
          <t/>
        </is>
      </c>
      <c r="D246" s="4384" t="inlineStr">
        <is>
          <t/>
        </is>
      </c>
      <c r="E246" s="4440" t="inlineStr">
        <is>
          <t/>
        </is>
      </c>
      <c r="F246" s="4384" t="inlineStr">
        <is>
          <t/>
        </is>
      </c>
      <c r="G246" s="4440" t="inlineStr">
        <is>
          <t/>
        </is>
      </c>
    </row>
    <row customHeight="1" ht="14" r="247">
      <c r="B247" s="4500" t="inlineStr">
        <is>
          <t>INCOME</t>
        </is>
      </c>
      <c r="C247" s="4500"/>
      <c r="D247" s="4500" t="inlineStr">
        <is>
          <t>POVERTY RATE</t>
        </is>
      </c>
      <c r="E247" s="4500"/>
      <c r="F247" s="4500" t="inlineStr">
        <is>
          <t>UNEMPLOYMENT</t>
        </is>
      </c>
      <c r="G247" s="4500"/>
    </row>
    <row customHeight="1" ht="18" r="248">
      <c r="B248" s="10"/>
      <c r="C248" s="5891" t="str">
        <f>=IFERROR(INDEX('All Data'!$AN:$AN,MATCH($H$229&amp;"",'All Data'!$A:$A,0)),"-")</f>
      </c>
      <c r="D248" s="10"/>
      <c r="E248" s="5895" t="str">
        <f>=IFERROR(INDEX('All Data'!$AL:$AL,MATCH($H$229&amp;"",'All Data'!$A:$A,0)),"-")</f>
      </c>
      <c r="F248" s="10"/>
      <c r="G248" s="5899" t="str">
        <f>=IFERROR(INDEX('All Data'!$AM:$AM,MATCH($H$229&amp;"",'All Data'!$A:$A,0)),"-")</f>
      </c>
    </row>
    <row customHeight="1" ht="24" r="249">
      <c r="B249" s="4514" t="str">
        <f>="Investment Likelihood: "&amp;IFERROR(INDEX('All Data'!$AP:$AP,MATCH($H$229&amp;"",'All Data'!$A:$A,0)),"—")</f>
      </c>
      <c r="C249" s="4514"/>
      <c r="D249" s="4514"/>
      <c r="E249" s="4514"/>
      <c r="F249" s="4514"/>
      <c r="G249" s="4514"/>
    </row>
    <row customHeight="1" ht="15" r="250">
      <c r="B250" s="4516" t="inlineStr">
        <is>
          <t>Access to Opportunities (ATO) Composite Score /100</t>
        </is>
      </c>
      <c r="C250" s="4516"/>
      <c r="D250" s="4516"/>
      <c r="E250" s="4516"/>
      <c r="F250" s="5903" t="str">
        <f>=IFERROR(INDEX('All Data'!$AF:$AF,MATCH($H$229&amp;"",'All Data'!$A:$A,0)),"-")</f>
      </c>
      <c r="G250" s="15"/>
    </row>
    <row customHeight="1" ht="8" r="251"/>
    <row customHeight="1" ht="8" r="252"/>
    <row customHeight="1" ht="8" r="253"/>
    <row customHeight="1" ht="22" r="254">
      <c r="A254" s="4381" t="str">
        <f>="11  —  "&amp;IFERROR(INDEX('All Data'!$C:$C,MATCH($H$254&amp;"",'All Data'!$A:$A,0)),"")&amp;"  |  GEOID "&amp;$H$254&amp;"  |  "&amp;TEXT(IFERROR(INDEX('All Data'!$F:$F,MATCH($H$254&amp;"",'All Data'!$A:$A,0)),0),"0")&amp;" ac  |  "&amp;IFERROR(INDEX('All Data'!$AP:$AP,MATCH($H$254&amp;"",'All Data'!$A:$A,0)),"—")</f>
      </c>
      <c r="B254" s="4381"/>
      <c r="C254" s="4381"/>
      <c r="D254" s="4381"/>
      <c r="E254" s="4381"/>
      <c r="F254" s="4381"/>
      <c r="G254" s="4381"/>
      <c r="H254" s="5904" t="inlineStr">
        <is>
          <t>49057201600</t>
        </is>
      </c>
    </row>
    <row customHeight="1" ht="14" r="255">
      <c r="B255" s="4382" t="inlineStr">
        <is>
          <t>TRACT PROFILE</t>
        </is>
      </c>
      <c r="C255" s="4382"/>
      <c r="D255" s="4382" t="inlineStr">
        <is>
          <t>CENTERS &amp; DISTRICTS</t>
        </is>
      </c>
      <c r="E255" s="4382"/>
      <c r="F255" s="4382" t="inlineStr">
        <is>
          <t>HOUSING &amp; DEMOGRAPHICS</t>
        </is>
      </c>
      <c r="G255" s="4382"/>
    </row>
    <row customHeight="1" ht="15" r="256">
      <c r="B256" s="4384" t="inlineStr">
        <is>
          <t>Population</t>
        </is>
      </c>
      <c r="C256" s="5907" t="str">
        <f>=IFERROR(INDEX('All Data'!$D:$D,MATCH($H$254&amp;"",'All Data'!$A:$A,0)),"-")</f>
      </c>
      <c r="D256" s="4384" t="inlineStr">
        <is>
          <t>WC MUorC % Total</t>
        </is>
      </c>
      <c r="E256" s="5910" t="str">
        <f>=IFERROR(INDEX('All Data'!$J:$J,MATCH($H$254&amp;"",'All Data'!$A:$A,0)),"-")</f>
      </c>
      <c r="F256" s="4384" t="inlineStr">
        <is>
          <t>Total Units</t>
        </is>
      </c>
      <c r="G256" s="5913" t="str">
        <f>=IFERROR(INDEX('All Data'!$R:$R,MATCH($H$254&amp;"",'All Data'!$A:$A,0)),"-")</f>
      </c>
    </row>
    <row customHeight="1" ht="15" r="257">
      <c r="B257" s="32" t="inlineStr">
        <is>
          <t>Households</t>
        </is>
      </c>
      <c r="C257" s="5916" t="str">
        <f>=IFERROR(INDEX('All Data'!$E:$E,MATCH($H$254&amp;"",'All Data'!$A:$A,0)),"-")</f>
      </c>
      <c r="D257" s="32" t="inlineStr">
        <is>
          <t>Metropolitan Center</t>
        </is>
      </c>
      <c r="E257" s="5919" t="str">
        <f>=IFERROR(INDEX('All Data'!$K:$K,MATCH($H$254&amp;"",'All Data'!$A:$A,0)),"-")</f>
      </c>
      <c r="F257" s="32" t="inlineStr">
        <is>
          <t>Residential Acres</t>
        </is>
      </c>
      <c r="G257" s="5922" t="str">
        <f>=IFERROR(INDEX('All Data'!$S:$S,MATCH($H$254&amp;"",'All Data'!$A:$A,0)),"-")</f>
      </c>
    </row>
    <row customHeight="1" ht="15" r="258">
      <c r="B258" s="4384" t="inlineStr">
        <is>
          <t>Total Acres</t>
        </is>
      </c>
      <c r="C258" s="5925" t="str">
        <f>=IFERROR(INDEX('All Data'!$F:$F,MATCH($H$254&amp;"",'All Data'!$A:$A,0)),"-")</f>
      </c>
      <c r="D258" s="4384" t="inlineStr">
        <is>
          <t>Urban Center</t>
        </is>
      </c>
      <c r="E258" s="5928" t="str">
        <f>=IFERROR(INDEX('All Data'!$L:$L,MATCH($H$254&amp;"",'All Data'!$A:$A,0)),"-")</f>
      </c>
      <c r="F258" s="4384" t="inlineStr">
        <is>
          <t>SFD Acres</t>
        </is>
      </c>
      <c r="G258" s="5931" t="str">
        <f>=IFERROR(INDEX('All Data'!$T:$T,MATCH($H$254&amp;"",'All Data'!$A:$A,0)),"-")</f>
      </c>
    </row>
    <row customHeight="1" ht="15" r="259">
      <c r="B259" s="32" t="inlineStr">
        <is>
          <t>Developable Acres</t>
        </is>
      </c>
      <c r="C259" s="5934" t="str">
        <f>=IFERROR(INDEX('All Data'!$G:$G,MATCH($H$254&amp;"",'All Data'!$A:$A,0)),"-")</f>
      </c>
      <c r="D259" s="32" t="inlineStr">
        <is>
          <t>City Center</t>
        </is>
      </c>
      <c r="E259" s="5937" t="str">
        <f>=IFERROR(INDEX('All Data'!$M:$M,MATCH($H$254&amp;"",'All Data'!$A:$A,0)),"-")</f>
      </c>
      <c r="F259" s="32" t="inlineStr">
        <is>
          <t>MF / SFA Acres</t>
        </is>
      </c>
      <c r="G259" s="5940" t="str">
        <f>=IFERROR(INDEX('All Data'!$U:$U,MATCH($H$254&amp;"",'All Data'!$A:$A,0)),"-")</f>
      </c>
    </row>
    <row customHeight="1" ht="15" r="260">
      <c r="B260" s="4384" t="inlineStr">
        <is>
          <t>OZ 1.0 Acres</t>
        </is>
      </c>
      <c r="C260" s="5943" t="str">
        <f>=IFERROR(INDEX('All Data'!$H:$H,MATCH($H$254&amp;"",'All Data'!$A:$A,0)),"-")</f>
      </c>
      <c r="D260" s="4384" t="inlineStr">
        <is>
          <t>Neighborhood Center</t>
        </is>
      </c>
      <c r="E260" s="5946" t="str">
        <f>=IFERROR(INDEX('All Data'!$N:$N,MATCH($H$254&amp;"",'All Data'!$A:$A,0)),"-")</f>
      </c>
      <c r="F260" s="4384" t="inlineStr">
        <is>
          <t>Poverty Rate</t>
        </is>
      </c>
      <c r="G260" s="5949" t="str">
        <f>=IFERROR(INDEX('All Data'!$AL:$AL,MATCH($H$254&amp;"",'All Data'!$A:$A,0)),"-")</f>
      </c>
    </row>
    <row customHeight="1" ht="15" r="261">
      <c r="B261" s="32" t="inlineStr">
        <is>
          <t>OZ 1.0 % of Tract</t>
        </is>
      </c>
      <c r="C261" s="5952" t="str">
        <f>=IFERROR(INDEX('All Data'!$I:$I,MATCH($H$254&amp;"",'All Data'!$A:$A,0)),"-")</f>
      </c>
      <c r="D261" s="32" t="inlineStr">
        <is>
          <t>Employment District</t>
        </is>
      </c>
      <c r="E261" s="5955" t="str">
        <f>=IFERROR(INDEX('All Data'!$O:$O,MATCH($H$254&amp;"",'All Data'!$A:$A,0)),"-")</f>
      </c>
      <c r="F261" s="32" t="inlineStr">
        <is>
          <t>Unemployment Rate</t>
        </is>
      </c>
      <c r="G261" s="5958" t="str">
        <f>=IFERROR(INDEX('All Data'!$AM:$AM,MATCH($H$254&amp;"",'All Data'!$A:$A,0)),"-")</f>
      </c>
    </row>
    <row customHeight="1" ht="15" r="262">
      <c r="B262" s="4384" t="inlineStr">
        <is>
          <t/>
        </is>
      </c>
      <c r="C262" s="4440" t="inlineStr">
        <is>
          <t/>
        </is>
      </c>
      <c r="D262" s="4384" t="inlineStr">
        <is>
          <t>Industrial District</t>
        </is>
      </c>
      <c r="E262" s="5961" t="str">
        <f>=IFERROR(INDEX('All Data'!$P:$P,MATCH($H$254&amp;"",'All Data'!$A:$A,0)),"-")</f>
      </c>
      <c r="F262" s="4384" t="inlineStr">
        <is>
          <t>Median Family Income</t>
        </is>
      </c>
      <c r="G262" s="5964" t="str">
        <f>=IFERROR(INDEX('All Data'!$AN:$AN,MATCH($H$254&amp;"",'All Data'!$A:$A,0)),"-")</f>
      </c>
    </row>
    <row customHeight="1" ht="15" r="263">
      <c r="B263" s="32" t="inlineStr">
        <is>
          <t/>
        </is>
      </c>
      <c r="C263" s="4448" t="inlineStr">
        <is>
          <t/>
        </is>
      </c>
      <c r="D263" s="32" t="inlineStr">
        <is>
          <t>Retail District</t>
        </is>
      </c>
      <c r="E263" s="5967" t="str">
        <f>=IFERROR(INDEX('All Data'!$Q:$Q,MATCH($H$254&amp;"",'All Data'!$A:$A,0)),"-")</f>
      </c>
      <c r="F263" s="32" t="inlineStr">
        <is>
          <t/>
        </is>
      </c>
      <c r="G263" s="4448" t="inlineStr">
        <is>
          <t/>
        </is>
      </c>
    </row>
    <row customHeight="1" ht="14" r="264">
      <c r="B264" s="4453" t="inlineStr">
        <is>
          <t>TRANSIT ACCESS</t>
        </is>
      </c>
      <c r="C264" s="4453"/>
      <c r="D264" s="4453" t="inlineStr">
        <is>
          <t>AUTO ACCESS</t>
        </is>
      </c>
      <c r="E264" s="4453"/>
      <c r="F264" s="4453" t="inlineStr">
        <is>
          <t>PROJECTED GROWTH 2027-37</t>
        </is>
      </c>
      <c r="G264" s="4453"/>
    </row>
    <row customHeight="1" ht="15" r="265">
      <c r="B265" s="4384" t="inlineStr">
        <is>
          <t>Rail / BRT Stops</t>
        </is>
      </c>
      <c r="C265" s="5970" t="str">
        <f>=IFERROR(INDEX('All Data'!$V:$V,MATCH($H$254&amp;"",'All Data'!$A:$A,0)),"-")</f>
      </c>
      <c r="D265" s="4384" t="inlineStr">
        <is>
          <t>Freeway Exits</t>
        </is>
      </c>
      <c r="E265" s="5973" t="str">
        <f>=IFERROR(INDEX('All Data'!$AB:$AB,MATCH($H$254&amp;"",'All Data'!$A:$A,0)),"-")</f>
      </c>
      <c r="F265" s="4384" t="inlineStr">
        <is>
          <t>Households Added</t>
        </is>
      </c>
      <c r="G265" s="5976" t="str">
        <f>=IFERROR(INDEX('All Data'!$AG:$AG,MATCH($H$254&amp;"",'All Data'!$A:$A,0)),"-")</f>
      </c>
    </row>
    <row customHeight="1" ht="15" r="266">
      <c r="B266" s="32" t="inlineStr">
        <is>
          <t>SAP Acres</t>
        </is>
      </c>
      <c r="C266" s="5979" t="str">
        <f>=IFERROR(INDEX('All Data'!$W:$W,MATCH($H$254&amp;"",'All Data'!$A:$A,0)),"-")</f>
      </c>
      <c r="D266" s="32" t="inlineStr">
        <is>
          <t>Exit Distance (mi)</t>
        </is>
      </c>
      <c r="E266" s="5982" t="str">
        <f>=IFERROR(INDEX('All Data'!$AC:$AC,MATCH($H$254&amp;"",'All Data'!$A:$A,0)),"-")</f>
      </c>
      <c r="F266" s="32" t="inlineStr">
        <is>
          <t>Population Added</t>
        </is>
      </c>
      <c r="G266" s="5985" t="str">
        <f>=IFERROR(INDEX('All Data'!$AH:$AH,MATCH($H$254&amp;"",'All Data'!$A:$A,0)),"-")</f>
      </c>
    </row>
    <row customHeight="1" ht="15" r="267">
      <c r="B267" s="4384" t="inlineStr">
        <is>
          <t>SAP % of Tract</t>
        </is>
      </c>
      <c r="C267" s="5988" t="str">
        <f>=IFERROR(INDEX('All Data'!$X:$X,MATCH($H$254&amp;"",'All Data'!$A:$A,0)),"-")</f>
      </c>
      <c r="D267" s="4384" t="inlineStr">
        <is>
          <t>ATO Jobs (Auto)</t>
        </is>
      </c>
      <c r="E267" s="5991" t="str">
        <f>=IFERROR(INDEX('All Data'!$AD:$AD,MATCH($H$254&amp;"",'All Data'!$A:$A,0)),"-")</f>
      </c>
      <c r="F267" s="4384" t="inlineStr">
        <is>
          <t>Jobs Added</t>
        </is>
      </c>
      <c r="G267" s="5994" t="str">
        <f>=IFERROR(INDEX('All Data'!$AI:$AI,MATCH($H$254&amp;"",'All Data'!$A:$A,0)),"-")</f>
      </c>
    </row>
    <row customHeight="1" ht="15" r="268">
      <c r="B268" s="32" t="inlineStr">
        <is>
          <t>ATO Jobs (Transit)</t>
        </is>
      </c>
      <c r="C268" s="5997" t="str">
        <f>=IFERROR(INDEX('All Data'!$Y:$Y,MATCH($H$254&amp;"",'All Data'!$A:$A,0)),"-")</f>
      </c>
      <c r="D268" s="32" t="inlineStr">
        <is>
          <t>ATO Households (Auto)</t>
        </is>
      </c>
      <c r="E268" s="6000" t="str">
        <f>=IFERROR(INDEX('All Data'!$AE:$AE,MATCH($H$254&amp;"",'All Data'!$A:$A,0)),"-")</f>
      </c>
      <c r="F268" s="32" t="inlineStr">
        <is>
          <t>ERU Added</t>
        </is>
      </c>
      <c r="G268" s="6003" t="str">
        <f>=IFERROR(INDEX('All Data'!$AJ:$AJ,MATCH($H$254&amp;"",'All Data'!$A:$A,0)),"-")</f>
      </c>
    </row>
    <row customHeight="1" ht="15" r="269">
      <c r="B269" s="4384" t="inlineStr">
        <is>
          <t>ATO Households (Transit)</t>
        </is>
      </c>
      <c r="C269" s="6006" t="str">
        <f>=IFERROR(INDEX('All Data'!$Z:$Z,MATCH($H$254&amp;"",'All Data'!$A:$A,0)),"-")</f>
      </c>
      <c r="D269" s="4384" t="inlineStr">
        <is>
          <t/>
        </is>
      </c>
      <c r="E269" s="4440" t="inlineStr">
        <is>
          <t/>
        </is>
      </c>
      <c r="F269" s="4384" t="inlineStr">
        <is>
          <t>ERU per Acre</t>
        </is>
      </c>
      <c r="G269" s="6009" t="str">
        <f>=IFERROR(INDEX('All Data'!$AK:$AK,MATCH($H$254&amp;"",'All Data'!$A:$A,0)),"-")</f>
      </c>
    </row>
    <row customHeight="1" ht="15" r="270">
      <c r="B270" s="32" t="inlineStr">
        <is>
          <t>SAP Planned HH/ac</t>
        </is>
      </c>
      <c r="C270" s="6012" t="str">
        <f>=IFERROR(INDEX('All Data'!$AA:$AA,MATCH($H$254&amp;"",'All Data'!$A:$A,0)),"-")</f>
      </c>
      <c r="D270" s="32" t="inlineStr">
        <is>
          <t/>
        </is>
      </c>
      <c r="E270" s="4448" t="inlineStr">
        <is>
          <t/>
        </is>
      </c>
      <c r="F270" s="32" t="inlineStr">
        <is>
          <t/>
        </is>
      </c>
      <c r="G270" s="4448" t="inlineStr">
        <is>
          <t/>
        </is>
      </c>
    </row>
    <row customHeight="1" ht="15" r="271">
      <c r="B271" s="4384" t="inlineStr">
        <is>
          <t/>
        </is>
      </c>
      <c r="C271" s="4440" t="inlineStr">
        <is>
          <t/>
        </is>
      </c>
      <c r="D271" s="4384" t="inlineStr">
        <is>
          <t/>
        </is>
      </c>
      <c r="E271" s="4440" t="inlineStr">
        <is>
          <t/>
        </is>
      </c>
      <c r="F271" s="4384" t="inlineStr">
        <is>
          <t/>
        </is>
      </c>
      <c r="G271" s="4440" t="inlineStr">
        <is>
          <t/>
        </is>
      </c>
    </row>
    <row customHeight="1" ht="14" r="272">
      <c r="B272" s="4500" t="inlineStr">
        <is>
          <t>INCOME</t>
        </is>
      </c>
      <c r="C272" s="4500"/>
      <c r="D272" s="4500" t="inlineStr">
        <is>
          <t>POVERTY RATE</t>
        </is>
      </c>
      <c r="E272" s="4500"/>
      <c r="F272" s="4500" t="inlineStr">
        <is>
          <t>UNEMPLOYMENT</t>
        </is>
      </c>
      <c r="G272" s="4500"/>
    </row>
    <row customHeight="1" ht="18" r="273">
      <c r="B273" s="10"/>
      <c r="C273" s="6016" t="str">
        <f>=IFERROR(INDEX('All Data'!$AN:$AN,MATCH($H$254&amp;"",'All Data'!$A:$A,0)),"-")</f>
      </c>
      <c r="D273" s="10"/>
      <c r="E273" s="6020" t="str">
        <f>=IFERROR(INDEX('All Data'!$AL:$AL,MATCH($H$254&amp;"",'All Data'!$A:$A,0)),"-")</f>
      </c>
      <c r="F273" s="10"/>
      <c r="G273" s="6024" t="str">
        <f>=IFERROR(INDEX('All Data'!$AM:$AM,MATCH($H$254&amp;"",'All Data'!$A:$A,0)),"-")</f>
      </c>
    </row>
    <row customHeight="1" ht="24" r="274">
      <c r="B274" s="4514" t="str">
        <f>="Investment Likelihood: "&amp;IFERROR(INDEX('All Data'!$AP:$AP,MATCH($H$254&amp;"",'All Data'!$A:$A,0)),"—")</f>
      </c>
      <c r="C274" s="4514"/>
      <c r="D274" s="4514"/>
      <c r="E274" s="4514"/>
      <c r="F274" s="4514"/>
      <c r="G274" s="4514"/>
    </row>
    <row customHeight="1" ht="15" r="275">
      <c r="B275" s="4516" t="inlineStr">
        <is>
          <t>Access to Opportunities (ATO) Composite Score /100</t>
        </is>
      </c>
      <c r="C275" s="4516"/>
      <c r="D275" s="4516"/>
      <c r="E275" s="4516"/>
      <c r="F275" s="6028" t="str">
        <f>=IFERROR(INDEX('All Data'!$AF:$AF,MATCH($H$254&amp;"",'All Data'!$A:$A,0)),"-")</f>
      </c>
      <c r="G275" s="15"/>
    </row>
    <row customHeight="1" ht="8" r="276"/>
    <row customHeight="1" ht="8" r="277"/>
    <row customHeight="1" ht="8" r="278"/>
    <row customHeight="1" ht="22" r="279">
      <c r="A279" s="4381" t="str">
        <f>="12  —  "&amp;IFERROR(INDEX('All Data'!$C:$C,MATCH($H$279&amp;"",'All Data'!$A:$A,0)),"")&amp;"  |  GEOID "&amp;$H$279&amp;"  |  "&amp;TEXT(IFERROR(INDEX('All Data'!$F:$F,MATCH($H$279&amp;"",'All Data'!$A:$A,0)),0),"0")&amp;" ac  |  "&amp;IFERROR(INDEX('All Data'!$AP:$AP,MATCH($H$279&amp;"",'All Data'!$A:$A,0)),"—")</f>
      </c>
      <c r="B279" s="4381"/>
      <c r="C279" s="4381"/>
      <c r="D279" s="4381"/>
      <c r="E279" s="4381"/>
      <c r="F279" s="4381"/>
      <c r="G279" s="4381"/>
      <c r="H279" s="6029" t="inlineStr">
        <is>
          <t>49057201800</t>
        </is>
      </c>
    </row>
    <row customHeight="1" ht="14" r="280">
      <c r="B280" s="4382" t="inlineStr">
        <is>
          <t>TRACT PROFILE</t>
        </is>
      </c>
      <c r="C280" s="4382"/>
      <c r="D280" s="4382" t="inlineStr">
        <is>
          <t>CENTERS &amp; DISTRICTS</t>
        </is>
      </c>
      <c r="E280" s="4382"/>
      <c r="F280" s="4382" t="inlineStr">
        <is>
          <t>HOUSING &amp; DEMOGRAPHICS</t>
        </is>
      </c>
      <c r="G280" s="4382"/>
    </row>
    <row customHeight="1" ht="15" r="281">
      <c r="B281" s="4384" t="inlineStr">
        <is>
          <t>Population</t>
        </is>
      </c>
      <c r="C281" s="6032" t="str">
        <f>=IFERROR(INDEX('All Data'!$D:$D,MATCH($H$279&amp;"",'All Data'!$A:$A,0)),"-")</f>
      </c>
      <c r="D281" s="4384" t="inlineStr">
        <is>
          <t>WC MUorC % Total</t>
        </is>
      </c>
      <c r="E281" s="6035" t="str">
        <f>=IFERROR(INDEX('All Data'!$J:$J,MATCH($H$279&amp;"",'All Data'!$A:$A,0)),"-")</f>
      </c>
      <c r="F281" s="4384" t="inlineStr">
        <is>
          <t>Total Units</t>
        </is>
      </c>
      <c r="G281" s="6038" t="str">
        <f>=IFERROR(INDEX('All Data'!$R:$R,MATCH($H$279&amp;"",'All Data'!$A:$A,0)),"-")</f>
      </c>
    </row>
    <row customHeight="1" ht="15" r="282">
      <c r="B282" s="32" t="inlineStr">
        <is>
          <t>Households</t>
        </is>
      </c>
      <c r="C282" s="6041" t="str">
        <f>=IFERROR(INDEX('All Data'!$E:$E,MATCH($H$279&amp;"",'All Data'!$A:$A,0)),"-")</f>
      </c>
      <c r="D282" s="32" t="inlineStr">
        <is>
          <t>Metropolitan Center</t>
        </is>
      </c>
      <c r="E282" s="6044" t="str">
        <f>=IFERROR(INDEX('All Data'!$K:$K,MATCH($H$279&amp;"",'All Data'!$A:$A,0)),"-")</f>
      </c>
      <c r="F282" s="32" t="inlineStr">
        <is>
          <t>Residential Acres</t>
        </is>
      </c>
      <c r="G282" s="6047" t="str">
        <f>=IFERROR(INDEX('All Data'!$S:$S,MATCH($H$279&amp;"",'All Data'!$A:$A,0)),"-")</f>
      </c>
    </row>
    <row customHeight="1" ht="15" r="283">
      <c r="B283" s="4384" t="inlineStr">
        <is>
          <t>Total Acres</t>
        </is>
      </c>
      <c r="C283" s="6050" t="str">
        <f>=IFERROR(INDEX('All Data'!$F:$F,MATCH($H$279&amp;"",'All Data'!$A:$A,0)),"-")</f>
      </c>
      <c r="D283" s="4384" t="inlineStr">
        <is>
          <t>Urban Center</t>
        </is>
      </c>
      <c r="E283" s="6053" t="str">
        <f>=IFERROR(INDEX('All Data'!$L:$L,MATCH($H$279&amp;"",'All Data'!$A:$A,0)),"-")</f>
      </c>
      <c r="F283" s="4384" t="inlineStr">
        <is>
          <t>SFD Acres</t>
        </is>
      </c>
      <c r="G283" s="6056" t="str">
        <f>=IFERROR(INDEX('All Data'!$T:$T,MATCH($H$279&amp;"",'All Data'!$A:$A,0)),"-")</f>
      </c>
    </row>
    <row customHeight="1" ht="15" r="284">
      <c r="B284" s="32" t="inlineStr">
        <is>
          <t>Developable Acres</t>
        </is>
      </c>
      <c r="C284" s="6059" t="str">
        <f>=IFERROR(INDEX('All Data'!$G:$G,MATCH($H$279&amp;"",'All Data'!$A:$A,0)),"-")</f>
      </c>
      <c r="D284" s="32" t="inlineStr">
        <is>
          <t>City Center</t>
        </is>
      </c>
      <c r="E284" s="6062" t="str">
        <f>=IFERROR(INDEX('All Data'!$M:$M,MATCH($H$279&amp;"",'All Data'!$A:$A,0)),"-")</f>
      </c>
      <c r="F284" s="32" t="inlineStr">
        <is>
          <t>MF / SFA Acres</t>
        </is>
      </c>
      <c r="G284" s="6065" t="str">
        <f>=IFERROR(INDEX('All Data'!$U:$U,MATCH($H$279&amp;"",'All Data'!$A:$A,0)),"-")</f>
      </c>
    </row>
    <row customHeight="1" ht="15" r="285">
      <c r="B285" s="4384" t="inlineStr">
        <is>
          <t>OZ 1.0 Acres</t>
        </is>
      </c>
      <c r="C285" s="6068" t="str">
        <f>=IFERROR(INDEX('All Data'!$H:$H,MATCH($H$279&amp;"",'All Data'!$A:$A,0)),"-")</f>
      </c>
      <c r="D285" s="4384" t="inlineStr">
        <is>
          <t>Neighborhood Center</t>
        </is>
      </c>
      <c r="E285" s="6071" t="str">
        <f>=IFERROR(INDEX('All Data'!$N:$N,MATCH($H$279&amp;"",'All Data'!$A:$A,0)),"-")</f>
      </c>
      <c r="F285" s="4384" t="inlineStr">
        <is>
          <t>Poverty Rate</t>
        </is>
      </c>
      <c r="G285" s="6074" t="str">
        <f>=IFERROR(INDEX('All Data'!$AL:$AL,MATCH($H$279&amp;"",'All Data'!$A:$A,0)),"-")</f>
      </c>
    </row>
    <row customHeight="1" ht="15" r="286">
      <c r="B286" s="32" t="inlineStr">
        <is>
          <t>OZ 1.0 % of Tract</t>
        </is>
      </c>
      <c r="C286" s="6077" t="str">
        <f>=IFERROR(INDEX('All Data'!$I:$I,MATCH($H$279&amp;"",'All Data'!$A:$A,0)),"-")</f>
      </c>
      <c r="D286" s="32" t="inlineStr">
        <is>
          <t>Employment District</t>
        </is>
      </c>
      <c r="E286" s="6080" t="str">
        <f>=IFERROR(INDEX('All Data'!$O:$O,MATCH($H$279&amp;"",'All Data'!$A:$A,0)),"-")</f>
      </c>
      <c r="F286" s="32" t="inlineStr">
        <is>
          <t>Unemployment Rate</t>
        </is>
      </c>
      <c r="G286" s="6083" t="str">
        <f>=IFERROR(INDEX('All Data'!$AM:$AM,MATCH($H$279&amp;"",'All Data'!$A:$A,0)),"-")</f>
      </c>
    </row>
    <row customHeight="1" ht="15" r="287">
      <c r="B287" s="4384" t="inlineStr">
        <is>
          <t/>
        </is>
      </c>
      <c r="C287" s="4440" t="inlineStr">
        <is>
          <t/>
        </is>
      </c>
      <c r="D287" s="4384" t="inlineStr">
        <is>
          <t>Industrial District</t>
        </is>
      </c>
      <c r="E287" s="6086" t="str">
        <f>=IFERROR(INDEX('All Data'!$P:$P,MATCH($H$279&amp;"",'All Data'!$A:$A,0)),"-")</f>
      </c>
      <c r="F287" s="4384" t="inlineStr">
        <is>
          <t>Median Family Income</t>
        </is>
      </c>
      <c r="G287" s="6089" t="str">
        <f>=IFERROR(INDEX('All Data'!$AN:$AN,MATCH($H$279&amp;"",'All Data'!$A:$A,0)),"-")</f>
      </c>
    </row>
    <row customHeight="1" ht="15" r="288">
      <c r="B288" s="32" t="inlineStr">
        <is>
          <t/>
        </is>
      </c>
      <c r="C288" s="4448" t="inlineStr">
        <is>
          <t/>
        </is>
      </c>
      <c r="D288" s="32" t="inlineStr">
        <is>
          <t>Retail District</t>
        </is>
      </c>
      <c r="E288" s="6092" t="str">
        <f>=IFERROR(INDEX('All Data'!$Q:$Q,MATCH($H$279&amp;"",'All Data'!$A:$A,0)),"-")</f>
      </c>
      <c r="F288" s="32" t="inlineStr">
        <is>
          <t/>
        </is>
      </c>
      <c r="G288" s="4448" t="inlineStr">
        <is>
          <t/>
        </is>
      </c>
    </row>
    <row customHeight="1" ht="14" r="289">
      <c r="B289" s="4453" t="inlineStr">
        <is>
          <t>TRANSIT ACCESS</t>
        </is>
      </c>
      <c r="C289" s="4453"/>
      <c r="D289" s="4453" t="inlineStr">
        <is>
          <t>AUTO ACCESS</t>
        </is>
      </c>
      <c r="E289" s="4453"/>
      <c r="F289" s="4453" t="inlineStr">
        <is>
          <t>PROJECTED GROWTH 2027-37</t>
        </is>
      </c>
      <c r="G289" s="4453"/>
    </row>
    <row customHeight="1" ht="15" r="290">
      <c r="B290" s="4384" t="inlineStr">
        <is>
          <t>Rail / BRT Stops</t>
        </is>
      </c>
      <c r="C290" s="6095" t="str">
        <f>=IFERROR(INDEX('All Data'!$V:$V,MATCH($H$279&amp;"",'All Data'!$A:$A,0)),"-")</f>
      </c>
      <c r="D290" s="4384" t="inlineStr">
        <is>
          <t>Freeway Exits</t>
        </is>
      </c>
      <c r="E290" s="6098" t="str">
        <f>=IFERROR(INDEX('All Data'!$AB:$AB,MATCH($H$279&amp;"",'All Data'!$A:$A,0)),"-")</f>
      </c>
      <c r="F290" s="4384" t="inlineStr">
        <is>
          <t>Households Added</t>
        </is>
      </c>
      <c r="G290" s="6101" t="str">
        <f>=IFERROR(INDEX('All Data'!$AG:$AG,MATCH($H$279&amp;"",'All Data'!$A:$A,0)),"-")</f>
      </c>
    </row>
    <row customHeight="1" ht="15" r="291">
      <c r="B291" s="32" t="inlineStr">
        <is>
          <t>SAP Acres</t>
        </is>
      </c>
      <c r="C291" s="6104" t="str">
        <f>=IFERROR(INDEX('All Data'!$W:$W,MATCH($H$279&amp;"",'All Data'!$A:$A,0)),"-")</f>
      </c>
      <c r="D291" s="32" t="inlineStr">
        <is>
          <t>Exit Distance (mi)</t>
        </is>
      </c>
      <c r="E291" s="6107" t="str">
        <f>=IFERROR(INDEX('All Data'!$AC:$AC,MATCH($H$279&amp;"",'All Data'!$A:$A,0)),"-")</f>
      </c>
      <c r="F291" s="32" t="inlineStr">
        <is>
          <t>Population Added</t>
        </is>
      </c>
      <c r="G291" s="6110" t="str">
        <f>=IFERROR(INDEX('All Data'!$AH:$AH,MATCH($H$279&amp;"",'All Data'!$A:$A,0)),"-")</f>
      </c>
    </row>
    <row customHeight="1" ht="15" r="292">
      <c r="B292" s="4384" t="inlineStr">
        <is>
          <t>SAP % of Tract</t>
        </is>
      </c>
      <c r="C292" s="6113" t="str">
        <f>=IFERROR(INDEX('All Data'!$X:$X,MATCH($H$279&amp;"",'All Data'!$A:$A,0)),"-")</f>
      </c>
      <c r="D292" s="4384" t="inlineStr">
        <is>
          <t>ATO Jobs (Auto)</t>
        </is>
      </c>
      <c r="E292" s="6116" t="str">
        <f>=IFERROR(INDEX('All Data'!$AD:$AD,MATCH($H$279&amp;"",'All Data'!$A:$A,0)),"-")</f>
      </c>
      <c r="F292" s="4384" t="inlineStr">
        <is>
          <t>Jobs Added</t>
        </is>
      </c>
      <c r="G292" s="6119" t="str">
        <f>=IFERROR(INDEX('All Data'!$AI:$AI,MATCH($H$279&amp;"",'All Data'!$A:$A,0)),"-")</f>
      </c>
    </row>
    <row customHeight="1" ht="15" r="293">
      <c r="B293" s="32" t="inlineStr">
        <is>
          <t>ATO Jobs (Transit)</t>
        </is>
      </c>
      <c r="C293" s="6122" t="str">
        <f>=IFERROR(INDEX('All Data'!$Y:$Y,MATCH($H$279&amp;"",'All Data'!$A:$A,0)),"-")</f>
      </c>
      <c r="D293" s="32" t="inlineStr">
        <is>
          <t>ATO Households (Auto)</t>
        </is>
      </c>
      <c r="E293" s="6125" t="str">
        <f>=IFERROR(INDEX('All Data'!$AE:$AE,MATCH($H$279&amp;"",'All Data'!$A:$A,0)),"-")</f>
      </c>
      <c r="F293" s="32" t="inlineStr">
        <is>
          <t>ERU Added</t>
        </is>
      </c>
      <c r="G293" s="6128" t="str">
        <f>=IFERROR(INDEX('All Data'!$AJ:$AJ,MATCH($H$279&amp;"",'All Data'!$A:$A,0)),"-")</f>
      </c>
    </row>
    <row customHeight="1" ht="15" r="294">
      <c r="B294" s="4384" t="inlineStr">
        <is>
          <t>ATO Households (Transit)</t>
        </is>
      </c>
      <c r="C294" s="6131" t="str">
        <f>=IFERROR(INDEX('All Data'!$Z:$Z,MATCH($H$279&amp;"",'All Data'!$A:$A,0)),"-")</f>
      </c>
      <c r="D294" s="4384" t="inlineStr">
        <is>
          <t/>
        </is>
      </c>
      <c r="E294" s="4440" t="inlineStr">
        <is>
          <t/>
        </is>
      </c>
      <c r="F294" s="4384" t="inlineStr">
        <is>
          <t>ERU per Acre</t>
        </is>
      </c>
      <c r="G294" s="6134" t="str">
        <f>=IFERROR(INDEX('All Data'!$AK:$AK,MATCH($H$279&amp;"",'All Data'!$A:$A,0)),"-")</f>
      </c>
    </row>
    <row customHeight="1" ht="15" r="295">
      <c r="B295" s="32" t="inlineStr">
        <is>
          <t>SAP Planned HH/ac</t>
        </is>
      </c>
      <c r="C295" s="6137" t="str">
        <f>=IFERROR(INDEX('All Data'!$AA:$AA,MATCH($H$279&amp;"",'All Data'!$A:$A,0)),"-")</f>
      </c>
      <c r="D295" s="32" t="inlineStr">
        <is>
          <t/>
        </is>
      </c>
      <c r="E295" s="4448" t="inlineStr">
        <is>
          <t/>
        </is>
      </c>
      <c r="F295" s="32" t="inlineStr">
        <is>
          <t/>
        </is>
      </c>
      <c r="G295" s="4448" t="inlineStr">
        <is>
          <t/>
        </is>
      </c>
    </row>
    <row customHeight="1" ht="15" r="296">
      <c r="B296" s="4384" t="inlineStr">
        <is>
          <t/>
        </is>
      </c>
      <c r="C296" s="4440" t="inlineStr">
        <is>
          <t/>
        </is>
      </c>
      <c r="D296" s="4384" t="inlineStr">
        <is>
          <t/>
        </is>
      </c>
      <c r="E296" s="4440" t="inlineStr">
        <is>
          <t/>
        </is>
      </c>
      <c r="F296" s="4384" t="inlineStr">
        <is>
          <t/>
        </is>
      </c>
      <c r="G296" s="4440" t="inlineStr">
        <is>
          <t/>
        </is>
      </c>
    </row>
    <row customHeight="1" ht="14" r="297">
      <c r="B297" s="4500" t="inlineStr">
        <is>
          <t>INCOME</t>
        </is>
      </c>
      <c r="C297" s="4500"/>
      <c r="D297" s="4500" t="inlineStr">
        <is>
          <t>POVERTY RATE</t>
        </is>
      </c>
      <c r="E297" s="4500"/>
      <c r="F297" s="4500" t="inlineStr">
        <is>
          <t>UNEMPLOYMENT</t>
        </is>
      </c>
      <c r="G297" s="4500"/>
    </row>
    <row customHeight="1" ht="18" r="298">
      <c r="B298" s="10"/>
      <c r="C298" s="6141" t="str">
        <f>=IFERROR(INDEX('All Data'!$AN:$AN,MATCH($H$279&amp;"",'All Data'!$A:$A,0)),"-")</f>
      </c>
      <c r="D298" s="10"/>
      <c r="E298" s="6145" t="str">
        <f>=IFERROR(INDEX('All Data'!$AL:$AL,MATCH($H$279&amp;"",'All Data'!$A:$A,0)),"-")</f>
      </c>
      <c r="F298" s="10"/>
      <c r="G298" s="6149" t="str">
        <f>=IFERROR(INDEX('All Data'!$AM:$AM,MATCH($H$279&amp;"",'All Data'!$A:$A,0)),"-")</f>
      </c>
    </row>
    <row customHeight="1" ht="24" r="299">
      <c r="B299" s="4514" t="str">
        <f>="Investment Likelihood: "&amp;IFERROR(INDEX('All Data'!$AP:$AP,MATCH($H$279&amp;"",'All Data'!$A:$A,0)),"—")</f>
      </c>
      <c r="C299" s="4514"/>
      <c r="D299" s="4514"/>
      <c r="E299" s="4514"/>
      <c r="F299" s="4514"/>
      <c r="G299" s="4514"/>
    </row>
    <row customHeight="1" ht="15" r="300">
      <c r="B300" s="4516" t="inlineStr">
        <is>
          <t>Access to Opportunities (ATO) Composite Score /100</t>
        </is>
      </c>
      <c r="C300" s="4516"/>
      <c r="D300" s="4516"/>
      <c r="E300" s="4516"/>
      <c r="F300" s="6153" t="str">
        <f>=IFERROR(INDEX('All Data'!$AF:$AF,MATCH($H$279&amp;"",'All Data'!$A:$A,0)),"-")</f>
      </c>
      <c r="G300" s="15"/>
    </row>
    <row customHeight="1" ht="8" r="301"/>
    <row customHeight="1" ht="8" r="302"/>
    <row customHeight="1" ht="8" r="303"/>
    <row customHeight="1" ht="22" r="304">
      <c r="A304" s="4902" t="str">
        <f>="13  —  "&amp;IFERROR(INDEX('All Data'!$C:$C,MATCH($H$304&amp;"",'All Data'!$A:$A,0)),"")&amp;"  |  GEOID "&amp;$H$304&amp;"  |  "&amp;TEXT(IFERROR(INDEX('All Data'!$F:$F,MATCH($H$304&amp;"",'All Data'!$A:$A,0)),0),"0")&amp;" ac  |  "&amp;IFERROR(INDEX('All Data'!$AP:$AP,MATCH($H$304&amp;"",'All Data'!$A:$A,0)),"—")</f>
      </c>
      <c r="B304" s="4902"/>
      <c r="C304" s="4902"/>
      <c r="D304" s="4902"/>
      <c r="E304" s="4902"/>
      <c r="F304" s="4902"/>
      <c r="G304" s="4902"/>
      <c r="H304" s="6154" t="inlineStr">
        <is>
          <t>49057201900</t>
        </is>
      </c>
    </row>
    <row customHeight="1" ht="14" r="305">
      <c r="B305" s="4382" t="inlineStr">
        <is>
          <t>TRACT PROFILE</t>
        </is>
      </c>
      <c r="C305" s="4382"/>
      <c r="D305" s="4382" t="inlineStr">
        <is>
          <t>CENTERS &amp; DISTRICTS</t>
        </is>
      </c>
      <c r="E305" s="4382"/>
      <c r="F305" s="4382" t="inlineStr">
        <is>
          <t>HOUSING &amp; DEMOGRAPHICS</t>
        </is>
      </c>
      <c r="G305" s="4382"/>
    </row>
    <row customHeight="1" ht="15" r="306">
      <c r="B306" s="4384" t="inlineStr">
        <is>
          <t>Population</t>
        </is>
      </c>
      <c r="C306" s="6157" t="str">
        <f>=IFERROR(INDEX('All Data'!$D:$D,MATCH($H$304&amp;"",'All Data'!$A:$A,0)),"-")</f>
      </c>
      <c r="D306" s="4384" t="inlineStr">
        <is>
          <t>WC MUorC % Total</t>
        </is>
      </c>
      <c r="E306" s="6160" t="str">
        <f>=IFERROR(INDEX('All Data'!$J:$J,MATCH($H$304&amp;"",'All Data'!$A:$A,0)),"-")</f>
      </c>
      <c r="F306" s="4384" t="inlineStr">
        <is>
          <t>Total Units</t>
        </is>
      </c>
      <c r="G306" s="6163" t="str">
        <f>=IFERROR(INDEX('All Data'!$R:$R,MATCH($H$304&amp;"",'All Data'!$A:$A,0)),"-")</f>
      </c>
    </row>
    <row customHeight="1" ht="15" r="307">
      <c r="B307" s="32" t="inlineStr">
        <is>
          <t>Households</t>
        </is>
      </c>
      <c r="C307" s="6166" t="str">
        <f>=IFERROR(INDEX('All Data'!$E:$E,MATCH($H$304&amp;"",'All Data'!$A:$A,0)),"-")</f>
      </c>
      <c r="D307" s="32" t="inlineStr">
        <is>
          <t>Metropolitan Center</t>
        </is>
      </c>
      <c r="E307" s="6169" t="str">
        <f>=IFERROR(INDEX('All Data'!$K:$K,MATCH($H$304&amp;"",'All Data'!$A:$A,0)),"-")</f>
      </c>
      <c r="F307" s="32" t="inlineStr">
        <is>
          <t>Residential Acres</t>
        </is>
      </c>
      <c r="G307" s="6172" t="str">
        <f>=IFERROR(INDEX('All Data'!$S:$S,MATCH($H$304&amp;"",'All Data'!$A:$A,0)),"-")</f>
      </c>
    </row>
    <row customHeight="1" ht="15" r="308">
      <c r="B308" s="4384" t="inlineStr">
        <is>
          <t>Total Acres</t>
        </is>
      </c>
      <c r="C308" s="6175" t="str">
        <f>=IFERROR(INDEX('All Data'!$F:$F,MATCH($H$304&amp;"",'All Data'!$A:$A,0)),"-")</f>
      </c>
      <c r="D308" s="4384" t="inlineStr">
        <is>
          <t>Urban Center</t>
        </is>
      </c>
      <c r="E308" s="6178" t="str">
        <f>=IFERROR(INDEX('All Data'!$L:$L,MATCH($H$304&amp;"",'All Data'!$A:$A,0)),"-")</f>
      </c>
      <c r="F308" s="4384" t="inlineStr">
        <is>
          <t>SFD Acres</t>
        </is>
      </c>
      <c r="G308" s="6181" t="str">
        <f>=IFERROR(INDEX('All Data'!$T:$T,MATCH($H$304&amp;"",'All Data'!$A:$A,0)),"-")</f>
      </c>
    </row>
    <row customHeight="1" ht="15" r="309">
      <c r="B309" s="32" t="inlineStr">
        <is>
          <t>Developable Acres</t>
        </is>
      </c>
      <c r="C309" s="6184" t="str">
        <f>=IFERROR(INDEX('All Data'!$G:$G,MATCH($H$304&amp;"",'All Data'!$A:$A,0)),"-")</f>
      </c>
      <c r="D309" s="32" t="inlineStr">
        <is>
          <t>City Center</t>
        </is>
      </c>
      <c r="E309" s="6187" t="str">
        <f>=IFERROR(INDEX('All Data'!$M:$M,MATCH($H$304&amp;"",'All Data'!$A:$A,0)),"-")</f>
      </c>
      <c r="F309" s="32" t="inlineStr">
        <is>
          <t>MF / SFA Acres</t>
        </is>
      </c>
      <c r="G309" s="6190" t="str">
        <f>=IFERROR(INDEX('All Data'!$U:$U,MATCH($H$304&amp;"",'All Data'!$A:$A,0)),"-")</f>
      </c>
    </row>
    <row customHeight="1" ht="15" r="310">
      <c r="B310" s="4384" t="inlineStr">
        <is>
          <t>OZ 1.0 Acres</t>
        </is>
      </c>
      <c r="C310" s="6193" t="str">
        <f>=IFERROR(INDEX('All Data'!$H:$H,MATCH($H$304&amp;"",'All Data'!$A:$A,0)),"-")</f>
      </c>
      <c r="D310" s="4384" t="inlineStr">
        <is>
          <t>Neighborhood Center</t>
        </is>
      </c>
      <c r="E310" s="6196" t="str">
        <f>=IFERROR(INDEX('All Data'!$N:$N,MATCH($H$304&amp;"",'All Data'!$A:$A,0)),"-")</f>
      </c>
      <c r="F310" s="4384" t="inlineStr">
        <is>
          <t>Poverty Rate</t>
        </is>
      </c>
      <c r="G310" s="6199" t="str">
        <f>=IFERROR(INDEX('All Data'!$AL:$AL,MATCH($H$304&amp;"",'All Data'!$A:$A,0)),"-")</f>
      </c>
    </row>
    <row customHeight="1" ht="15" r="311">
      <c r="B311" s="32" t="inlineStr">
        <is>
          <t>OZ 1.0 % of Tract</t>
        </is>
      </c>
      <c r="C311" s="6202" t="str">
        <f>=IFERROR(INDEX('All Data'!$I:$I,MATCH($H$304&amp;"",'All Data'!$A:$A,0)),"-")</f>
      </c>
      <c r="D311" s="32" t="inlineStr">
        <is>
          <t>Employment District</t>
        </is>
      </c>
      <c r="E311" s="6205" t="str">
        <f>=IFERROR(INDEX('All Data'!$O:$O,MATCH($H$304&amp;"",'All Data'!$A:$A,0)),"-")</f>
      </c>
      <c r="F311" s="32" t="inlineStr">
        <is>
          <t>Unemployment Rate</t>
        </is>
      </c>
      <c r="G311" s="6208" t="str">
        <f>=IFERROR(INDEX('All Data'!$AM:$AM,MATCH($H$304&amp;"",'All Data'!$A:$A,0)),"-")</f>
      </c>
    </row>
    <row customHeight="1" ht="15" r="312">
      <c r="B312" s="4384" t="inlineStr">
        <is>
          <t/>
        </is>
      </c>
      <c r="C312" s="4440" t="inlineStr">
        <is>
          <t/>
        </is>
      </c>
      <c r="D312" s="4384" t="inlineStr">
        <is>
          <t>Industrial District</t>
        </is>
      </c>
      <c r="E312" s="6211" t="str">
        <f>=IFERROR(INDEX('All Data'!$P:$P,MATCH($H$304&amp;"",'All Data'!$A:$A,0)),"-")</f>
      </c>
      <c r="F312" s="4384" t="inlineStr">
        <is>
          <t>Median Family Income</t>
        </is>
      </c>
      <c r="G312" s="6214" t="str">
        <f>=IFERROR(INDEX('All Data'!$AN:$AN,MATCH($H$304&amp;"",'All Data'!$A:$A,0)),"-")</f>
      </c>
    </row>
    <row customHeight="1" ht="15" r="313">
      <c r="B313" s="32" t="inlineStr">
        <is>
          <t/>
        </is>
      </c>
      <c r="C313" s="4448" t="inlineStr">
        <is>
          <t/>
        </is>
      </c>
      <c r="D313" s="32" t="inlineStr">
        <is>
          <t>Retail District</t>
        </is>
      </c>
      <c r="E313" s="6217" t="str">
        <f>=IFERROR(INDEX('All Data'!$Q:$Q,MATCH($H$304&amp;"",'All Data'!$A:$A,0)),"-")</f>
      </c>
      <c r="F313" s="32" t="inlineStr">
        <is>
          <t/>
        </is>
      </c>
      <c r="G313" s="4448" t="inlineStr">
        <is>
          <t/>
        </is>
      </c>
    </row>
    <row customHeight="1" ht="14" r="314">
      <c r="B314" s="4453" t="inlineStr">
        <is>
          <t>TRANSIT ACCESS</t>
        </is>
      </c>
      <c r="C314" s="4453"/>
      <c r="D314" s="4453" t="inlineStr">
        <is>
          <t>AUTO ACCESS</t>
        </is>
      </c>
      <c r="E314" s="4453"/>
      <c r="F314" s="4453" t="inlineStr">
        <is>
          <t>PROJECTED GROWTH 2027-37</t>
        </is>
      </c>
      <c r="G314" s="4453"/>
    </row>
    <row customHeight="1" ht="15" r="315">
      <c r="B315" s="4384" t="inlineStr">
        <is>
          <t>Rail / BRT Stops</t>
        </is>
      </c>
      <c r="C315" s="6220" t="str">
        <f>=IFERROR(INDEX('All Data'!$V:$V,MATCH($H$304&amp;"",'All Data'!$A:$A,0)),"-")</f>
      </c>
      <c r="D315" s="4384" t="inlineStr">
        <is>
          <t>Freeway Exits</t>
        </is>
      </c>
      <c r="E315" s="6223" t="str">
        <f>=IFERROR(INDEX('All Data'!$AB:$AB,MATCH($H$304&amp;"",'All Data'!$A:$A,0)),"-")</f>
      </c>
      <c r="F315" s="4384" t="inlineStr">
        <is>
          <t>Households Added</t>
        </is>
      </c>
      <c r="G315" s="6226" t="str">
        <f>=IFERROR(INDEX('All Data'!$AG:$AG,MATCH($H$304&amp;"",'All Data'!$A:$A,0)),"-")</f>
      </c>
    </row>
    <row customHeight="1" ht="15" r="316">
      <c r="B316" s="32" t="inlineStr">
        <is>
          <t>SAP Acres</t>
        </is>
      </c>
      <c r="C316" s="6229" t="str">
        <f>=IFERROR(INDEX('All Data'!$W:$W,MATCH($H$304&amp;"",'All Data'!$A:$A,0)),"-")</f>
      </c>
      <c r="D316" s="32" t="inlineStr">
        <is>
          <t>Exit Distance (mi)</t>
        </is>
      </c>
      <c r="E316" s="6232" t="str">
        <f>=IFERROR(INDEX('All Data'!$AC:$AC,MATCH($H$304&amp;"",'All Data'!$A:$A,0)),"-")</f>
      </c>
      <c r="F316" s="32" t="inlineStr">
        <is>
          <t>Population Added</t>
        </is>
      </c>
      <c r="G316" s="6235" t="str">
        <f>=IFERROR(INDEX('All Data'!$AH:$AH,MATCH($H$304&amp;"",'All Data'!$A:$A,0)),"-")</f>
      </c>
    </row>
    <row customHeight="1" ht="15" r="317">
      <c r="B317" s="4384" t="inlineStr">
        <is>
          <t>SAP % of Tract</t>
        </is>
      </c>
      <c r="C317" s="6238" t="str">
        <f>=IFERROR(INDEX('All Data'!$X:$X,MATCH($H$304&amp;"",'All Data'!$A:$A,0)),"-")</f>
      </c>
      <c r="D317" s="4384" t="inlineStr">
        <is>
          <t>ATO Jobs (Auto)</t>
        </is>
      </c>
      <c r="E317" s="6241" t="str">
        <f>=IFERROR(INDEX('All Data'!$AD:$AD,MATCH($H$304&amp;"",'All Data'!$A:$A,0)),"-")</f>
      </c>
      <c r="F317" s="4384" t="inlineStr">
        <is>
          <t>Jobs Added</t>
        </is>
      </c>
      <c r="G317" s="6244" t="str">
        <f>=IFERROR(INDEX('All Data'!$AI:$AI,MATCH($H$304&amp;"",'All Data'!$A:$A,0)),"-")</f>
      </c>
    </row>
    <row customHeight="1" ht="15" r="318">
      <c r="B318" s="32" t="inlineStr">
        <is>
          <t>ATO Jobs (Transit)</t>
        </is>
      </c>
      <c r="C318" s="6247" t="str">
        <f>=IFERROR(INDEX('All Data'!$Y:$Y,MATCH($H$304&amp;"",'All Data'!$A:$A,0)),"-")</f>
      </c>
      <c r="D318" s="32" t="inlineStr">
        <is>
          <t>ATO Households (Auto)</t>
        </is>
      </c>
      <c r="E318" s="6250" t="str">
        <f>=IFERROR(INDEX('All Data'!$AE:$AE,MATCH($H$304&amp;"",'All Data'!$A:$A,0)),"-")</f>
      </c>
      <c r="F318" s="32" t="inlineStr">
        <is>
          <t>ERU Added</t>
        </is>
      </c>
      <c r="G318" s="6253" t="str">
        <f>=IFERROR(INDEX('All Data'!$AJ:$AJ,MATCH($H$304&amp;"",'All Data'!$A:$A,0)),"-")</f>
      </c>
    </row>
    <row customHeight="1" ht="15" r="319">
      <c r="B319" s="4384" t="inlineStr">
        <is>
          <t>ATO Households (Transit)</t>
        </is>
      </c>
      <c r="C319" s="6256" t="str">
        <f>=IFERROR(INDEX('All Data'!$Z:$Z,MATCH($H$304&amp;"",'All Data'!$A:$A,0)),"-")</f>
      </c>
      <c r="D319" s="4384" t="inlineStr">
        <is>
          <t/>
        </is>
      </c>
      <c r="E319" s="4440" t="inlineStr">
        <is>
          <t/>
        </is>
      </c>
      <c r="F319" s="4384" t="inlineStr">
        <is>
          <t>ERU per Acre</t>
        </is>
      </c>
      <c r="G319" s="6259" t="str">
        <f>=IFERROR(INDEX('All Data'!$AK:$AK,MATCH($H$304&amp;"",'All Data'!$A:$A,0)),"-")</f>
      </c>
    </row>
    <row customHeight="1" ht="15" r="320">
      <c r="B320" s="32" t="inlineStr">
        <is>
          <t>SAP Planned HH/ac</t>
        </is>
      </c>
      <c r="C320" s="6262" t="str">
        <f>=IFERROR(INDEX('All Data'!$AA:$AA,MATCH($H$304&amp;"",'All Data'!$A:$A,0)),"-")</f>
      </c>
      <c r="D320" s="32" t="inlineStr">
        <is>
          <t/>
        </is>
      </c>
      <c r="E320" s="4448" t="inlineStr">
        <is>
          <t/>
        </is>
      </c>
      <c r="F320" s="32" t="inlineStr">
        <is>
          <t/>
        </is>
      </c>
      <c r="G320" s="4448" t="inlineStr">
        <is>
          <t/>
        </is>
      </c>
    </row>
    <row customHeight="1" ht="15" r="321">
      <c r="B321" s="4384" t="inlineStr">
        <is>
          <t/>
        </is>
      </c>
      <c r="C321" s="4440" t="inlineStr">
        <is>
          <t/>
        </is>
      </c>
      <c r="D321" s="4384" t="inlineStr">
        <is>
          <t/>
        </is>
      </c>
      <c r="E321" s="4440" t="inlineStr">
        <is>
          <t/>
        </is>
      </c>
      <c r="F321" s="4384" t="inlineStr">
        <is>
          <t/>
        </is>
      </c>
      <c r="G321" s="4440" t="inlineStr">
        <is>
          <t/>
        </is>
      </c>
    </row>
    <row customHeight="1" ht="14" r="322">
      <c r="B322" s="4500" t="inlineStr">
        <is>
          <t>INCOME</t>
        </is>
      </c>
      <c r="C322" s="4500"/>
      <c r="D322" s="4500" t="inlineStr">
        <is>
          <t>POVERTY RATE</t>
        </is>
      </c>
      <c r="E322" s="4500"/>
      <c r="F322" s="4500" t="inlineStr">
        <is>
          <t>UNEMPLOYMENT</t>
        </is>
      </c>
      <c r="G322" s="4500"/>
    </row>
    <row customHeight="1" ht="18" r="323">
      <c r="B323" s="10"/>
      <c r="C323" s="6266" t="str">
        <f>=IFERROR(INDEX('All Data'!$AN:$AN,MATCH($H$304&amp;"",'All Data'!$A:$A,0)),"-")</f>
      </c>
      <c r="D323" s="10"/>
      <c r="E323" s="6270" t="str">
        <f>=IFERROR(INDEX('All Data'!$AL:$AL,MATCH($H$304&amp;"",'All Data'!$A:$A,0)),"-")</f>
      </c>
      <c r="F323" s="10"/>
      <c r="G323" s="6274" t="str">
        <f>=IFERROR(INDEX('All Data'!$AM:$AM,MATCH($H$304&amp;"",'All Data'!$A:$A,0)),"-")</f>
      </c>
    </row>
    <row customHeight="1" ht="24" r="324">
      <c r="B324" s="5024" t="str">
        <f>="Investment Likelihood: "&amp;IFERROR(INDEX('All Data'!$AP:$AP,MATCH($H$304&amp;"",'All Data'!$A:$A,0)),"—")</f>
      </c>
      <c r="C324" s="5024"/>
      <c r="D324" s="5024"/>
      <c r="E324" s="5024"/>
      <c r="F324" s="5024"/>
      <c r="G324" s="5024"/>
    </row>
    <row customHeight="1" ht="15" r="325">
      <c r="B325" s="4516" t="inlineStr">
        <is>
          <t>Access to Opportunities (ATO) Composite Score /100</t>
        </is>
      </c>
      <c r="C325" s="4516"/>
      <c r="D325" s="4516"/>
      <c r="E325" s="4516"/>
      <c r="F325" s="6278" t="str">
        <f>=IFERROR(INDEX('All Data'!$AF:$AF,MATCH($H$304&amp;"",'All Data'!$A:$A,0)),"-")</f>
      </c>
      <c r="G325" s="15"/>
    </row>
    <row customHeight="1" ht="8" r="326"/>
    <row customHeight="1" ht="8" r="327"/>
    <row customHeight="1" ht="8" r="328"/>
    <row customHeight="1" ht="22" r="329">
      <c r="A329" s="4381" t="str">
        <f>="14  —  "&amp;IFERROR(INDEX('All Data'!$C:$C,MATCH($H$329&amp;"",'All Data'!$A:$A,0)),"")&amp;"  |  GEOID "&amp;$H$329&amp;"  |  "&amp;TEXT(IFERROR(INDEX('All Data'!$F:$F,MATCH($H$329&amp;"",'All Data'!$A:$A,0)),0),"0")&amp;" ac  |  "&amp;IFERROR(INDEX('All Data'!$AP:$AP,MATCH($H$329&amp;"",'All Data'!$A:$A,0)),"—")</f>
      </c>
      <c r="B329" s="4381"/>
      <c r="C329" s="4381"/>
      <c r="D329" s="4381"/>
      <c r="E329" s="4381"/>
      <c r="F329" s="4381"/>
      <c r="G329" s="4381"/>
      <c r="H329" s="6279" t="inlineStr">
        <is>
          <t>49057210512</t>
        </is>
      </c>
    </row>
    <row customHeight="1" ht="14" r="330">
      <c r="B330" s="4382" t="inlineStr">
        <is>
          <t>TRACT PROFILE</t>
        </is>
      </c>
      <c r="C330" s="4382"/>
      <c r="D330" s="4382" t="inlineStr">
        <is>
          <t>CENTERS &amp; DISTRICTS</t>
        </is>
      </c>
      <c r="E330" s="4382"/>
      <c r="F330" s="4382" t="inlineStr">
        <is>
          <t>HOUSING &amp; DEMOGRAPHICS</t>
        </is>
      </c>
      <c r="G330" s="4382"/>
    </row>
    <row customHeight="1" ht="15" r="331">
      <c r="B331" s="4384" t="inlineStr">
        <is>
          <t>Population</t>
        </is>
      </c>
      <c r="C331" s="6282" t="str">
        <f>=IFERROR(INDEX('All Data'!$D:$D,MATCH($H$329&amp;"",'All Data'!$A:$A,0)),"-")</f>
      </c>
      <c r="D331" s="4384" t="inlineStr">
        <is>
          <t>WC MUorC % Total</t>
        </is>
      </c>
      <c r="E331" s="6285" t="str">
        <f>=IFERROR(INDEX('All Data'!$J:$J,MATCH($H$329&amp;"",'All Data'!$A:$A,0)),"-")</f>
      </c>
      <c r="F331" s="4384" t="inlineStr">
        <is>
          <t>Total Units</t>
        </is>
      </c>
      <c r="G331" s="6288" t="str">
        <f>=IFERROR(INDEX('All Data'!$R:$R,MATCH($H$329&amp;"",'All Data'!$A:$A,0)),"-")</f>
      </c>
    </row>
    <row customHeight="1" ht="15" r="332">
      <c r="B332" s="32" t="inlineStr">
        <is>
          <t>Households</t>
        </is>
      </c>
      <c r="C332" s="6291" t="str">
        <f>=IFERROR(INDEX('All Data'!$E:$E,MATCH($H$329&amp;"",'All Data'!$A:$A,0)),"-")</f>
      </c>
      <c r="D332" s="32" t="inlineStr">
        <is>
          <t>Metropolitan Center</t>
        </is>
      </c>
      <c r="E332" s="6294" t="str">
        <f>=IFERROR(INDEX('All Data'!$K:$K,MATCH($H$329&amp;"",'All Data'!$A:$A,0)),"-")</f>
      </c>
      <c r="F332" s="32" t="inlineStr">
        <is>
          <t>Residential Acres</t>
        </is>
      </c>
      <c r="G332" s="6297" t="str">
        <f>=IFERROR(INDEX('All Data'!$S:$S,MATCH($H$329&amp;"",'All Data'!$A:$A,0)),"-")</f>
      </c>
    </row>
    <row customHeight="1" ht="15" r="333">
      <c r="B333" s="4384" t="inlineStr">
        <is>
          <t>Total Acres</t>
        </is>
      </c>
      <c r="C333" s="6300" t="str">
        <f>=IFERROR(INDEX('All Data'!$F:$F,MATCH($H$329&amp;"",'All Data'!$A:$A,0)),"-")</f>
      </c>
      <c r="D333" s="4384" t="inlineStr">
        <is>
          <t>Urban Center</t>
        </is>
      </c>
      <c r="E333" s="6303" t="str">
        <f>=IFERROR(INDEX('All Data'!$L:$L,MATCH($H$329&amp;"",'All Data'!$A:$A,0)),"-")</f>
      </c>
      <c r="F333" s="4384" t="inlineStr">
        <is>
          <t>SFD Acres</t>
        </is>
      </c>
      <c r="G333" s="6306" t="str">
        <f>=IFERROR(INDEX('All Data'!$T:$T,MATCH($H$329&amp;"",'All Data'!$A:$A,0)),"-")</f>
      </c>
    </row>
    <row customHeight="1" ht="15" r="334">
      <c r="B334" s="32" t="inlineStr">
        <is>
          <t>Developable Acres</t>
        </is>
      </c>
      <c r="C334" s="6309" t="str">
        <f>=IFERROR(INDEX('All Data'!$G:$G,MATCH($H$329&amp;"",'All Data'!$A:$A,0)),"-")</f>
      </c>
      <c r="D334" s="32" t="inlineStr">
        <is>
          <t>City Center</t>
        </is>
      </c>
      <c r="E334" s="6312" t="str">
        <f>=IFERROR(INDEX('All Data'!$M:$M,MATCH($H$329&amp;"",'All Data'!$A:$A,0)),"-")</f>
      </c>
      <c r="F334" s="32" t="inlineStr">
        <is>
          <t>MF / SFA Acres</t>
        </is>
      </c>
      <c r="G334" s="6315" t="str">
        <f>=IFERROR(INDEX('All Data'!$U:$U,MATCH($H$329&amp;"",'All Data'!$A:$A,0)),"-")</f>
      </c>
    </row>
    <row customHeight="1" ht="15" r="335">
      <c r="B335" s="4384" t="inlineStr">
        <is>
          <t>OZ 1.0 Acres</t>
        </is>
      </c>
      <c r="C335" s="6318" t="str">
        <f>=IFERROR(INDEX('All Data'!$H:$H,MATCH($H$329&amp;"",'All Data'!$A:$A,0)),"-")</f>
      </c>
      <c r="D335" s="4384" t="inlineStr">
        <is>
          <t>Neighborhood Center</t>
        </is>
      </c>
      <c r="E335" s="6321" t="str">
        <f>=IFERROR(INDEX('All Data'!$N:$N,MATCH($H$329&amp;"",'All Data'!$A:$A,0)),"-")</f>
      </c>
      <c r="F335" s="4384" t="inlineStr">
        <is>
          <t>Poverty Rate</t>
        </is>
      </c>
      <c r="G335" s="6324" t="str">
        <f>=IFERROR(INDEX('All Data'!$AL:$AL,MATCH($H$329&amp;"",'All Data'!$A:$A,0)),"-")</f>
      </c>
    </row>
    <row customHeight="1" ht="15" r="336">
      <c r="B336" s="32" t="inlineStr">
        <is>
          <t>OZ 1.0 % of Tract</t>
        </is>
      </c>
      <c r="C336" s="6327" t="str">
        <f>=IFERROR(INDEX('All Data'!$I:$I,MATCH($H$329&amp;"",'All Data'!$A:$A,0)),"-")</f>
      </c>
      <c r="D336" s="32" t="inlineStr">
        <is>
          <t>Employment District</t>
        </is>
      </c>
      <c r="E336" s="6330" t="str">
        <f>=IFERROR(INDEX('All Data'!$O:$O,MATCH($H$329&amp;"",'All Data'!$A:$A,0)),"-")</f>
      </c>
      <c r="F336" s="32" t="inlineStr">
        <is>
          <t>Unemployment Rate</t>
        </is>
      </c>
      <c r="G336" s="6333" t="str">
        <f>=IFERROR(INDEX('All Data'!$AM:$AM,MATCH($H$329&amp;"",'All Data'!$A:$A,0)),"-")</f>
      </c>
    </row>
    <row customHeight="1" ht="15" r="337">
      <c r="B337" s="4384" t="inlineStr">
        <is>
          <t/>
        </is>
      </c>
      <c r="C337" s="4440" t="inlineStr">
        <is>
          <t/>
        </is>
      </c>
      <c r="D337" s="4384" t="inlineStr">
        <is>
          <t>Industrial District</t>
        </is>
      </c>
      <c r="E337" s="6336" t="str">
        <f>=IFERROR(INDEX('All Data'!$P:$P,MATCH($H$329&amp;"",'All Data'!$A:$A,0)),"-")</f>
      </c>
      <c r="F337" s="4384" t="inlineStr">
        <is>
          <t>Median Family Income</t>
        </is>
      </c>
      <c r="G337" s="6339" t="str">
        <f>=IFERROR(INDEX('All Data'!$AN:$AN,MATCH($H$329&amp;"",'All Data'!$A:$A,0)),"-")</f>
      </c>
    </row>
    <row customHeight="1" ht="15" r="338">
      <c r="B338" s="32" t="inlineStr">
        <is>
          <t/>
        </is>
      </c>
      <c r="C338" s="4448" t="inlineStr">
        <is>
          <t/>
        </is>
      </c>
      <c r="D338" s="32" t="inlineStr">
        <is>
          <t>Retail District</t>
        </is>
      </c>
      <c r="E338" s="6342" t="str">
        <f>=IFERROR(INDEX('All Data'!$Q:$Q,MATCH($H$329&amp;"",'All Data'!$A:$A,0)),"-")</f>
      </c>
      <c r="F338" s="32" t="inlineStr">
        <is>
          <t/>
        </is>
      </c>
      <c r="G338" s="4448" t="inlineStr">
        <is>
          <t/>
        </is>
      </c>
    </row>
    <row customHeight="1" ht="14" r="339">
      <c r="B339" s="4453" t="inlineStr">
        <is>
          <t>TRANSIT ACCESS</t>
        </is>
      </c>
      <c r="C339" s="4453"/>
      <c r="D339" s="4453" t="inlineStr">
        <is>
          <t>AUTO ACCESS</t>
        </is>
      </c>
      <c r="E339" s="4453"/>
      <c r="F339" s="4453" t="inlineStr">
        <is>
          <t>PROJECTED GROWTH 2027-37</t>
        </is>
      </c>
      <c r="G339" s="4453"/>
    </row>
    <row customHeight="1" ht="15" r="340">
      <c r="B340" s="4384" t="inlineStr">
        <is>
          <t>Rail / BRT Stops</t>
        </is>
      </c>
      <c r="C340" s="6345" t="str">
        <f>=IFERROR(INDEX('All Data'!$V:$V,MATCH($H$329&amp;"",'All Data'!$A:$A,0)),"-")</f>
      </c>
      <c r="D340" s="4384" t="inlineStr">
        <is>
          <t>Freeway Exits</t>
        </is>
      </c>
      <c r="E340" s="6348" t="str">
        <f>=IFERROR(INDEX('All Data'!$AB:$AB,MATCH($H$329&amp;"",'All Data'!$A:$A,0)),"-")</f>
      </c>
      <c r="F340" s="4384" t="inlineStr">
        <is>
          <t>Households Added</t>
        </is>
      </c>
      <c r="G340" s="6351" t="str">
        <f>=IFERROR(INDEX('All Data'!$AG:$AG,MATCH($H$329&amp;"",'All Data'!$A:$A,0)),"-")</f>
      </c>
    </row>
    <row customHeight="1" ht="15" r="341">
      <c r="B341" s="32" t="inlineStr">
        <is>
          <t>SAP Acres</t>
        </is>
      </c>
      <c r="C341" s="6354" t="str">
        <f>=IFERROR(INDEX('All Data'!$W:$W,MATCH($H$329&amp;"",'All Data'!$A:$A,0)),"-")</f>
      </c>
      <c r="D341" s="32" t="inlineStr">
        <is>
          <t>Exit Distance (mi)</t>
        </is>
      </c>
      <c r="E341" s="6357" t="str">
        <f>=IFERROR(INDEX('All Data'!$AC:$AC,MATCH($H$329&amp;"",'All Data'!$A:$A,0)),"-")</f>
      </c>
      <c r="F341" s="32" t="inlineStr">
        <is>
          <t>Population Added</t>
        </is>
      </c>
      <c r="G341" s="6360" t="str">
        <f>=IFERROR(INDEX('All Data'!$AH:$AH,MATCH($H$329&amp;"",'All Data'!$A:$A,0)),"-")</f>
      </c>
    </row>
    <row customHeight="1" ht="15" r="342">
      <c r="B342" s="4384" t="inlineStr">
        <is>
          <t>SAP % of Tract</t>
        </is>
      </c>
      <c r="C342" s="6363" t="str">
        <f>=IFERROR(INDEX('All Data'!$X:$X,MATCH($H$329&amp;"",'All Data'!$A:$A,0)),"-")</f>
      </c>
      <c r="D342" s="4384" t="inlineStr">
        <is>
          <t>ATO Jobs (Auto)</t>
        </is>
      </c>
      <c r="E342" s="6366" t="str">
        <f>=IFERROR(INDEX('All Data'!$AD:$AD,MATCH($H$329&amp;"",'All Data'!$A:$A,0)),"-")</f>
      </c>
      <c r="F342" s="4384" t="inlineStr">
        <is>
          <t>Jobs Added</t>
        </is>
      </c>
      <c r="G342" s="6369" t="str">
        <f>=IFERROR(INDEX('All Data'!$AI:$AI,MATCH($H$329&amp;"",'All Data'!$A:$A,0)),"-")</f>
      </c>
    </row>
    <row customHeight="1" ht="15" r="343">
      <c r="B343" s="32" t="inlineStr">
        <is>
          <t>ATO Jobs (Transit)</t>
        </is>
      </c>
      <c r="C343" s="6372" t="str">
        <f>=IFERROR(INDEX('All Data'!$Y:$Y,MATCH($H$329&amp;"",'All Data'!$A:$A,0)),"-")</f>
      </c>
      <c r="D343" s="32" t="inlineStr">
        <is>
          <t>ATO Households (Auto)</t>
        </is>
      </c>
      <c r="E343" s="6375" t="str">
        <f>=IFERROR(INDEX('All Data'!$AE:$AE,MATCH($H$329&amp;"",'All Data'!$A:$A,0)),"-")</f>
      </c>
      <c r="F343" s="32" t="inlineStr">
        <is>
          <t>ERU Added</t>
        </is>
      </c>
      <c r="G343" s="6378" t="str">
        <f>=IFERROR(INDEX('All Data'!$AJ:$AJ,MATCH($H$329&amp;"",'All Data'!$A:$A,0)),"-")</f>
      </c>
    </row>
    <row customHeight="1" ht="15" r="344">
      <c r="B344" s="4384" t="inlineStr">
        <is>
          <t>ATO Households (Transit)</t>
        </is>
      </c>
      <c r="C344" s="6381" t="str">
        <f>=IFERROR(INDEX('All Data'!$Z:$Z,MATCH($H$329&amp;"",'All Data'!$A:$A,0)),"-")</f>
      </c>
      <c r="D344" s="4384" t="inlineStr">
        <is>
          <t/>
        </is>
      </c>
      <c r="E344" s="4440" t="inlineStr">
        <is>
          <t/>
        </is>
      </c>
      <c r="F344" s="4384" t="inlineStr">
        <is>
          <t>ERU per Acre</t>
        </is>
      </c>
      <c r="G344" s="6384" t="str">
        <f>=IFERROR(INDEX('All Data'!$AK:$AK,MATCH($H$329&amp;"",'All Data'!$A:$A,0)),"-")</f>
      </c>
    </row>
    <row customHeight="1" ht="15" r="345">
      <c r="B345" s="32" t="inlineStr">
        <is>
          <t>SAP Planned HH/ac</t>
        </is>
      </c>
      <c r="C345" s="6387" t="str">
        <f>=IFERROR(INDEX('All Data'!$AA:$AA,MATCH($H$329&amp;"",'All Data'!$A:$A,0)),"-")</f>
      </c>
      <c r="D345" s="32" t="inlineStr">
        <is>
          <t/>
        </is>
      </c>
      <c r="E345" s="4448" t="inlineStr">
        <is>
          <t/>
        </is>
      </c>
      <c r="F345" s="32" t="inlineStr">
        <is>
          <t/>
        </is>
      </c>
      <c r="G345" s="4448" t="inlineStr">
        <is>
          <t/>
        </is>
      </c>
    </row>
    <row customHeight="1" ht="15" r="346">
      <c r="B346" s="4384" t="inlineStr">
        <is>
          <t/>
        </is>
      </c>
      <c r="C346" s="4440" t="inlineStr">
        <is>
          <t/>
        </is>
      </c>
      <c r="D346" s="4384" t="inlineStr">
        <is>
          <t/>
        </is>
      </c>
      <c r="E346" s="4440" t="inlineStr">
        <is>
          <t/>
        </is>
      </c>
      <c r="F346" s="4384" t="inlineStr">
        <is>
          <t/>
        </is>
      </c>
      <c r="G346" s="4440" t="inlineStr">
        <is>
          <t/>
        </is>
      </c>
    </row>
    <row customHeight="1" ht="14" r="347">
      <c r="B347" s="4500" t="inlineStr">
        <is>
          <t>INCOME</t>
        </is>
      </c>
      <c r="C347" s="4500"/>
      <c r="D347" s="4500" t="inlineStr">
        <is>
          <t>POVERTY RATE</t>
        </is>
      </c>
      <c r="E347" s="4500"/>
      <c r="F347" s="4500" t="inlineStr">
        <is>
          <t>UNEMPLOYMENT</t>
        </is>
      </c>
      <c r="G347" s="4500"/>
    </row>
    <row customHeight="1" ht="18" r="348">
      <c r="B348" s="10"/>
      <c r="C348" s="6391" t="str">
        <f>=IFERROR(INDEX('All Data'!$AN:$AN,MATCH($H$329&amp;"",'All Data'!$A:$A,0)),"-")</f>
      </c>
      <c r="D348" s="10"/>
      <c r="E348" s="6395" t="str">
        <f>=IFERROR(INDEX('All Data'!$AL:$AL,MATCH($H$329&amp;"",'All Data'!$A:$A,0)),"-")</f>
      </c>
      <c r="F348" s="10"/>
      <c r="G348" s="6399" t="str">
        <f>=IFERROR(INDEX('All Data'!$AM:$AM,MATCH($H$329&amp;"",'All Data'!$A:$A,0)),"-")</f>
      </c>
    </row>
    <row customHeight="1" ht="24" r="349">
      <c r="B349" s="4514" t="str">
        <f>="Investment Likelihood: "&amp;IFERROR(INDEX('All Data'!$AP:$AP,MATCH($H$329&amp;"",'All Data'!$A:$A,0)),"—")</f>
      </c>
      <c r="C349" s="4514"/>
      <c r="D349" s="4514"/>
      <c r="E349" s="4514"/>
      <c r="F349" s="4514"/>
      <c r="G349" s="4514"/>
    </row>
    <row customHeight="1" ht="15" r="350">
      <c r="B350" s="4516" t="inlineStr">
        <is>
          <t>Access to Opportunities (ATO) Composite Score /100</t>
        </is>
      </c>
      <c r="C350" s="4516"/>
      <c r="D350" s="4516"/>
      <c r="E350" s="4516"/>
      <c r="F350" s="6403" t="str">
        <f>=IFERROR(INDEX('All Data'!$AF:$AF,MATCH($H$329&amp;"",'All Data'!$A:$A,0)),"-")</f>
      </c>
      <c r="G350" s="15"/>
    </row>
    <row customHeight="1" ht="8" r="351"/>
    <row customHeight="1" ht="8" r="352"/>
    <row customHeight="1" ht="8" r="353"/>
    <row customHeight="1" ht="22" r="354">
      <c r="A354" s="4381" t="str">
        <f>="15  —  "&amp;IFERROR(INDEX('All Data'!$C:$C,MATCH($H$354&amp;"",'All Data'!$A:$A,0)),"")&amp;"  |  GEOID "&amp;$H$354&amp;"  |  "&amp;TEXT(IFERROR(INDEX('All Data'!$F:$F,MATCH($H$354&amp;"",'All Data'!$A:$A,0)),0),"0")&amp;" ac  |  "&amp;IFERROR(INDEX('All Data'!$AP:$AP,MATCH($H$354&amp;"",'All Data'!$A:$A,0)),"—")</f>
      </c>
      <c r="B354" s="4381"/>
      <c r="C354" s="4381"/>
      <c r="D354" s="4381"/>
      <c r="E354" s="4381"/>
      <c r="F354" s="4381"/>
      <c r="G354" s="4381"/>
      <c r="H354" s="6404" t="inlineStr">
        <is>
          <t>49057210701</t>
        </is>
      </c>
    </row>
    <row customHeight="1" ht="14" r="355">
      <c r="B355" s="4382" t="inlineStr">
        <is>
          <t>TRACT PROFILE</t>
        </is>
      </c>
      <c r="C355" s="4382"/>
      <c r="D355" s="4382" t="inlineStr">
        <is>
          <t>CENTERS &amp; DISTRICTS</t>
        </is>
      </c>
      <c r="E355" s="4382"/>
      <c r="F355" s="4382" t="inlineStr">
        <is>
          <t>HOUSING &amp; DEMOGRAPHICS</t>
        </is>
      </c>
      <c r="G355" s="4382"/>
    </row>
    <row customHeight="1" ht="15" r="356">
      <c r="B356" s="4384" t="inlineStr">
        <is>
          <t>Population</t>
        </is>
      </c>
      <c r="C356" s="6407" t="str">
        <f>=IFERROR(INDEX('All Data'!$D:$D,MATCH($H$354&amp;"",'All Data'!$A:$A,0)),"-")</f>
      </c>
      <c r="D356" s="4384" t="inlineStr">
        <is>
          <t>WC MUorC % Total</t>
        </is>
      </c>
      <c r="E356" s="6410" t="str">
        <f>=IFERROR(INDEX('All Data'!$J:$J,MATCH($H$354&amp;"",'All Data'!$A:$A,0)),"-")</f>
      </c>
      <c r="F356" s="4384" t="inlineStr">
        <is>
          <t>Total Units</t>
        </is>
      </c>
      <c r="G356" s="6413" t="str">
        <f>=IFERROR(INDEX('All Data'!$R:$R,MATCH($H$354&amp;"",'All Data'!$A:$A,0)),"-")</f>
      </c>
    </row>
    <row customHeight="1" ht="15" r="357">
      <c r="B357" s="32" t="inlineStr">
        <is>
          <t>Households</t>
        </is>
      </c>
      <c r="C357" s="6416" t="str">
        <f>=IFERROR(INDEX('All Data'!$E:$E,MATCH($H$354&amp;"",'All Data'!$A:$A,0)),"-")</f>
      </c>
      <c r="D357" s="32" t="inlineStr">
        <is>
          <t>Metropolitan Center</t>
        </is>
      </c>
      <c r="E357" s="6419" t="str">
        <f>=IFERROR(INDEX('All Data'!$K:$K,MATCH($H$354&amp;"",'All Data'!$A:$A,0)),"-")</f>
      </c>
      <c r="F357" s="32" t="inlineStr">
        <is>
          <t>Residential Acres</t>
        </is>
      </c>
      <c r="G357" s="6422" t="str">
        <f>=IFERROR(INDEX('All Data'!$S:$S,MATCH($H$354&amp;"",'All Data'!$A:$A,0)),"-")</f>
      </c>
    </row>
    <row customHeight="1" ht="15" r="358">
      <c r="B358" s="4384" t="inlineStr">
        <is>
          <t>Total Acres</t>
        </is>
      </c>
      <c r="C358" s="6425" t="str">
        <f>=IFERROR(INDEX('All Data'!$F:$F,MATCH($H$354&amp;"",'All Data'!$A:$A,0)),"-")</f>
      </c>
      <c r="D358" s="4384" t="inlineStr">
        <is>
          <t>Urban Center</t>
        </is>
      </c>
      <c r="E358" s="6428" t="str">
        <f>=IFERROR(INDEX('All Data'!$L:$L,MATCH($H$354&amp;"",'All Data'!$A:$A,0)),"-")</f>
      </c>
      <c r="F358" s="4384" t="inlineStr">
        <is>
          <t>SFD Acres</t>
        </is>
      </c>
      <c r="G358" s="6431" t="str">
        <f>=IFERROR(INDEX('All Data'!$T:$T,MATCH($H$354&amp;"",'All Data'!$A:$A,0)),"-")</f>
      </c>
    </row>
    <row customHeight="1" ht="15" r="359">
      <c r="B359" s="32" t="inlineStr">
        <is>
          <t>Developable Acres</t>
        </is>
      </c>
      <c r="C359" s="6434" t="str">
        <f>=IFERROR(INDEX('All Data'!$G:$G,MATCH($H$354&amp;"",'All Data'!$A:$A,0)),"-")</f>
      </c>
      <c r="D359" s="32" t="inlineStr">
        <is>
          <t>City Center</t>
        </is>
      </c>
      <c r="E359" s="6437" t="str">
        <f>=IFERROR(INDEX('All Data'!$M:$M,MATCH($H$354&amp;"",'All Data'!$A:$A,0)),"-")</f>
      </c>
      <c r="F359" s="32" t="inlineStr">
        <is>
          <t>MF / SFA Acres</t>
        </is>
      </c>
      <c r="G359" s="6440" t="str">
        <f>=IFERROR(INDEX('All Data'!$U:$U,MATCH($H$354&amp;"",'All Data'!$A:$A,0)),"-")</f>
      </c>
    </row>
    <row customHeight="1" ht="15" r="360">
      <c r="B360" s="4384" t="inlineStr">
        <is>
          <t>OZ 1.0 Acres</t>
        </is>
      </c>
      <c r="C360" s="6443" t="str">
        <f>=IFERROR(INDEX('All Data'!$H:$H,MATCH($H$354&amp;"",'All Data'!$A:$A,0)),"-")</f>
      </c>
      <c r="D360" s="4384" t="inlineStr">
        <is>
          <t>Neighborhood Center</t>
        </is>
      </c>
      <c r="E360" s="6446" t="str">
        <f>=IFERROR(INDEX('All Data'!$N:$N,MATCH($H$354&amp;"",'All Data'!$A:$A,0)),"-")</f>
      </c>
      <c r="F360" s="4384" t="inlineStr">
        <is>
          <t>Poverty Rate</t>
        </is>
      </c>
      <c r="G360" s="6449" t="str">
        <f>=IFERROR(INDEX('All Data'!$AL:$AL,MATCH($H$354&amp;"",'All Data'!$A:$A,0)),"-")</f>
      </c>
    </row>
    <row customHeight="1" ht="15" r="361">
      <c r="B361" s="32" t="inlineStr">
        <is>
          <t>OZ 1.0 % of Tract</t>
        </is>
      </c>
      <c r="C361" s="6452" t="str">
        <f>=IFERROR(INDEX('All Data'!$I:$I,MATCH($H$354&amp;"",'All Data'!$A:$A,0)),"-")</f>
      </c>
      <c r="D361" s="32" t="inlineStr">
        <is>
          <t>Employment District</t>
        </is>
      </c>
      <c r="E361" s="6455" t="str">
        <f>=IFERROR(INDEX('All Data'!$O:$O,MATCH($H$354&amp;"",'All Data'!$A:$A,0)),"-")</f>
      </c>
      <c r="F361" s="32" t="inlineStr">
        <is>
          <t>Unemployment Rate</t>
        </is>
      </c>
      <c r="G361" s="6458" t="str">
        <f>=IFERROR(INDEX('All Data'!$AM:$AM,MATCH($H$354&amp;"",'All Data'!$A:$A,0)),"-")</f>
      </c>
    </row>
    <row customHeight="1" ht="15" r="362">
      <c r="B362" s="4384" t="inlineStr">
        <is>
          <t/>
        </is>
      </c>
      <c r="C362" s="4440" t="inlineStr">
        <is>
          <t/>
        </is>
      </c>
      <c r="D362" s="4384" t="inlineStr">
        <is>
          <t>Industrial District</t>
        </is>
      </c>
      <c r="E362" s="6461" t="str">
        <f>=IFERROR(INDEX('All Data'!$P:$P,MATCH($H$354&amp;"",'All Data'!$A:$A,0)),"-")</f>
      </c>
      <c r="F362" s="4384" t="inlineStr">
        <is>
          <t>Median Family Income</t>
        </is>
      </c>
      <c r="G362" s="6464" t="str">
        <f>=IFERROR(INDEX('All Data'!$AN:$AN,MATCH($H$354&amp;"",'All Data'!$A:$A,0)),"-")</f>
      </c>
    </row>
    <row customHeight="1" ht="15" r="363">
      <c r="B363" s="32" t="inlineStr">
        <is>
          <t/>
        </is>
      </c>
      <c r="C363" s="4448" t="inlineStr">
        <is>
          <t/>
        </is>
      </c>
      <c r="D363" s="32" t="inlineStr">
        <is>
          <t>Retail District</t>
        </is>
      </c>
      <c r="E363" s="6467" t="str">
        <f>=IFERROR(INDEX('All Data'!$Q:$Q,MATCH($H$354&amp;"",'All Data'!$A:$A,0)),"-")</f>
      </c>
      <c r="F363" s="32" t="inlineStr">
        <is>
          <t/>
        </is>
      </c>
      <c r="G363" s="4448" t="inlineStr">
        <is>
          <t/>
        </is>
      </c>
    </row>
    <row customHeight="1" ht="14" r="364">
      <c r="B364" s="4453" t="inlineStr">
        <is>
          <t>TRANSIT ACCESS</t>
        </is>
      </c>
      <c r="C364" s="4453"/>
      <c r="D364" s="4453" t="inlineStr">
        <is>
          <t>AUTO ACCESS</t>
        </is>
      </c>
      <c r="E364" s="4453"/>
      <c r="F364" s="4453" t="inlineStr">
        <is>
          <t>PROJECTED GROWTH 2027-37</t>
        </is>
      </c>
      <c r="G364" s="4453"/>
    </row>
    <row customHeight="1" ht="15" r="365">
      <c r="B365" s="4384" t="inlineStr">
        <is>
          <t>Rail / BRT Stops</t>
        </is>
      </c>
      <c r="C365" s="6470" t="str">
        <f>=IFERROR(INDEX('All Data'!$V:$V,MATCH($H$354&amp;"",'All Data'!$A:$A,0)),"-")</f>
      </c>
      <c r="D365" s="4384" t="inlineStr">
        <is>
          <t>Freeway Exits</t>
        </is>
      </c>
      <c r="E365" s="6473" t="str">
        <f>=IFERROR(INDEX('All Data'!$AB:$AB,MATCH($H$354&amp;"",'All Data'!$A:$A,0)),"-")</f>
      </c>
      <c r="F365" s="4384" t="inlineStr">
        <is>
          <t>Households Added</t>
        </is>
      </c>
      <c r="G365" s="6476" t="str">
        <f>=IFERROR(INDEX('All Data'!$AG:$AG,MATCH($H$354&amp;"",'All Data'!$A:$A,0)),"-")</f>
      </c>
    </row>
    <row customHeight="1" ht="15" r="366">
      <c r="B366" s="32" t="inlineStr">
        <is>
          <t>SAP Acres</t>
        </is>
      </c>
      <c r="C366" s="6479" t="str">
        <f>=IFERROR(INDEX('All Data'!$W:$W,MATCH($H$354&amp;"",'All Data'!$A:$A,0)),"-")</f>
      </c>
      <c r="D366" s="32" t="inlineStr">
        <is>
          <t>Exit Distance (mi)</t>
        </is>
      </c>
      <c r="E366" s="6482" t="str">
        <f>=IFERROR(INDEX('All Data'!$AC:$AC,MATCH($H$354&amp;"",'All Data'!$A:$A,0)),"-")</f>
      </c>
      <c r="F366" s="32" t="inlineStr">
        <is>
          <t>Population Added</t>
        </is>
      </c>
      <c r="G366" s="6485" t="str">
        <f>=IFERROR(INDEX('All Data'!$AH:$AH,MATCH($H$354&amp;"",'All Data'!$A:$A,0)),"-")</f>
      </c>
    </row>
    <row customHeight="1" ht="15" r="367">
      <c r="B367" s="4384" t="inlineStr">
        <is>
          <t>SAP % of Tract</t>
        </is>
      </c>
      <c r="C367" s="6488" t="str">
        <f>=IFERROR(INDEX('All Data'!$X:$X,MATCH($H$354&amp;"",'All Data'!$A:$A,0)),"-")</f>
      </c>
      <c r="D367" s="4384" t="inlineStr">
        <is>
          <t>ATO Jobs (Auto)</t>
        </is>
      </c>
      <c r="E367" s="6491" t="str">
        <f>=IFERROR(INDEX('All Data'!$AD:$AD,MATCH($H$354&amp;"",'All Data'!$A:$A,0)),"-")</f>
      </c>
      <c r="F367" s="4384" t="inlineStr">
        <is>
          <t>Jobs Added</t>
        </is>
      </c>
      <c r="G367" s="6494" t="str">
        <f>=IFERROR(INDEX('All Data'!$AI:$AI,MATCH($H$354&amp;"",'All Data'!$A:$A,0)),"-")</f>
      </c>
    </row>
    <row customHeight="1" ht="15" r="368">
      <c r="B368" s="32" t="inlineStr">
        <is>
          <t>ATO Jobs (Transit)</t>
        </is>
      </c>
      <c r="C368" s="6497" t="str">
        <f>=IFERROR(INDEX('All Data'!$Y:$Y,MATCH($H$354&amp;"",'All Data'!$A:$A,0)),"-")</f>
      </c>
      <c r="D368" s="32" t="inlineStr">
        <is>
          <t>ATO Households (Auto)</t>
        </is>
      </c>
      <c r="E368" s="6500" t="str">
        <f>=IFERROR(INDEX('All Data'!$AE:$AE,MATCH($H$354&amp;"",'All Data'!$A:$A,0)),"-")</f>
      </c>
      <c r="F368" s="32" t="inlineStr">
        <is>
          <t>ERU Added</t>
        </is>
      </c>
      <c r="G368" s="6503" t="str">
        <f>=IFERROR(INDEX('All Data'!$AJ:$AJ,MATCH($H$354&amp;"",'All Data'!$A:$A,0)),"-")</f>
      </c>
    </row>
    <row customHeight="1" ht="15" r="369">
      <c r="B369" s="4384" t="inlineStr">
        <is>
          <t>ATO Households (Transit)</t>
        </is>
      </c>
      <c r="C369" s="6506" t="str">
        <f>=IFERROR(INDEX('All Data'!$Z:$Z,MATCH($H$354&amp;"",'All Data'!$A:$A,0)),"-")</f>
      </c>
      <c r="D369" s="4384" t="inlineStr">
        <is>
          <t/>
        </is>
      </c>
      <c r="E369" s="4440" t="inlineStr">
        <is>
          <t/>
        </is>
      </c>
      <c r="F369" s="4384" t="inlineStr">
        <is>
          <t>ERU per Acre</t>
        </is>
      </c>
      <c r="G369" s="6509" t="str">
        <f>=IFERROR(INDEX('All Data'!$AK:$AK,MATCH($H$354&amp;"",'All Data'!$A:$A,0)),"-")</f>
      </c>
    </row>
    <row customHeight="1" ht="15" r="370">
      <c r="B370" s="32" t="inlineStr">
        <is>
          <t>SAP Planned HH/ac</t>
        </is>
      </c>
      <c r="C370" s="6512" t="str">
        <f>=IFERROR(INDEX('All Data'!$AA:$AA,MATCH($H$354&amp;"",'All Data'!$A:$A,0)),"-")</f>
      </c>
      <c r="D370" s="32" t="inlineStr">
        <is>
          <t/>
        </is>
      </c>
      <c r="E370" s="4448" t="inlineStr">
        <is>
          <t/>
        </is>
      </c>
      <c r="F370" s="32" t="inlineStr">
        <is>
          <t/>
        </is>
      </c>
      <c r="G370" s="4448" t="inlineStr">
        <is>
          <t/>
        </is>
      </c>
    </row>
    <row customHeight="1" ht="15" r="371">
      <c r="B371" s="4384" t="inlineStr">
        <is>
          <t/>
        </is>
      </c>
      <c r="C371" s="4440" t="inlineStr">
        <is>
          <t/>
        </is>
      </c>
      <c r="D371" s="4384" t="inlineStr">
        <is>
          <t/>
        </is>
      </c>
      <c r="E371" s="4440" t="inlineStr">
        <is>
          <t/>
        </is>
      </c>
      <c r="F371" s="4384" t="inlineStr">
        <is>
          <t/>
        </is>
      </c>
      <c r="G371" s="4440" t="inlineStr">
        <is>
          <t/>
        </is>
      </c>
    </row>
    <row customHeight="1" ht="14" r="372">
      <c r="B372" s="4500" t="inlineStr">
        <is>
          <t>INCOME</t>
        </is>
      </c>
      <c r="C372" s="4500"/>
      <c r="D372" s="4500" t="inlineStr">
        <is>
          <t>POVERTY RATE</t>
        </is>
      </c>
      <c r="E372" s="4500"/>
      <c r="F372" s="4500" t="inlineStr">
        <is>
          <t>UNEMPLOYMENT</t>
        </is>
      </c>
      <c r="G372" s="4500"/>
    </row>
    <row customHeight="1" ht="18" r="373">
      <c r="B373" s="10"/>
      <c r="C373" s="6516" t="str">
        <f>=IFERROR(INDEX('All Data'!$AN:$AN,MATCH($H$354&amp;"",'All Data'!$A:$A,0)),"-")</f>
      </c>
      <c r="D373" s="10"/>
      <c r="E373" s="6520" t="str">
        <f>=IFERROR(INDEX('All Data'!$AL:$AL,MATCH($H$354&amp;"",'All Data'!$A:$A,0)),"-")</f>
      </c>
      <c r="F373" s="10"/>
      <c r="G373" s="6524" t="str">
        <f>=IFERROR(INDEX('All Data'!$AM:$AM,MATCH($H$354&amp;"",'All Data'!$A:$A,0)),"-")</f>
      </c>
    </row>
    <row customHeight="1" ht="24" r="374">
      <c r="B374" s="4514" t="str">
        <f>="Investment Likelihood: "&amp;IFERROR(INDEX('All Data'!$AP:$AP,MATCH($H$354&amp;"",'All Data'!$A:$A,0)),"—")</f>
      </c>
      <c r="C374" s="4514"/>
      <c r="D374" s="4514"/>
      <c r="E374" s="4514"/>
      <c r="F374" s="4514"/>
      <c r="G374" s="4514"/>
    </row>
    <row customHeight="1" ht="15" r="375">
      <c r="B375" s="4516" t="inlineStr">
        <is>
          <t>Access to Opportunities (ATO) Composite Score /100</t>
        </is>
      </c>
      <c r="C375" s="4516"/>
      <c r="D375" s="4516"/>
      <c r="E375" s="4516"/>
      <c r="F375" s="6528" t="str">
        <f>=IFERROR(INDEX('All Data'!$AF:$AF,MATCH($H$354&amp;"",'All Data'!$A:$A,0)),"-")</f>
      </c>
      <c r="G375" s="15"/>
    </row>
    <row customHeight="1" ht="8" r="376"/>
    <row customHeight="1" ht="8" r="377"/>
    <row customHeight="1" ht="8" r="378"/>
    <row customHeight="1" ht="22" r="379">
      <c r="A379" s="4381" t="str">
        <f>="16  —  "&amp;IFERROR(INDEX('All Data'!$C:$C,MATCH($H$379&amp;"",'All Data'!$A:$A,0)),"")&amp;"  |  GEOID "&amp;$H$379&amp;"  |  "&amp;TEXT(IFERROR(INDEX('All Data'!$F:$F,MATCH($H$379&amp;"",'All Data'!$A:$A,0)),0),"0")&amp;" ac  |  "&amp;IFERROR(INDEX('All Data'!$AP:$AP,MATCH($H$379&amp;"",'All Data'!$A:$A,0)),"—")</f>
      </c>
      <c r="B379" s="4381"/>
      <c r="C379" s="4381"/>
      <c r="D379" s="4381"/>
      <c r="E379" s="4381"/>
      <c r="F379" s="4381"/>
      <c r="G379" s="4381"/>
      <c r="H379" s="6529" t="inlineStr">
        <is>
          <t>49057210800</t>
        </is>
      </c>
    </row>
    <row customHeight="1" ht="14" r="380">
      <c r="B380" s="4382" t="inlineStr">
        <is>
          <t>TRACT PROFILE</t>
        </is>
      </c>
      <c r="C380" s="4382"/>
      <c r="D380" s="4382" t="inlineStr">
        <is>
          <t>CENTERS &amp; DISTRICTS</t>
        </is>
      </c>
      <c r="E380" s="4382"/>
      <c r="F380" s="4382" t="inlineStr">
        <is>
          <t>HOUSING &amp; DEMOGRAPHICS</t>
        </is>
      </c>
      <c r="G380" s="4382"/>
    </row>
    <row customHeight="1" ht="15" r="381">
      <c r="B381" s="4384" t="inlineStr">
        <is>
          <t>Population</t>
        </is>
      </c>
      <c r="C381" s="6532" t="str">
        <f>=IFERROR(INDEX('All Data'!$D:$D,MATCH($H$379&amp;"",'All Data'!$A:$A,0)),"-")</f>
      </c>
      <c r="D381" s="4384" t="inlineStr">
        <is>
          <t>WC MUorC % Total</t>
        </is>
      </c>
      <c r="E381" s="6535" t="str">
        <f>=IFERROR(INDEX('All Data'!$J:$J,MATCH($H$379&amp;"",'All Data'!$A:$A,0)),"-")</f>
      </c>
      <c r="F381" s="4384" t="inlineStr">
        <is>
          <t>Total Units</t>
        </is>
      </c>
      <c r="G381" s="6538" t="str">
        <f>=IFERROR(INDEX('All Data'!$R:$R,MATCH($H$379&amp;"",'All Data'!$A:$A,0)),"-")</f>
      </c>
    </row>
    <row customHeight="1" ht="15" r="382">
      <c r="B382" s="32" t="inlineStr">
        <is>
          <t>Households</t>
        </is>
      </c>
      <c r="C382" s="6541" t="str">
        <f>=IFERROR(INDEX('All Data'!$E:$E,MATCH($H$379&amp;"",'All Data'!$A:$A,0)),"-")</f>
      </c>
      <c r="D382" s="32" t="inlineStr">
        <is>
          <t>Metropolitan Center</t>
        </is>
      </c>
      <c r="E382" s="6544" t="str">
        <f>=IFERROR(INDEX('All Data'!$K:$K,MATCH($H$379&amp;"",'All Data'!$A:$A,0)),"-")</f>
      </c>
      <c r="F382" s="32" t="inlineStr">
        <is>
          <t>Residential Acres</t>
        </is>
      </c>
      <c r="G382" s="6547" t="str">
        <f>=IFERROR(INDEX('All Data'!$S:$S,MATCH($H$379&amp;"",'All Data'!$A:$A,0)),"-")</f>
      </c>
    </row>
    <row customHeight="1" ht="15" r="383">
      <c r="B383" s="4384" t="inlineStr">
        <is>
          <t>Total Acres</t>
        </is>
      </c>
      <c r="C383" s="6550" t="str">
        <f>=IFERROR(INDEX('All Data'!$F:$F,MATCH($H$379&amp;"",'All Data'!$A:$A,0)),"-")</f>
      </c>
      <c r="D383" s="4384" t="inlineStr">
        <is>
          <t>Urban Center</t>
        </is>
      </c>
      <c r="E383" s="6553" t="str">
        <f>=IFERROR(INDEX('All Data'!$L:$L,MATCH($H$379&amp;"",'All Data'!$A:$A,0)),"-")</f>
      </c>
      <c r="F383" s="4384" t="inlineStr">
        <is>
          <t>SFD Acres</t>
        </is>
      </c>
      <c r="G383" s="6556" t="str">
        <f>=IFERROR(INDEX('All Data'!$T:$T,MATCH($H$379&amp;"",'All Data'!$A:$A,0)),"-")</f>
      </c>
    </row>
    <row customHeight="1" ht="15" r="384">
      <c r="B384" s="32" t="inlineStr">
        <is>
          <t>Developable Acres</t>
        </is>
      </c>
      <c r="C384" s="6559" t="str">
        <f>=IFERROR(INDEX('All Data'!$G:$G,MATCH($H$379&amp;"",'All Data'!$A:$A,0)),"-")</f>
      </c>
      <c r="D384" s="32" t="inlineStr">
        <is>
          <t>City Center</t>
        </is>
      </c>
      <c r="E384" s="6562" t="str">
        <f>=IFERROR(INDEX('All Data'!$M:$M,MATCH($H$379&amp;"",'All Data'!$A:$A,0)),"-")</f>
      </c>
      <c r="F384" s="32" t="inlineStr">
        <is>
          <t>MF / SFA Acres</t>
        </is>
      </c>
      <c r="G384" s="6565" t="str">
        <f>=IFERROR(INDEX('All Data'!$U:$U,MATCH($H$379&amp;"",'All Data'!$A:$A,0)),"-")</f>
      </c>
    </row>
    <row customHeight="1" ht="15" r="385">
      <c r="B385" s="4384" t="inlineStr">
        <is>
          <t>OZ 1.0 Acres</t>
        </is>
      </c>
      <c r="C385" s="6568" t="str">
        <f>=IFERROR(INDEX('All Data'!$H:$H,MATCH($H$379&amp;"",'All Data'!$A:$A,0)),"-")</f>
      </c>
      <c r="D385" s="4384" t="inlineStr">
        <is>
          <t>Neighborhood Center</t>
        </is>
      </c>
      <c r="E385" s="6571" t="str">
        <f>=IFERROR(INDEX('All Data'!$N:$N,MATCH($H$379&amp;"",'All Data'!$A:$A,0)),"-")</f>
      </c>
      <c r="F385" s="4384" t="inlineStr">
        <is>
          <t>Poverty Rate</t>
        </is>
      </c>
      <c r="G385" s="6574" t="str">
        <f>=IFERROR(INDEX('All Data'!$AL:$AL,MATCH($H$379&amp;"",'All Data'!$A:$A,0)),"-")</f>
      </c>
    </row>
    <row customHeight="1" ht="15" r="386">
      <c r="B386" s="32" t="inlineStr">
        <is>
          <t>OZ 1.0 % of Tract</t>
        </is>
      </c>
      <c r="C386" s="6577" t="str">
        <f>=IFERROR(INDEX('All Data'!$I:$I,MATCH($H$379&amp;"",'All Data'!$A:$A,0)),"-")</f>
      </c>
      <c r="D386" s="32" t="inlineStr">
        <is>
          <t>Employment District</t>
        </is>
      </c>
      <c r="E386" s="6580" t="str">
        <f>=IFERROR(INDEX('All Data'!$O:$O,MATCH($H$379&amp;"",'All Data'!$A:$A,0)),"-")</f>
      </c>
      <c r="F386" s="32" t="inlineStr">
        <is>
          <t>Unemployment Rate</t>
        </is>
      </c>
      <c r="G386" s="6583" t="str">
        <f>=IFERROR(INDEX('All Data'!$AM:$AM,MATCH($H$379&amp;"",'All Data'!$A:$A,0)),"-")</f>
      </c>
    </row>
    <row customHeight="1" ht="15" r="387">
      <c r="B387" s="4384" t="inlineStr">
        <is>
          <t/>
        </is>
      </c>
      <c r="C387" s="4440" t="inlineStr">
        <is>
          <t/>
        </is>
      </c>
      <c r="D387" s="4384" t="inlineStr">
        <is>
          <t>Industrial District</t>
        </is>
      </c>
      <c r="E387" s="6586" t="str">
        <f>=IFERROR(INDEX('All Data'!$P:$P,MATCH($H$379&amp;"",'All Data'!$A:$A,0)),"-")</f>
      </c>
      <c r="F387" s="4384" t="inlineStr">
        <is>
          <t>Median Family Income</t>
        </is>
      </c>
      <c r="G387" s="6589" t="str">
        <f>=IFERROR(INDEX('All Data'!$AN:$AN,MATCH($H$379&amp;"",'All Data'!$A:$A,0)),"-")</f>
      </c>
    </row>
    <row customHeight="1" ht="15" r="388">
      <c r="B388" s="32" t="inlineStr">
        <is>
          <t/>
        </is>
      </c>
      <c r="C388" s="4448" t="inlineStr">
        <is>
          <t/>
        </is>
      </c>
      <c r="D388" s="32" t="inlineStr">
        <is>
          <t>Retail District</t>
        </is>
      </c>
      <c r="E388" s="6592" t="str">
        <f>=IFERROR(INDEX('All Data'!$Q:$Q,MATCH($H$379&amp;"",'All Data'!$A:$A,0)),"-")</f>
      </c>
      <c r="F388" s="32" t="inlineStr">
        <is>
          <t/>
        </is>
      </c>
      <c r="G388" s="4448" t="inlineStr">
        <is>
          <t/>
        </is>
      </c>
    </row>
    <row customHeight="1" ht="14" r="389">
      <c r="B389" s="4453" t="inlineStr">
        <is>
          <t>TRANSIT ACCESS</t>
        </is>
      </c>
      <c r="C389" s="4453"/>
      <c r="D389" s="4453" t="inlineStr">
        <is>
          <t>AUTO ACCESS</t>
        </is>
      </c>
      <c r="E389" s="4453"/>
      <c r="F389" s="4453" t="inlineStr">
        <is>
          <t>PROJECTED GROWTH 2027-37</t>
        </is>
      </c>
      <c r="G389" s="4453"/>
    </row>
    <row customHeight="1" ht="15" r="390">
      <c r="B390" s="4384" t="inlineStr">
        <is>
          <t>Rail / BRT Stops</t>
        </is>
      </c>
      <c r="C390" s="6595" t="str">
        <f>=IFERROR(INDEX('All Data'!$V:$V,MATCH($H$379&amp;"",'All Data'!$A:$A,0)),"-")</f>
      </c>
      <c r="D390" s="4384" t="inlineStr">
        <is>
          <t>Freeway Exits</t>
        </is>
      </c>
      <c r="E390" s="6598" t="str">
        <f>=IFERROR(INDEX('All Data'!$AB:$AB,MATCH($H$379&amp;"",'All Data'!$A:$A,0)),"-")</f>
      </c>
      <c r="F390" s="4384" t="inlineStr">
        <is>
          <t>Households Added</t>
        </is>
      </c>
      <c r="G390" s="6601" t="str">
        <f>=IFERROR(INDEX('All Data'!$AG:$AG,MATCH($H$379&amp;"",'All Data'!$A:$A,0)),"-")</f>
      </c>
    </row>
    <row customHeight="1" ht="15" r="391">
      <c r="B391" s="32" t="inlineStr">
        <is>
          <t>SAP Acres</t>
        </is>
      </c>
      <c r="C391" s="6604" t="str">
        <f>=IFERROR(INDEX('All Data'!$W:$W,MATCH($H$379&amp;"",'All Data'!$A:$A,0)),"-")</f>
      </c>
      <c r="D391" s="32" t="inlineStr">
        <is>
          <t>Exit Distance (mi)</t>
        </is>
      </c>
      <c r="E391" s="6607" t="str">
        <f>=IFERROR(INDEX('All Data'!$AC:$AC,MATCH($H$379&amp;"",'All Data'!$A:$A,0)),"-")</f>
      </c>
      <c r="F391" s="32" t="inlineStr">
        <is>
          <t>Population Added</t>
        </is>
      </c>
      <c r="G391" s="6610" t="str">
        <f>=IFERROR(INDEX('All Data'!$AH:$AH,MATCH($H$379&amp;"",'All Data'!$A:$A,0)),"-")</f>
      </c>
    </row>
    <row customHeight="1" ht="15" r="392">
      <c r="B392" s="4384" t="inlineStr">
        <is>
          <t>SAP % of Tract</t>
        </is>
      </c>
      <c r="C392" s="6613" t="str">
        <f>=IFERROR(INDEX('All Data'!$X:$X,MATCH($H$379&amp;"",'All Data'!$A:$A,0)),"-")</f>
      </c>
      <c r="D392" s="4384" t="inlineStr">
        <is>
          <t>ATO Jobs (Auto)</t>
        </is>
      </c>
      <c r="E392" s="6616" t="str">
        <f>=IFERROR(INDEX('All Data'!$AD:$AD,MATCH($H$379&amp;"",'All Data'!$A:$A,0)),"-")</f>
      </c>
      <c r="F392" s="4384" t="inlineStr">
        <is>
          <t>Jobs Added</t>
        </is>
      </c>
      <c r="G392" s="6619" t="str">
        <f>=IFERROR(INDEX('All Data'!$AI:$AI,MATCH($H$379&amp;"",'All Data'!$A:$A,0)),"-")</f>
      </c>
    </row>
    <row customHeight="1" ht="15" r="393">
      <c r="B393" s="32" t="inlineStr">
        <is>
          <t>ATO Jobs (Transit)</t>
        </is>
      </c>
      <c r="C393" s="6622" t="str">
        <f>=IFERROR(INDEX('All Data'!$Y:$Y,MATCH($H$379&amp;"",'All Data'!$A:$A,0)),"-")</f>
      </c>
      <c r="D393" s="32" t="inlineStr">
        <is>
          <t>ATO Households (Auto)</t>
        </is>
      </c>
      <c r="E393" s="6625" t="str">
        <f>=IFERROR(INDEX('All Data'!$AE:$AE,MATCH($H$379&amp;"",'All Data'!$A:$A,0)),"-")</f>
      </c>
      <c r="F393" s="32" t="inlineStr">
        <is>
          <t>ERU Added</t>
        </is>
      </c>
      <c r="G393" s="6628" t="str">
        <f>=IFERROR(INDEX('All Data'!$AJ:$AJ,MATCH($H$379&amp;"",'All Data'!$A:$A,0)),"-")</f>
      </c>
    </row>
    <row customHeight="1" ht="15" r="394">
      <c r="B394" s="4384" t="inlineStr">
        <is>
          <t>ATO Households (Transit)</t>
        </is>
      </c>
      <c r="C394" s="6631" t="str">
        <f>=IFERROR(INDEX('All Data'!$Z:$Z,MATCH($H$379&amp;"",'All Data'!$A:$A,0)),"-")</f>
      </c>
      <c r="D394" s="4384" t="inlineStr">
        <is>
          <t/>
        </is>
      </c>
      <c r="E394" s="4440" t="inlineStr">
        <is>
          <t/>
        </is>
      </c>
      <c r="F394" s="4384" t="inlineStr">
        <is>
          <t>ERU per Acre</t>
        </is>
      </c>
      <c r="G394" s="6634" t="str">
        <f>=IFERROR(INDEX('All Data'!$AK:$AK,MATCH($H$379&amp;"",'All Data'!$A:$A,0)),"-")</f>
      </c>
    </row>
    <row customHeight="1" ht="15" r="395">
      <c r="B395" s="32" t="inlineStr">
        <is>
          <t>SAP Planned HH/ac</t>
        </is>
      </c>
      <c r="C395" s="6637" t="str">
        <f>=IFERROR(INDEX('All Data'!$AA:$AA,MATCH($H$379&amp;"",'All Data'!$A:$A,0)),"-")</f>
      </c>
      <c r="D395" s="32" t="inlineStr">
        <is>
          <t/>
        </is>
      </c>
      <c r="E395" s="4448" t="inlineStr">
        <is>
          <t/>
        </is>
      </c>
      <c r="F395" s="32" t="inlineStr">
        <is>
          <t/>
        </is>
      </c>
      <c r="G395" s="4448" t="inlineStr">
        <is>
          <t/>
        </is>
      </c>
    </row>
    <row customHeight="1" ht="15" r="396">
      <c r="B396" s="4384" t="inlineStr">
        <is>
          <t/>
        </is>
      </c>
      <c r="C396" s="4440" t="inlineStr">
        <is>
          <t/>
        </is>
      </c>
      <c r="D396" s="4384" t="inlineStr">
        <is>
          <t/>
        </is>
      </c>
      <c r="E396" s="4440" t="inlineStr">
        <is>
          <t/>
        </is>
      </c>
      <c r="F396" s="4384" t="inlineStr">
        <is>
          <t/>
        </is>
      </c>
      <c r="G396" s="4440" t="inlineStr">
        <is>
          <t/>
        </is>
      </c>
    </row>
    <row customHeight="1" ht="14" r="397">
      <c r="B397" s="4500" t="inlineStr">
        <is>
          <t>INCOME</t>
        </is>
      </c>
      <c r="C397" s="4500"/>
      <c r="D397" s="4500" t="inlineStr">
        <is>
          <t>POVERTY RATE</t>
        </is>
      </c>
      <c r="E397" s="4500"/>
      <c r="F397" s="4500" t="inlineStr">
        <is>
          <t>UNEMPLOYMENT</t>
        </is>
      </c>
      <c r="G397" s="4500"/>
    </row>
    <row customHeight="1" ht="18" r="398">
      <c r="B398" s="10"/>
      <c r="C398" s="6641" t="str">
        <f>=IFERROR(INDEX('All Data'!$AN:$AN,MATCH($H$379&amp;"",'All Data'!$A:$A,0)),"-")</f>
      </c>
      <c r="D398" s="10"/>
      <c r="E398" s="6645" t="str">
        <f>=IFERROR(INDEX('All Data'!$AL:$AL,MATCH($H$379&amp;"",'All Data'!$A:$A,0)),"-")</f>
      </c>
      <c r="F398" s="10"/>
      <c r="G398" s="6649" t="str">
        <f>=IFERROR(INDEX('All Data'!$AM:$AM,MATCH($H$379&amp;"",'All Data'!$A:$A,0)),"-")</f>
      </c>
    </row>
    <row customHeight="1" ht="24" r="399">
      <c r="B399" s="4514" t="str">
        <f>="Investment Likelihood: "&amp;IFERROR(INDEX('All Data'!$AP:$AP,MATCH($H$379&amp;"",'All Data'!$A:$A,0)),"—")</f>
      </c>
      <c r="C399" s="4514"/>
      <c r="D399" s="4514"/>
      <c r="E399" s="4514"/>
      <c r="F399" s="4514"/>
      <c r="G399" s="4514"/>
    </row>
    <row customHeight="1" ht="15" r="400">
      <c r="B400" s="4516" t="inlineStr">
        <is>
          <t>Access to Opportunities (ATO) Composite Score /100</t>
        </is>
      </c>
      <c r="C400" s="4516"/>
      <c r="D400" s="4516"/>
      <c r="E400" s="4516"/>
      <c r="F400" s="6653" t="str">
        <f>=IFERROR(INDEX('All Data'!$AF:$AF,MATCH($H$379&amp;"",'All Data'!$A:$A,0)),"-")</f>
      </c>
      <c r="G400" s="15"/>
    </row>
    <row customHeight="1" ht="8" r="401"/>
    <row customHeight="1" ht="8" r="402"/>
    <row customHeight="1" ht="8" r="403"/>
  </sheetData>
  <mergeCells count="210">
    <mergeCell ref="A1:G1"/>
    <mergeCell ref="A2:G2"/>
    <mergeCell ref="A4:G4"/>
    <mergeCell ref="B5:C5"/>
    <mergeCell ref="D5:E5"/>
    <mergeCell ref="F5:G5"/>
    <mergeCell ref="B14:C14"/>
    <mergeCell ref="D14:E14"/>
    <mergeCell ref="F14:G14"/>
    <mergeCell ref="B22:C22"/>
    <mergeCell ref="D22:E22"/>
    <mergeCell ref="F22:G22"/>
    <mergeCell ref="B24:G24"/>
    <mergeCell ref="B25:E25"/>
    <mergeCell ref="F25:G25"/>
    <mergeCell ref="A29:G29"/>
    <mergeCell ref="B30:C30"/>
    <mergeCell ref="D30:E30"/>
    <mergeCell ref="F30:G30"/>
    <mergeCell ref="B39:C39"/>
    <mergeCell ref="D39:E39"/>
    <mergeCell ref="F39:G39"/>
    <mergeCell ref="B47:C47"/>
    <mergeCell ref="D47:E47"/>
    <mergeCell ref="F47:G47"/>
    <mergeCell ref="B49:G49"/>
    <mergeCell ref="B50:E50"/>
    <mergeCell ref="F50:G50"/>
    <mergeCell ref="A54:G54"/>
    <mergeCell ref="B55:C55"/>
    <mergeCell ref="D55:E55"/>
    <mergeCell ref="F55:G55"/>
    <mergeCell ref="B64:C64"/>
    <mergeCell ref="D64:E64"/>
    <mergeCell ref="F64:G64"/>
    <mergeCell ref="B72:C72"/>
    <mergeCell ref="D72:E72"/>
    <mergeCell ref="F72:G72"/>
    <mergeCell ref="B74:G74"/>
    <mergeCell ref="B75:E75"/>
    <mergeCell ref="F75:G75"/>
    <mergeCell ref="A79:G79"/>
    <mergeCell ref="B80:C80"/>
    <mergeCell ref="D80:E80"/>
    <mergeCell ref="F80:G80"/>
    <mergeCell ref="B89:C89"/>
    <mergeCell ref="D89:E89"/>
    <mergeCell ref="F89:G89"/>
    <mergeCell ref="B97:C97"/>
    <mergeCell ref="D97:E97"/>
    <mergeCell ref="F97:G97"/>
    <mergeCell ref="B99:G99"/>
    <mergeCell ref="B100:E100"/>
    <mergeCell ref="F100:G100"/>
    <mergeCell ref="A104:G104"/>
    <mergeCell ref="B105:C105"/>
    <mergeCell ref="D105:E105"/>
    <mergeCell ref="F105:G105"/>
    <mergeCell ref="B114:C114"/>
    <mergeCell ref="D114:E114"/>
    <mergeCell ref="F114:G114"/>
    <mergeCell ref="B122:C122"/>
    <mergeCell ref="D122:E122"/>
    <mergeCell ref="F122:G122"/>
    <mergeCell ref="B124:G124"/>
    <mergeCell ref="B125:E125"/>
    <mergeCell ref="F125:G125"/>
    <mergeCell ref="A129:G129"/>
    <mergeCell ref="B130:C130"/>
    <mergeCell ref="D130:E130"/>
    <mergeCell ref="F130:G130"/>
    <mergeCell ref="B139:C139"/>
    <mergeCell ref="D139:E139"/>
    <mergeCell ref="F139:G139"/>
    <mergeCell ref="B147:C147"/>
    <mergeCell ref="D147:E147"/>
    <mergeCell ref="F147:G147"/>
    <mergeCell ref="B149:G149"/>
    <mergeCell ref="B150:E150"/>
    <mergeCell ref="F150:G150"/>
    <mergeCell ref="A154:G154"/>
    <mergeCell ref="B155:C155"/>
    <mergeCell ref="D155:E155"/>
    <mergeCell ref="F155:G155"/>
    <mergeCell ref="B164:C164"/>
    <mergeCell ref="D164:E164"/>
    <mergeCell ref="F164:G164"/>
    <mergeCell ref="B172:C172"/>
    <mergeCell ref="D172:E172"/>
    <mergeCell ref="F172:G172"/>
    <mergeCell ref="B174:G174"/>
    <mergeCell ref="B175:E175"/>
    <mergeCell ref="F175:G175"/>
    <mergeCell ref="A179:G179"/>
    <mergeCell ref="B180:C180"/>
    <mergeCell ref="D180:E180"/>
    <mergeCell ref="F180:G180"/>
    <mergeCell ref="B189:C189"/>
    <mergeCell ref="D189:E189"/>
    <mergeCell ref="F189:G189"/>
    <mergeCell ref="B197:C197"/>
    <mergeCell ref="D197:E197"/>
    <mergeCell ref="F197:G197"/>
    <mergeCell ref="B199:G199"/>
    <mergeCell ref="B200:E200"/>
    <mergeCell ref="F200:G200"/>
    <mergeCell ref="A204:G204"/>
    <mergeCell ref="B205:C205"/>
    <mergeCell ref="D205:E205"/>
    <mergeCell ref="F205:G205"/>
    <mergeCell ref="B214:C214"/>
    <mergeCell ref="D214:E214"/>
    <mergeCell ref="F214:G214"/>
    <mergeCell ref="B222:C222"/>
    <mergeCell ref="D222:E222"/>
    <mergeCell ref="F222:G222"/>
    <mergeCell ref="B224:G224"/>
    <mergeCell ref="B225:E225"/>
    <mergeCell ref="F225:G225"/>
    <mergeCell ref="A229:G229"/>
    <mergeCell ref="B230:C230"/>
    <mergeCell ref="D230:E230"/>
    <mergeCell ref="F230:G230"/>
    <mergeCell ref="B239:C239"/>
    <mergeCell ref="D239:E239"/>
    <mergeCell ref="F239:G239"/>
    <mergeCell ref="B247:C247"/>
    <mergeCell ref="D247:E247"/>
    <mergeCell ref="F247:G247"/>
    <mergeCell ref="B249:G249"/>
    <mergeCell ref="B250:E250"/>
    <mergeCell ref="F250:G250"/>
    <mergeCell ref="A254:G254"/>
    <mergeCell ref="B255:C255"/>
    <mergeCell ref="D255:E255"/>
    <mergeCell ref="F255:G255"/>
    <mergeCell ref="B264:C264"/>
    <mergeCell ref="D264:E264"/>
    <mergeCell ref="F264:G264"/>
    <mergeCell ref="B272:C272"/>
    <mergeCell ref="D272:E272"/>
    <mergeCell ref="F272:G272"/>
    <mergeCell ref="B274:G274"/>
    <mergeCell ref="B275:E275"/>
    <mergeCell ref="F275:G275"/>
    <mergeCell ref="A279:G279"/>
    <mergeCell ref="B280:C280"/>
    <mergeCell ref="D280:E280"/>
    <mergeCell ref="F280:G280"/>
    <mergeCell ref="B289:C289"/>
    <mergeCell ref="D289:E289"/>
    <mergeCell ref="F289:G289"/>
    <mergeCell ref="B297:C297"/>
    <mergeCell ref="D297:E297"/>
    <mergeCell ref="F297:G297"/>
    <mergeCell ref="B299:G299"/>
    <mergeCell ref="B300:E300"/>
    <mergeCell ref="F300:G300"/>
    <mergeCell ref="A304:G304"/>
    <mergeCell ref="B305:C305"/>
    <mergeCell ref="D305:E305"/>
    <mergeCell ref="F305:G305"/>
    <mergeCell ref="B314:C314"/>
    <mergeCell ref="D314:E314"/>
    <mergeCell ref="F314:G314"/>
    <mergeCell ref="B322:C322"/>
    <mergeCell ref="D322:E322"/>
    <mergeCell ref="F322:G322"/>
    <mergeCell ref="B324:G324"/>
    <mergeCell ref="B325:E325"/>
    <mergeCell ref="F325:G325"/>
    <mergeCell ref="A329:G329"/>
    <mergeCell ref="B330:C330"/>
    <mergeCell ref="D330:E330"/>
    <mergeCell ref="F330:G330"/>
    <mergeCell ref="B339:C339"/>
    <mergeCell ref="D339:E339"/>
    <mergeCell ref="F339:G339"/>
    <mergeCell ref="B347:C347"/>
    <mergeCell ref="D347:E347"/>
    <mergeCell ref="F347:G347"/>
    <mergeCell ref="B349:G349"/>
    <mergeCell ref="B350:E350"/>
    <mergeCell ref="F350:G350"/>
    <mergeCell ref="A354:G354"/>
    <mergeCell ref="B355:C355"/>
    <mergeCell ref="D355:E355"/>
    <mergeCell ref="F355:G355"/>
    <mergeCell ref="B364:C364"/>
    <mergeCell ref="D364:E364"/>
    <mergeCell ref="F364:G364"/>
    <mergeCell ref="B372:C372"/>
    <mergeCell ref="D372:E372"/>
    <mergeCell ref="F372:G372"/>
    <mergeCell ref="B374:G374"/>
    <mergeCell ref="B375:E375"/>
    <mergeCell ref="F375:G375"/>
    <mergeCell ref="A379:G379"/>
    <mergeCell ref="B380:C380"/>
    <mergeCell ref="D380:E380"/>
    <mergeCell ref="F380:G380"/>
    <mergeCell ref="B389:C389"/>
    <mergeCell ref="D389:E389"/>
    <mergeCell ref="F389:G389"/>
    <mergeCell ref="B397:C397"/>
    <mergeCell ref="D397:E397"/>
    <mergeCell ref="F397:G397"/>
    <mergeCell ref="B399:G399"/>
    <mergeCell ref="B400:E400"/>
    <mergeCell ref="F400:G400"/>
  </mergeCells>
  <printOptions gridLines="1" gridLinesSet="1"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3B4F"/>
  </sheetPr>
  <dimension ref="A1:H2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6.832"/>
    <col min="2" max="2" bestFit="1" customWidth="1" hidden="false" width="22.832"/>
    <col min="3" max="3" bestFit="1" customWidth="1" hidden="false" width="13.832"/>
    <col min="4" max="4" bestFit="1" customWidth="1" hidden="false" width="22.832"/>
    <col min="5" max="5" bestFit="1" customWidth="1" hidden="false" width="13.832"/>
    <col min="6" max="6" bestFit="1" customWidth="1" hidden="false" width="22.832"/>
    <col min="7" max="7" bestFit="1" customWidth="1" hidden="false" width="13.832"/>
    <col min="8" max="8" bestFit="1" customWidth="1" hidden="true" width="0.93"/>
  </cols>
  <sheetData>
    <row customHeight="1" ht="28" r="1">
      <c r="A1" s="34" t="inlineStr">
        <is>
          <t>Davis County — OZ 2.0 Candidate Tracts — Detail</t>
        </is>
      </c>
      <c r="B1" s="34"/>
      <c r="C1" s="34"/>
      <c r="D1" s="34"/>
      <c r="E1" s="34"/>
      <c r="F1" s="34"/>
      <c r="G1" s="34"/>
    </row>
    <row customHeight="1" ht="18" r="2">
      <c r="A2" s="6" t="inlineStr">
        <is>
          <t>WFRC &amp; MAG Region  |  Generated June 01, 2026</t>
        </is>
      </c>
      <c r="B2" s="6"/>
      <c r="C2" s="6"/>
      <c r="D2" s="6"/>
      <c r="E2" s="6"/>
      <c r="F2" s="6"/>
      <c r="G2" s="6"/>
    </row>
    <row customHeight="1" ht="8" r="3"/>
    <row customHeight="1" ht="22" r="4">
      <c r="A4" s="4902" t="str">
        <f>="01  —  "&amp;IFERROR(INDEX('All Data'!$C:$C,MATCH($H$4&amp;"",'All Data'!$A:$A,0)),"")&amp;"  |  GEOID "&amp;$H$4&amp;"  |  "&amp;TEXT(IFERROR(INDEX('All Data'!$F:$F,MATCH($H$4&amp;"",'All Data'!$A:$A,0)),0),"0")&amp;" ac  |  "&amp;IFERROR(INDEX('All Data'!$AP:$AP,MATCH($H$4&amp;"",'All Data'!$A:$A,0)),"—")</f>
      </c>
      <c r="B4" s="4902"/>
      <c r="C4" s="4902"/>
      <c r="D4" s="4902"/>
      <c r="E4" s="4902"/>
      <c r="F4" s="4902"/>
      <c r="G4" s="4902"/>
      <c r="H4" s="6654" t="inlineStr">
        <is>
          <t>49011125201</t>
        </is>
      </c>
    </row>
    <row customHeight="1" ht="14" r="5">
      <c r="B5" s="4382" t="inlineStr">
        <is>
          <t>TRACT PROFILE</t>
        </is>
      </c>
      <c r="C5" s="4382"/>
      <c r="D5" s="4382" t="inlineStr">
        <is>
          <t>CENTERS &amp; DISTRICTS</t>
        </is>
      </c>
      <c r="E5" s="4382"/>
      <c r="F5" s="4382" t="inlineStr">
        <is>
          <t>HOUSING &amp; DEMOGRAPHICS</t>
        </is>
      </c>
      <c r="G5" s="4382"/>
    </row>
    <row customHeight="1" ht="15" r="6">
      <c r="B6" s="4384" t="inlineStr">
        <is>
          <t>Population</t>
        </is>
      </c>
      <c r="C6" s="6657" t="str">
        <f>=IFERROR(INDEX('All Data'!$D:$D,MATCH($H$4&amp;"",'All Data'!$A:$A,0)),"-")</f>
      </c>
      <c r="D6" s="4384" t="inlineStr">
        <is>
          <t>WC MUorC % Total</t>
        </is>
      </c>
      <c r="E6" s="6660" t="str">
        <f>=IFERROR(INDEX('All Data'!$J:$J,MATCH($H$4&amp;"",'All Data'!$A:$A,0)),"-")</f>
      </c>
      <c r="F6" s="4384" t="inlineStr">
        <is>
          <t>Total Units</t>
        </is>
      </c>
      <c r="G6" s="6663" t="str">
        <f>=IFERROR(INDEX('All Data'!$R:$R,MATCH($H$4&amp;"",'All Data'!$A:$A,0)),"-")</f>
      </c>
    </row>
    <row customHeight="1" ht="15" r="7">
      <c r="B7" s="32" t="inlineStr">
        <is>
          <t>Households</t>
        </is>
      </c>
      <c r="C7" s="6666" t="str">
        <f>=IFERROR(INDEX('All Data'!$E:$E,MATCH($H$4&amp;"",'All Data'!$A:$A,0)),"-")</f>
      </c>
      <c r="D7" s="32" t="inlineStr">
        <is>
          <t>Metropolitan Center</t>
        </is>
      </c>
      <c r="E7" s="6669" t="str">
        <f>=IFERROR(INDEX('All Data'!$K:$K,MATCH($H$4&amp;"",'All Data'!$A:$A,0)),"-")</f>
      </c>
      <c r="F7" s="32" t="inlineStr">
        <is>
          <t>Residential Acres</t>
        </is>
      </c>
      <c r="G7" s="6672" t="str">
        <f>=IFERROR(INDEX('All Data'!$S:$S,MATCH($H$4&amp;"",'All Data'!$A:$A,0)),"-")</f>
      </c>
    </row>
    <row customHeight="1" ht="15" r="8">
      <c r="B8" s="4384" t="inlineStr">
        <is>
          <t>Total Acres</t>
        </is>
      </c>
      <c r="C8" s="6675" t="str">
        <f>=IFERROR(INDEX('All Data'!$F:$F,MATCH($H$4&amp;"",'All Data'!$A:$A,0)),"-")</f>
      </c>
      <c r="D8" s="4384" t="inlineStr">
        <is>
          <t>Urban Center</t>
        </is>
      </c>
      <c r="E8" s="6678" t="str">
        <f>=IFERROR(INDEX('All Data'!$L:$L,MATCH($H$4&amp;"",'All Data'!$A:$A,0)),"-")</f>
      </c>
      <c r="F8" s="4384" t="inlineStr">
        <is>
          <t>SFD Acres</t>
        </is>
      </c>
      <c r="G8" s="6681" t="str">
        <f>=IFERROR(INDEX('All Data'!$T:$T,MATCH($H$4&amp;"",'All Data'!$A:$A,0)),"-")</f>
      </c>
    </row>
    <row customHeight="1" ht="15" r="9">
      <c r="B9" s="32" t="inlineStr">
        <is>
          <t>Developable Acres</t>
        </is>
      </c>
      <c r="C9" s="6684" t="str">
        <f>=IFERROR(INDEX('All Data'!$G:$G,MATCH($H$4&amp;"",'All Data'!$A:$A,0)),"-")</f>
      </c>
      <c r="D9" s="32" t="inlineStr">
        <is>
          <t>City Center</t>
        </is>
      </c>
      <c r="E9" s="6687" t="str">
        <f>=IFERROR(INDEX('All Data'!$M:$M,MATCH($H$4&amp;"",'All Data'!$A:$A,0)),"-")</f>
      </c>
      <c r="F9" s="32" t="inlineStr">
        <is>
          <t>MF / SFA Acres</t>
        </is>
      </c>
      <c r="G9" s="6690" t="str">
        <f>=IFERROR(INDEX('All Data'!$U:$U,MATCH($H$4&amp;"",'All Data'!$A:$A,0)),"-")</f>
      </c>
    </row>
    <row customHeight="1" ht="15" r="10">
      <c r="B10" s="4384" t="inlineStr">
        <is>
          <t>OZ 1.0 Acres</t>
        </is>
      </c>
      <c r="C10" s="6693" t="str">
        <f>=IFERROR(INDEX('All Data'!$H:$H,MATCH($H$4&amp;"",'All Data'!$A:$A,0)),"-")</f>
      </c>
      <c r="D10" s="4384" t="inlineStr">
        <is>
          <t>Neighborhood Center</t>
        </is>
      </c>
      <c r="E10" s="6696" t="str">
        <f>=IFERROR(INDEX('All Data'!$N:$N,MATCH($H$4&amp;"",'All Data'!$A:$A,0)),"-")</f>
      </c>
      <c r="F10" s="4384" t="inlineStr">
        <is>
          <t>Poverty Rate</t>
        </is>
      </c>
      <c r="G10" s="6699" t="str">
        <f>=IFERROR(INDEX('All Data'!$AL:$AL,MATCH($H$4&amp;"",'All Data'!$A:$A,0)),"-")</f>
      </c>
    </row>
    <row customHeight="1" ht="15" r="11">
      <c r="B11" s="32" t="inlineStr">
        <is>
          <t>OZ 1.0 % of Tract</t>
        </is>
      </c>
      <c r="C11" s="6702" t="str">
        <f>=IFERROR(INDEX('All Data'!$I:$I,MATCH($H$4&amp;"",'All Data'!$A:$A,0)),"-")</f>
      </c>
      <c r="D11" s="32" t="inlineStr">
        <is>
          <t>Employment District</t>
        </is>
      </c>
      <c r="E11" s="6705" t="str">
        <f>=IFERROR(INDEX('All Data'!$O:$O,MATCH($H$4&amp;"",'All Data'!$A:$A,0)),"-")</f>
      </c>
      <c r="F11" s="32" t="inlineStr">
        <is>
          <t>Unemployment Rate</t>
        </is>
      </c>
      <c r="G11" s="6708" t="str">
        <f>=IFERROR(INDEX('All Data'!$AM:$AM,MATCH($H$4&amp;"",'All Data'!$A:$A,0)),"-")</f>
      </c>
    </row>
    <row customHeight="1" ht="15" r="12">
      <c r="B12" s="4384" t="inlineStr">
        <is>
          <t/>
        </is>
      </c>
      <c r="C12" s="4440" t="inlineStr">
        <is>
          <t/>
        </is>
      </c>
      <c r="D12" s="4384" t="inlineStr">
        <is>
          <t>Industrial District</t>
        </is>
      </c>
      <c r="E12" s="6711" t="str">
        <f>=IFERROR(INDEX('All Data'!$P:$P,MATCH($H$4&amp;"",'All Data'!$A:$A,0)),"-")</f>
      </c>
      <c r="F12" s="4384" t="inlineStr">
        <is>
          <t>Median Family Income</t>
        </is>
      </c>
      <c r="G12" s="6714" t="str">
        <f>=IFERROR(INDEX('All Data'!$AN:$AN,MATCH($H$4&amp;"",'All Data'!$A:$A,0)),"-")</f>
      </c>
    </row>
    <row customHeight="1" ht="15" r="13">
      <c r="B13" s="32" t="inlineStr">
        <is>
          <t/>
        </is>
      </c>
      <c r="C13" s="4448" t="inlineStr">
        <is>
          <t/>
        </is>
      </c>
      <c r="D13" s="32" t="inlineStr">
        <is>
          <t>Retail District</t>
        </is>
      </c>
      <c r="E13" s="6717" t="str">
        <f>=IFERROR(INDEX('All Data'!$Q:$Q,MATCH($H$4&amp;"",'All Data'!$A:$A,0)),"-")</f>
      </c>
      <c r="F13" s="32" t="inlineStr">
        <is>
          <t/>
        </is>
      </c>
      <c r="G13" s="4448" t="inlineStr">
        <is>
          <t/>
        </is>
      </c>
    </row>
    <row customHeight="1" ht="14" r="14">
      <c r="B14" s="4453" t="inlineStr">
        <is>
          <t>TRANSIT ACCESS</t>
        </is>
      </c>
      <c r="C14" s="4453"/>
      <c r="D14" s="4453" t="inlineStr">
        <is>
          <t>AUTO ACCESS</t>
        </is>
      </c>
      <c r="E14" s="4453"/>
      <c r="F14" s="4453" t="inlineStr">
        <is>
          <t>PROJECTED GROWTH 2027-37</t>
        </is>
      </c>
      <c r="G14" s="4453"/>
    </row>
    <row customHeight="1" ht="15" r="15">
      <c r="B15" s="4384" t="inlineStr">
        <is>
          <t>Rail / BRT Stops</t>
        </is>
      </c>
      <c r="C15" s="6720" t="str">
        <f>=IFERROR(INDEX('All Data'!$V:$V,MATCH($H$4&amp;"",'All Data'!$A:$A,0)),"-")</f>
      </c>
      <c r="D15" s="4384" t="inlineStr">
        <is>
          <t>Freeway Exits</t>
        </is>
      </c>
      <c r="E15" s="6723" t="str">
        <f>=IFERROR(INDEX('All Data'!$AB:$AB,MATCH($H$4&amp;"",'All Data'!$A:$A,0)),"-")</f>
      </c>
      <c r="F15" s="4384" t="inlineStr">
        <is>
          <t>Households Added</t>
        </is>
      </c>
      <c r="G15" s="6726" t="str">
        <f>=IFERROR(INDEX('All Data'!$AG:$AG,MATCH($H$4&amp;"",'All Data'!$A:$A,0)),"-")</f>
      </c>
    </row>
    <row customHeight="1" ht="15" r="16">
      <c r="B16" s="32" t="inlineStr">
        <is>
          <t>SAP Acres</t>
        </is>
      </c>
      <c r="C16" s="6729" t="str">
        <f>=IFERROR(INDEX('All Data'!$W:$W,MATCH($H$4&amp;"",'All Data'!$A:$A,0)),"-")</f>
      </c>
      <c r="D16" s="32" t="inlineStr">
        <is>
          <t>Exit Distance (mi)</t>
        </is>
      </c>
      <c r="E16" s="6732" t="str">
        <f>=IFERROR(INDEX('All Data'!$AC:$AC,MATCH($H$4&amp;"",'All Data'!$A:$A,0)),"-")</f>
      </c>
      <c r="F16" s="32" t="inlineStr">
        <is>
          <t>Population Added</t>
        </is>
      </c>
      <c r="G16" s="6735" t="str">
        <f>=IFERROR(INDEX('All Data'!$AH:$AH,MATCH($H$4&amp;"",'All Data'!$A:$A,0)),"-")</f>
      </c>
    </row>
    <row customHeight="1" ht="15" r="17">
      <c r="B17" s="4384" t="inlineStr">
        <is>
          <t>SAP % of Tract</t>
        </is>
      </c>
      <c r="C17" s="6738" t="str">
        <f>=IFERROR(INDEX('All Data'!$X:$X,MATCH($H$4&amp;"",'All Data'!$A:$A,0)),"-")</f>
      </c>
      <c r="D17" s="4384" t="inlineStr">
        <is>
          <t>ATO Jobs (Auto)</t>
        </is>
      </c>
      <c r="E17" s="6741" t="str">
        <f>=IFERROR(INDEX('All Data'!$AD:$AD,MATCH($H$4&amp;"",'All Data'!$A:$A,0)),"-")</f>
      </c>
      <c r="F17" s="4384" t="inlineStr">
        <is>
          <t>Jobs Added</t>
        </is>
      </c>
      <c r="G17" s="6744" t="str">
        <f>=IFERROR(INDEX('All Data'!$AI:$AI,MATCH($H$4&amp;"",'All Data'!$A:$A,0)),"-")</f>
      </c>
    </row>
    <row customHeight="1" ht="15" r="18">
      <c r="B18" s="32" t="inlineStr">
        <is>
          <t>ATO Jobs (Transit)</t>
        </is>
      </c>
      <c r="C18" s="6747" t="str">
        <f>=IFERROR(INDEX('All Data'!$Y:$Y,MATCH($H$4&amp;"",'All Data'!$A:$A,0)),"-")</f>
      </c>
      <c r="D18" s="32" t="inlineStr">
        <is>
          <t>ATO Households (Auto)</t>
        </is>
      </c>
      <c r="E18" s="6750" t="str">
        <f>=IFERROR(INDEX('All Data'!$AE:$AE,MATCH($H$4&amp;"",'All Data'!$A:$A,0)),"-")</f>
      </c>
      <c r="F18" s="32" t="inlineStr">
        <is>
          <t>ERU Added</t>
        </is>
      </c>
      <c r="G18" s="6753" t="str">
        <f>=IFERROR(INDEX('All Data'!$AJ:$AJ,MATCH($H$4&amp;"",'All Data'!$A:$A,0)),"-")</f>
      </c>
    </row>
    <row customHeight="1" ht="15" r="19">
      <c r="B19" s="4384" t="inlineStr">
        <is>
          <t>ATO Households (Transit)</t>
        </is>
      </c>
      <c r="C19" s="6756" t="str">
        <f>=IFERROR(INDEX('All Data'!$Z:$Z,MATCH($H$4&amp;"",'All Data'!$A:$A,0)),"-")</f>
      </c>
      <c r="D19" s="4384" t="inlineStr">
        <is>
          <t/>
        </is>
      </c>
      <c r="E19" s="4440" t="inlineStr">
        <is>
          <t/>
        </is>
      </c>
      <c r="F19" s="4384" t="inlineStr">
        <is>
          <t>ERU per Acre</t>
        </is>
      </c>
      <c r="G19" s="6759" t="str">
        <f>=IFERROR(INDEX('All Data'!$AK:$AK,MATCH($H$4&amp;"",'All Data'!$A:$A,0)),"-")</f>
      </c>
    </row>
    <row customHeight="1" ht="15" r="20">
      <c r="B20" s="32" t="inlineStr">
        <is>
          <t>SAP Planned HH/ac</t>
        </is>
      </c>
      <c r="C20" s="6762" t="str">
        <f>=IFERROR(INDEX('All Data'!$AA:$AA,MATCH($H$4&amp;"",'All Data'!$A:$A,0)),"-")</f>
      </c>
      <c r="D20" s="32" t="inlineStr">
        <is>
          <t/>
        </is>
      </c>
      <c r="E20" s="4448" t="inlineStr">
        <is>
          <t/>
        </is>
      </c>
      <c r="F20" s="32" t="inlineStr">
        <is>
          <t/>
        </is>
      </c>
      <c r="G20" s="4448" t="inlineStr">
        <is>
          <t/>
        </is>
      </c>
    </row>
    <row customHeight="1" ht="15" r="21">
      <c r="B21" s="4384" t="inlineStr">
        <is>
          <t/>
        </is>
      </c>
      <c r="C21" s="4440" t="inlineStr">
        <is>
          <t/>
        </is>
      </c>
      <c r="D21" s="4384" t="inlineStr">
        <is>
          <t/>
        </is>
      </c>
      <c r="E21" s="4440" t="inlineStr">
        <is>
          <t/>
        </is>
      </c>
      <c r="F21" s="4384" t="inlineStr">
        <is>
          <t/>
        </is>
      </c>
      <c r="G21" s="4440" t="inlineStr">
        <is>
          <t/>
        </is>
      </c>
    </row>
    <row customHeight="1" ht="14" r="22">
      <c r="B22" s="4500" t="inlineStr">
        <is>
          <t>INCOME</t>
        </is>
      </c>
      <c r="C22" s="4500"/>
      <c r="D22" s="4500" t="inlineStr">
        <is>
          <t>POVERTY RATE</t>
        </is>
      </c>
      <c r="E22" s="4500"/>
      <c r="F22" s="4500" t="inlineStr">
        <is>
          <t>UNEMPLOYMENT</t>
        </is>
      </c>
      <c r="G22" s="4500"/>
    </row>
    <row customHeight="1" ht="18" r="23">
      <c r="B23" s="10"/>
      <c r="C23" s="6766" t="str">
        <f>=IFERROR(INDEX('All Data'!$AN:$AN,MATCH($H$4&amp;"",'All Data'!$A:$A,0)),"-")</f>
      </c>
      <c r="D23" s="10"/>
      <c r="E23" s="6770" t="str">
        <f>=IFERROR(INDEX('All Data'!$AL:$AL,MATCH($H$4&amp;"",'All Data'!$A:$A,0)),"-")</f>
      </c>
      <c r="F23" s="10"/>
      <c r="G23" s="6774" t="str">
        <f>=IFERROR(INDEX('All Data'!$AM:$AM,MATCH($H$4&amp;"",'All Data'!$A:$A,0)),"-")</f>
      </c>
    </row>
    <row customHeight="1" ht="24" r="24">
      <c r="B24" s="5024" t="str">
        <f>="Investment Likelihood: "&amp;IFERROR(INDEX('All Data'!$AP:$AP,MATCH($H$4&amp;"",'All Data'!$A:$A,0)),"—")</f>
      </c>
      <c r="C24" s="5024"/>
      <c r="D24" s="5024"/>
      <c r="E24" s="5024"/>
      <c r="F24" s="5024"/>
      <c r="G24" s="5024"/>
    </row>
    <row customHeight="1" ht="15" r="25">
      <c r="B25" s="4516" t="inlineStr">
        <is>
          <t>Access to Opportunities (ATO) Composite Score /100</t>
        </is>
      </c>
      <c r="C25" s="4516"/>
      <c r="D25" s="4516"/>
      <c r="E25" s="4516"/>
      <c r="F25" s="6778" t="str">
        <f>=IFERROR(INDEX('All Data'!$AF:$AF,MATCH($H$4&amp;"",'All Data'!$A:$A,0)),"-")</f>
      </c>
      <c r="G25" s="15"/>
    </row>
    <row customHeight="1" ht="8" r="26"/>
    <row customHeight="1" ht="8" r="27"/>
    <row customHeight="1" ht="8" r="28"/>
    <row customHeight="1" ht="22" r="29">
      <c r="A29" s="4381" t="str">
        <f>="02  —  "&amp;IFERROR(INDEX('All Data'!$C:$C,MATCH($H$29&amp;"",'All Data'!$A:$A,0)),"")&amp;"  |  GEOID "&amp;$H$29&amp;"  |  "&amp;TEXT(IFERROR(INDEX('All Data'!$F:$F,MATCH($H$29&amp;"",'All Data'!$A:$A,0)),0),"0")&amp;" ac  |  "&amp;IFERROR(INDEX('All Data'!$AP:$AP,MATCH($H$29&amp;"",'All Data'!$A:$A,0)),"—")</f>
      </c>
      <c r="B29" s="4381"/>
      <c r="C29" s="4381"/>
      <c r="D29" s="4381"/>
      <c r="E29" s="4381"/>
      <c r="F29" s="4381"/>
      <c r="G29" s="4381"/>
      <c r="H29" s="6779" t="inlineStr">
        <is>
          <t>49011125301</t>
        </is>
      </c>
    </row>
    <row customHeight="1" ht="14" r="30">
      <c r="B30" s="4382" t="inlineStr">
        <is>
          <t>TRACT PROFILE</t>
        </is>
      </c>
      <c r="C30" s="4382"/>
      <c r="D30" s="4382" t="inlineStr">
        <is>
          <t>CENTERS &amp; DISTRICTS</t>
        </is>
      </c>
      <c r="E30" s="4382"/>
      <c r="F30" s="4382" t="inlineStr">
        <is>
          <t>HOUSING &amp; DEMOGRAPHICS</t>
        </is>
      </c>
      <c r="G30" s="4382"/>
    </row>
    <row customHeight="1" ht="15" r="31">
      <c r="B31" s="4384" t="inlineStr">
        <is>
          <t>Population</t>
        </is>
      </c>
      <c r="C31" s="6782" t="str">
        <f>=IFERROR(INDEX('All Data'!$D:$D,MATCH($H$29&amp;"",'All Data'!$A:$A,0)),"-")</f>
      </c>
      <c r="D31" s="4384" t="inlineStr">
        <is>
          <t>WC MUorC % Total</t>
        </is>
      </c>
      <c r="E31" s="6785" t="str">
        <f>=IFERROR(INDEX('All Data'!$J:$J,MATCH($H$29&amp;"",'All Data'!$A:$A,0)),"-")</f>
      </c>
      <c r="F31" s="4384" t="inlineStr">
        <is>
          <t>Total Units</t>
        </is>
      </c>
      <c r="G31" s="6788" t="str">
        <f>=IFERROR(INDEX('All Data'!$R:$R,MATCH($H$29&amp;"",'All Data'!$A:$A,0)),"-")</f>
      </c>
    </row>
    <row customHeight="1" ht="15" r="32">
      <c r="B32" s="32" t="inlineStr">
        <is>
          <t>Households</t>
        </is>
      </c>
      <c r="C32" s="6791" t="str">
        <f>=IFERROR(INDEX('All Data'!$E:$E,MATCH($H$29&amp;"",'All Data'!$A:$A,0)),"-")</f>
      </c>
      <c r="D32" s="32" t="inlineStr">
        <is>
          <t>Metropolitan Center</t>
        </is>
      </c>
      <c r="E32" s="6794" t="str">
        <f>=IFERROR(INDEX('All Data'!$K:$K,MATCH($H$29&amp;"",'All Data'!$A:$A,0)),"-")</f>
      </c>
      <c r="F32" s="32" t="inlineStr">
        <is>
          <t>Residential Acres</t>
        </is>
      </c>
      <c r="G32" s="6797" t="str">
        <f>=IFERROR(INDEX('All Data'!$S:$S,MATCH($H$29&amp;"",'All Data'!$A:$A,0)),"-")</f>
      </c>
    </row>
    <row customHeight="1" ht="15" r="33">
      <c r="B33" s="4384" t="inlineStr">
        <is>
          <t>Total Acres</t>
        </is>
      </c>
      <c r="C33" s="6800" t="str">
        <f>=IFERROR(INDEX('All Data'!$F:$F,MATCH($H$29&amp;"",'All Data'!$A:$A,0)),"-")</f>
      </c>
      <c r="D33" s="4384" t="inlineStr">
        <is>
          <t>Urban Center</t>
        </is>
      </c>
      <c r="E33" s="6803" t="str">
        <f>=IFERROR(INDEX('All Data'!$L:$L,MATCH($H$29&amp;"",'All Data'!$A:$A,0)),"-")</f>
      </c>
      <c r="F33" s="4384" t="inlineStr">
        <is>
          <t>SFD Acres</t>
        </is>
      </c>
      <c r="G33" s="6806" t="str">
        <f>=IFERROR(INDEX('All Data'!$T:$T,MATCH($H$29&amp;"",'All Data'!$A:$A,0)),"-")</f>
      </c>
    </row>
    <row customHeight="1" ht="15" r="34">
      <c r="B34" s="32" t="inlineStr">
        <is>
          <t>Developable Acres</t>
        </is>
      </c>
      <c r="C34" s="6809" t="str">
        <f>=IFERROR(INDEX('All Data'!$G:$G,MATCH($H$29&amp;"",'All Data'!$A:$A,0)),"-")</f>
      </c>
      <c r="D34" s="32" t="inlineStr">
        <is>
          <t>City Center</t>
        </is>
      </c>
      <c r="E34" s="6812" t="str">
        <f>=IFERROR(INDEX('All Data'!$M:$M,MATCH($H$29&amp;"",'All Data'!$A:$A,0)),"-")</f>
      </c>
      <c r="F34" s="32" t="inlineStr">
        <is>
          <t>MF / SFA Acres</t>
        </is>
      </c>
      <c r="G34" s="6815" t="str">
        <f>=IFERROR(INDEX('All Data'!$U:$U,MATCH($H$29&amp;"",'All Data'!$A:$A,0)),"-")</f>
      </c>
    </row>
    <row customHeight="1" ht="15" r="35">
      <c r="B35" s="4384" t="inlineStr">
        <is>
          <t>OZ 1.0 Acres</t>
        </is>
      </c>
      <c r="C35" s="6818" t="str">
        <f>=IFERROR(INDEX('All Data'!$H:$H,MATCH($H$29&amp;"",'All Data'!$A:$A,0)),"-")</f>
      </c>
      <c r="D35" s="4384" t="inlineStr">
        <is>
          <t>Neighborhood Center</t>
        </is>
      </c>
      <c r="E35" s="6821" t="str">
        <f>=IFERROR(INDEX('All Data'!$N:$N,MATCH($H$29&amp;"",'All Data'!$A:$A,0)),"-")</f>
      </c>
      <c r="F35" s="4384" t="inlineStr">
        <is>
          <t>Poverty Rate</t>
        </is>
      </c>
      <c r="G35" s="6824" t="str">
        <f>=IFERROR(INDEX('All Data'!$AL:$AL,MATCH($H$29&amp;"",'All Data'!$A:$A,0)),"-")</f>
      </c>
    </row>
    <row customHeight="1" ht="15" r="36">
      <c r="B36" s="32" t="inlineStr">
        <is>
          <t>OZ 1.0 % of Tract</t>
        </is>
      </c>
      <c r="C36" s="6827" t="str">
        <f>=IFERROR(INDEX('All Data'!$I:$I,MATCH($H$29&amp;"",'All Data'!$A:$A,0)),"-")</f>
      </c>
      <c r="D36" s="32" t="inlineStr">
        <is>
          <t>Employment District</t>
        </is>
      </c>
      <c r="E36" s="6830" t="str">
        <f>=IFERROR(INDEX('All Data'!$O:$O,MATCH($H$29&amp;"",'All Data'!$A:$A,0)),"-")</f>
      </c>
      <c r="F36" s="32" t="inlineStr">
        <is>
          <t>Unemployment Rate</t>
        </is>
      </c>
      <c r="G36" s="6833" t="str">
        <f>=IFERROR(INDEX('All Data'!$AM:$AM,MATCH($H$29&amp;"",'All Data'!$A:$A,0)),"-")</f>
      </c>
    </row>
    <row customHeight="1" ht="15" r="37">
      <c r="B37" s="4384" t="inlineStr">
        <is>
          <t/>
        </is>
      </c>
      <c r="C37" s="4440" t="inlineStr">
        <is>
          <t/>
        </is>
      </c>
      <c r="D37" s="4384" t="inlineStr">
        <is>
          <t>Industrial District</t>
        </is>
      </c>
      <c r="E37" s="6836" t="str">
        <f>=IFERROR(INDEX('All Data'!$P:$P,MATCH($H$29&amp;"",'All Data'!$A:$A,0)),"-")</f>
      </c>
      <c r="F37" s="4384" t="inlineStr">
        <is>
          <t>Median Family Income</t>
        </is>
      </c>
      <c r="G37" s="6839" t="str">
        <f>=IFERROR(INDEX('All Data'!$AN:$AN,MATCH($H$29&amp;"",'All Data'!$A:$A,0)),"-")</f>
      </c>
    </row>
    <row customHeight="1" ht="15" r="38">
      <c r="B38" s="32" t="inlineStr">
        <is>
          <t/>
        </is>
      </c>
      <c r="C38" s="4448" t="inlineStr">
        <is>
          <t/>
        </is>
      </c>
      <c r="D38" s="32" t="inlineStr">
        <is>
          <t>Retail District</t>
        </is>
      </c>
      <c r="E38" s="6842" t="str">
        <f>=IFERROR(INDEX('All Data'!$Q:$Q,MATCH($H$29&amp;"",'All Data'!$A:$A,0)),"-")</f>
      </c>
      <c r="F38" s="32" t="inlineStr">
        <is>
          <t/>
        </is>
      </c>
      <c r="G38" s="4448" t="inlineStr">
        <is>
          <t/>
        </is>
      </c>
    </row>
    <row customHeight="1" ht="14" r="39">
      <c r="B39" s="4453" t="inlineStr">
        <is>
          <t>TRANSIT ACCESS</t>
        </is>
      </c>
      <c r="C39" s="4453"/>
      <c r="D39" s="4453" t="inlineStr">
        <is>
          <t>AUTO ACCESS</t>
        </is>
      </c>
      <c r="E39" s="4453"/>
      <c r="F39" s="4453" t="inlineStr">
        <is>
          <t>PROJECTED GROWTH 2027-37</t>
        </is>
      </c>
      <c r="G39" s="4453"/>
    </row>
    <row customHeight="1" ht="15" r="40">
      <c r="B40" s="4384" t="inlineStr">
        <is>
          <t>Rail / BRT Stops</t>
        </is>
      </c>
      <c r="C40" s="6845" t="str">
        <f>=IFERROR(INDEX('All Data'!$V:$V,MATCH($H$29&amp;"",'All Data'!$A:$A,0)),"-")</f>
      </c>
      <c r="D40" s="4384" t="inlineStr">
        <is>
          <t>Freeway Exits</t>
        </is>
      </c>
      <c r="E40" s="6848" t="str">
        <f>=IFERROR(INDEX('All Data'!$AB:$AB,MATCH($H$29&amp;"",'All Data'!$A:$A,0)),"-")</f>
      </c>
      <c r="F40" s="4384" t="inlineStr">
        <is>
          <t>Households Added</t>
        </is>
      </c>
      <c r="G40" s="6851" t="str">
        <f>=IFERROR(INDEX('All Data'!$AG:$AG,MATCH($H$29&amp;"",'All Data'!$A:$A,0)),"-")</f>
      </c>
    </row>
    <row customHeight="1" ht="15" r="41">
      <c r="B41" s="32" t="inlineStr">
        <is>
          <t>SAP Acres</t>
        </is>
      </c>
      <c r="C41" s="6854" t="str">
        <f>=IFERROR(INDEX('All Data'!$W:$W,MATCH($H$29&amp;"",'All Data'!$A:$A,0)),"-")</f>
      </c>
      <c r="D41" s="32" t="inlineStr">
        <is>
          <t>Exit Distance (mi)</t>
        </is>
      </c>
      <c r="E41" s="6857" t="str">
        <f>=IFERROR(INDEX('All Data'!$AC:$AC,MATCH($H$29&amp;"",'All Data'!$A:$A,0)),"-")</f>
      </c>
      <c r="F41" s="32" t="inlineStr">
        <is>
          <t>Population Added</t>
        </is>
      </c>
      <c r="G41" s="6860" t="str">
        <f>=IFERROR(INDEX('All Data'!$AH:$AH,MATCH($H$29&amp;"",'All Data'!$A:$A,0)),"-")</f>
      </c>
    </row>
    <row customHeight="1" ht="15" r="42">
      <c r="B42" s="4384" t="inlineStr">
        <is>
          <t>SAP % of Tract</t>
        </is>
      </c>
      <c r="C42" s="6863" t="str">
        <f>=IFERROR(INDEX('All Data'!$X:$X,MATCH($H$29&amp;"",'All Data'!$A:$A,0)),"-")</f>
      </c>
      <c r="D42" s="4384" t="inlineStr">
        <is>
          <t>ATO Jobs (Auto)</t>
        </is>
      </c>
      <c r="E42" s="6866" t="str">
        <f>=IFERROR(INDEX('All Data'!$AD:$AD,MATCH($H$29&amp;"",'All Data'!$A:$A,0)),"-")</f>
      </c>
      <c r="F42" s="4384" t="inlineStr">
        <is>
          <t>Jobs Added</t>
        </is>
      </c>
      <c r="G42" s="6869" t="str">
        <f>=IFERROR(INDEX('All Data'!$AI:$AI,MATCH($H$29&amp;"",'All Data'!$A:$A,0)),"-")</f>
      </c>
    </row>
    <row customHeight="1" ht="15" r="43">
      <c r="B43" s="32" t="inlineStr">
        <is>
          <t>ATO Jobs (Transit)</t>
        </is>
      </c>
      <c r="C43" s="6872" t="str">
        <f>=IFERROR(INDEX('All Data'!$Y:$Y,MATCH($H$29&amp;"",'All Data'!$A:$A,0)),"-")</f>
      </c>
      <c r="D43" s="32" t="inlineStr">
        <is>
          <t>ATO Households (Auto)</t>
        </is>
      </c>
      <c r="E43" s="6875" t="str">
        <f>=IFERROR(INDEX('All Data'!$AE:$AE,MATCH($H$29&amp;"",'All Data'!$A:$A,0)),"-")</f>
      </c>
      <c r="F43" s="32" t="inlineStr">
        <is>
          <t>ERU Added</t>
        </is>
      </c>
      <c r="G43" s="6878" t="str">
        <f>=IFERROR(INDEX('All Data'!$AJ:$AJ,MATCH($H$29&amp;"",'All Data'!$A:$A,0)),"-")</f>
      </c>
    </row>
    <row customHeight="1" ht="15" r="44">
      <c r="B44" s="4384" t="inlineStr">
        <is>
          <t>ATO Households (Transit)</t>
        </is>
      </c>
      <c r="C44" s="6881" t="str">
        <f>=IFERROR(INDEX('All Data'!$Z:$Z,MATCH($H$29&amp;"",'All Data'!$A:$A,0)),"-")</f>
      </c>
      <c r="D44" s="4384" t="inlineStr">
        <is>
          <t/>
        </is>
      </c>
      <c r="E44" s="4440" t="inlineStr">
        <is>
          <t/>
        </is>
      </c>
      <c r="F44" s="4384" t="inlineStr">
        <is>
          <t>ERU per Acre</t>
        </is>
      </c>
      <c r="G44" s="6884" t="str">
        <f>=IFERROR(INDEX('All Data'!$AK:$AK,MATCH($H$29&amp;"",'All Data'!$A:$A,0)),"-")</f>
      </c>
    </row>
    <row customHeight="1" ht="15" r="45">
      <c r="B45" s="32" t="inlineStr">
        <is>
          <t>SAP Planned HH/ac</t>
        </is>
      </c>
      <c r="C45" s="6887" t="str">
        <f>=IFERROR(INDEX('All Data'!$AA:$AA,MATCH($H$29&amp;"",'All Data'!$A:$A,0)),"-")</f>
      </c>
      <c r="D45" s="32" t="inlineStr">
        <is>
          <t/>
        </is>
      </c>
      <c r="E45" s="4448" t="inlineStr">
        <is>
          <t/>
        </is>
      </c>
      <c r="F45" s="32" t="inlineStr">
        <is>
          <t/>
        </is>
      </c>
      <c r="G45" s="4448" t="inlineStr">
        <is>
          <t/>
        </is>
      </c>
    </row>
    <row customHeight="1" ht="15" r="46">
      <c r="B46" s="4384" t="inlineStr">
        <is>
          <t/>
        </is>
      </c>
      <c r="C46" s="4440" t="inlineStr">
        <is>
          <t/>
        </is>
      </c>
      <c r="D46" s="4384" t="inlineStr">
        <is>
          <t/>
        </is>
      </c>
      <c r="E46" s="4440" t="inlineStr">
        <is>
          <t/>
        </is>
      </c>
      <c r="F46" s="4384" t="inlineStr">
        <is>
          <t/>
        </is>
      </c>
      <c r="G46" s="4440" t="inlineStr">
        <is>
          <t/>
        </is>
      </c>
    </row>
    <row customHeight="1" ht="14" r="47">
      <c r="B47" s="4500" t="inlineStr">
        <is>
          <t>INCOME</t>
        </is>
      </c>
      <c r="C47" s="4500"/>
      <c r="D47" s="4500" t="inlineStr">
        <is>
          <t>POVERTY RATE</t>
        </is>
      </c>
      <c r="E47" s="4500"/>
      <c r="F47" s="4500" t="inlineStr">
        <is>
          <t>UNEMPLOYMENT</t>
        </is>
      </c>
      <c r="G47" s="4500"/>
    </row>
    <row customHeight="1" ht="18" r="48">
      <c r="B48" s="10"/>
      <c r="C48" s="6891" t="str">
        <f>=IFERROR(INDEX('All Data'!$AN:$AN,MATCH($H$29&amp;"",'All Data'!$A:$A,0)),"-")</f>
      </c>
      <c r="D48" s="10"/>
      <c r="E48" s="6895" t="str">
        <f>=IFERROR(INDEX('All Data'!$AL:$AL,MATCH($H$29&amp;"",'All Data'!$A:$A,0)),"-")</f>
      </c>
      <c r="F48" s="10"/>
      <c r="G48" s="6899" t="str">
        <f>=IFERROR(INDEX('All Data'!$AM:$AM,MATCH($H$29&amp;"",'All Data'!$A:$A,0)),"-")</f>
      </c>
    </row>
    <row customHeight="1" ht="24" r="49">
      <c r="B49" s="4514" t="str">
        <f>="Investment Likelihood: "&amp;IFERROR(INDEX('All Data'!$AP:$AP,MATCH($H$29&amp;"",'All Data'!$A:$A,0)),"—")</f>
      </c>
      <c r="C49" s="4514"/>
      <c r="D49" s="4514"/>
      <c r="E49" s="4514"/>
      <c r="F49" s="4514"/>
      <c r="G49" s="4514"/>
    </row>
    <row customHeight="1" ht="15" r="50">
      <c r="B50" s="4516" t="inlineStr">
        <is>
          <t>Access to Opportunities (ATO) Composite Score /100</t>
        </is>
      </c>
      <c r="C50" s="4516"/>
      <c r="D50" s="4516"/>
      <c r="E50" s="4516"/>
      <c r="F50" s="6903" t="str">
        <f>=IFERROR(INDEX('All Data'!$AF:$AF,MATCH($H$29&amp;"",'All Data'!$A:$A,0)),"-")</f>
      </c>
      <c r="G50" s="15"/>
    </row>
    <row customHeight="1" ht="8" r="51"/>
    <row customHeight="1" ht="8" r="52"/>
    <row customHeight="1" ht="8" r="53"/>
    <row customHeight="1" ht="22" r="54">
      <c r="A54" s="4381" t="str">
        <f>="03  —  "&amp;IFERROR(INDEX('All Data'!$C:$C,MATCH($H$54&amp;"",'All Data'!$A:$A,0)),"")&amp;"  |  GEOID "&amp;$H$54&amp;"  |  "&amp;TEXT(IFERROR(INDEX('All Data'!$F:$F,MATCH($H$54&amp;"",'All Data'!$A:$A,0)),0),"0")&amp;" ac  |  "&amp;IFERROR(INDEX('All Data'!$AP:$AP,MATCH($H$54&amp;"",'All Data'!$A:$A,0)),"—")</f>
      </c>
      <c r="B54" s="4381"/>
      <c r="C54" s="4381"/>
      <c r="D54" s="4381"/>
      <c r="E54" s="4381"/>
      <c r="F54" s="4381"/>
      <c r="G54" s="4381"/>
      <c r="H54" s="6904" t="inlineStr">
        <is>
          <t>49011125600</t>
        </is>
      </c>
    </row>
    <row customHeight="1" ht="14" r="55">
      <c r="B55" s="4382" t="inlineStr">
        <is>
          <t>TRACT PROFILE</t>
        </is>
      </c>
      <c r="C55" s="4382"/>
      <c r="D55" s="4382" t="inlineStr">
        <is>
          <t>CENTERS &amp; DISTRICTS</t>
        </is>
      </c>
      <c r="E55" s="4382"/>
      <c r="F55" s="4382" t="inlineStr">
        <is>
          <t>HOUSING &amp; DEMOGRAPHICS</t>
        </is>
      </c>
      <c r="G55" s="4382"/>
    </row>
    <row customHeight="1" ht="15" r="56">
      <c r="B56" s="4384" t="inlineStr">
        <is>
          <t>Population</t>
        </is>
      </c>
      <c r="C56" s="6907" t="str">
        <f>=IFERROR(INDEX('All Data'!$D:$D,MATCH($H$54&amp;"",'All Data'!$A:$A,0)),"-")</f>
      </c>
      <c r="D56" s="4384" t="inlineStr">
        <is>
          <t>WC MUorC % Total</t>
        </is>
      </c>
      <c r="E56" s="6910" t="str">
        <f>=IFERROR(INDEX('All Data'!$J:$J,MATCH($H$54&amp;"",'All Data'!$A:$A,0)),"-")</f>
      </c>
      <c r="F56" s="4384" t="inlineStr">
        <is>
          <t>Total Units</t>
        </is>
      </c>
      <c r="G56" s="6913" t="str">
        <f>=IFERROR(INDEX('All Data'!$R:$R,MATCH($H$54&amp;"",'All Data'!$A:$A,0)),"-")</f>
      </c>
    </row>
    <row customHeight="1" ht="15" r="57">
      <c r="B57" s="32" t="inlineStr">
        <is>
          <t>Households</t>
        </is>
      </c>
      <c r="C57" s="6916" t="str">
        <f>=IFERROR(INDEX('All Data'!$E:$E,MATCH($H$54&amp;"",'All Data'!$A:$A,0)),"-")</f>
      </c>
      <c r="D57" s="32" t="inlineStr">
        <is>
          <t>Metropolitan Center</t>
        </is>
      </c>
      <c r="E57" s="6919" t="str">
        <f>=IFERROR(INDEX('All Data'!$K:$K,MATCH($H$54&amp;"",'All Data'!$A:$A,0)),"-")</f>
      </c>
      <c r="F57" s="32" t="inlineStr">
        <is>
          <t>Residential Acres</t>
        </is>
      </c>
      <c r="G57" s="6922" t="str">
        <f>=IFERROR(INDEX('All Data'!$S:$S,MATCH($H$54&amp;"",'All Data'!$A:$A,0)),"-")</f>
      </c>
    </row>
    <row customHeight="1" ht="15" r="58">
      <c r="B58" s="4384" t="inlineStr">
        <is>
          <t>Total Acres</t>
        </is>
      </c>
      <c r="C58" s="6925" t="str">
        <f>=IFERROR(INDEX('All Data'!$F:$F,MATCH($H$54&amp;"",'All Data'!$A:$A,0)),"-")</f>
      </c>
      <c r="D58" s="4384" t="inlineStr">
        <is>
          <t>Urban Center</t>
        </is>
      </c>
      <c r="E58" s="6928" t="str">
        <f>=IFERROR(INDEX('All Data'!$L:$L,MATCH($H$54&amp;"",'All Data'!$A:$A,0)),"-")</f>
      </c>
      <c r="F58" s="4384" t="inlineStr">
        <is>
          <t>SFD Acres</t>
        </is>
      </c>
      <c r="G58" s="6931" t="str">
        <f>=IFERROR(INDEX('All Data'!$T:$T,MATCH($H$54&amp;"",'All Data'!$A:$A,0)),"-")</f>
      </c>
    </row>
    <row customHeight="1" ht="15" r="59">
      <c r="B59" s="32" t="inlineStr">
        <is>
          <t>Developable Acres</t>
        </is>
      </c>
      <c r="C59" s="6934" t="str">
        <f>=IFERROR(INDEX('All Data'!$G:$G,MATCH($H$54&amp;"",'All Data'!$A:$A,0)),"-")</f>
      </c>
      <c r="D59" s="32" t="inlineStr">
        <is>
          <t>City Center</t>
        </is>
      </c>
      <c r="E59" s="6937" t="str">
        <f>=IFERROR(INDEX('All Data'!$M:$M,MATCH($H$54&amp;"",'All Data'!$A:$A,0)),"-")</f>
      </c>
      <c r="F59" s="32" t="inlineStr">
        <is>
          <t>MF / SFA Acres</t>
        </is>
      </c>
      <c r="G59" s="6940" t="str">
        <f>=IFERROR(INDEX('All Data'!$U:$U,MATCH($H$54&amp;"",'All Data'!$A:$A,0)),"-")</f>
      </c>
    </row>
    <row customHeight="1" ht="15" r="60">
      <c r="B60" s="4384" t="inlineStr">
        <is>
          <t>OZ 1.0 Acres</t>
        </is>
      </c>
      <c r="C60" s="6943" t="str">
        <f>=IFERROR(INDEX('All Data'!$H:$H,MATCH($H$54&amp;"",'All Data'!$A:$A,0)),"-")</f>
      </c>
      <c r="D60" s="4384" t="inlineStr">
        <is>
          <t>Neighborhood Center</t>
        </is>
      </c>
      <c r="E60" s="6946" t="str">
        <f>=IFERROR(INDEX('All Data'!$N:$N,MATCH($H$54&amp;"",'All Data'!$A:$A,0)),"-")</f>
      </c>
      <c r="F60" s="4384" t="inlineStr">
        <is>
          <t>Poverty Rate</t>
        </is>
      </c>
      <c r="G60" s="6949" t="str">
        <f>=IFERROR(INDEX('All Data'!$AL:$AL,MATCH($H$54&amp;"",'All Data'!$A:$A,0)),"-")</f>
      </c>
    </row>
    <row customHeight="1" ht="15" r="61">
      <c r="B61" s="32" t="inlineStr">
        <is>
          <t>OZ 1.0 % of Tract</t>
        </is>
      </c>
      <c r="C61" s="6952" t="str">
        <f>=IFERROR(INDEX('All Data'!$I:$I,MATCH($H$54&amp;"",'All Data'!$A:$A,0)),"-")</f>
      </c>
      <c r="D61" s="32" t="inlineStr">
        <is>
          <t>Employment District</t>
        </is>
      </c>
      <c r="E61" s="6955" t="str">
        <f>=IFERROR(INDEX('All Data'!$O:$O,MATCH($H$54&amp;"",'All Data'!$A:$A,0)),"-")</f>
      </c>
      <c r="F61" s="32" t="inlineStr">
        <is>
          <t>Unemployment Rate</t>
        </is>
      </c>
      <c r="G61" s="6958" t="str">
        <f>=IFERROR(INDEX('All Data'!$AM:$AM,MATCH($H$54&amp;"",'All Data'!$A:$A,0)),"-")</f>
      </c>
    </row>
    <row customHeight="1" ht="15" r="62">
      <c r="B62" s="4384" t="inlineStr">
        <is>
          <t/>
        </is>
      </c>
      <c r="C62" s="4440" t="inlineStr">
        <is>
          <t/>
        </is>
      </c>
      <c r="D62" s="4384" t="inlineStr">
        <is>
          <t>Industrial District</t>
        </is>
      </c>
      <c r="E62" s="6961" t="str">
        <f>=IFERROR(INDEX('All Data'!$P:$P,MATCH($H$54&amp;"",'All Data'!$A:$A,0)),"-")</f>
      </c>
      <c r="F62" s="4384" t="inlineStr">
        <is>
          <t>Median Family Income</t>
        </is>
      </c>
      <c r="G62" s="6964" t="str">
        <f>=IFERROR(INDEX('All Data'!$AN:$AN,MATCH($H$54&amp;"",'All Data'!$A:$A,0)),"-")</f>
      </c>
    </row>
    <row customHeight="1" ht="15" r="63">
      <c r="B63" s="32" t="inlineStr">
        <is>
          <t/>
        </is>
      </c>
      <c r="C63" s="4448" t="inlineStr">
        <is>
          <t/>
        </is>
      </c>
      <c r="D63" s="32" t="inlineStr">
        <is>
          <t>Retail District</t>
        </is>
      </c>
      <c r="E63" s="6967" t="str">
        <f>=IFERROR(INDEX('All Data'!$Q:$Q,MATCH($H$54&amp;"",'All Data'!$A:$A,0)),"-")</f>
      </c>
      <c r="F63" s="32" t="inlineStr">
        <is>
          <t/>
        </is>
      </c>
      <c r="G63" s="4448" t="inlineStr">
        <is>
          <t/>
        </is>
      </c>
    </row>
    <row customHeight="1" ht="14" r="64">
      <c r="B64" s="4453" t="inlineStr">
        <is>
          <t>TRANSIT ACCESS</t>
        </is>
      </c>
      <c r="C64" s="4453"/>
      <c r="D64" s="4453" t="inlineStr">
        <is>
          <t>AUTO ACCESS</t>
        </is>
      </c>
      <c r="E64" s="4453"/>
      <c r="F64" s="4453" t="inlineStr">
        <is>
          <t>PROJECTED GROWTH 2027-37</t>
        </is>
      </c>
      <c r="G64" s="4453"/>
    </row>
    <row customHeight="1" ht="15" r="65">
      <c r="B65" s="4384" t="inlineStr">
        <is>
          <t>Rail / BRT Stops</t>
        </is>
      </c>
      <c r="C65" s="6970" t="str">
        <f>=IFERROR(INDEX('All Data'!$V:$V,MATCH($H$54&amp;"",'All Data'!$A:$A,0)),"-")</f>
      </c>
      <c r="D65" s="4384" t="inlineStr">
        <is>
          <t>Freeway Exits</t>
        </is>
      </c>
      <c r="E65" s="6973" t="str">
        <f>=IFERROR(INDEX('All Data'!$AB:$AB,MATCH($H$54&amp;"",'All Data'!$A:$A,0)),"-")</f>
      </c>
      <c r="F65" s="4384" t="inlineStr">
        <is>
          <t>Households Added</t>
        </is>
      </c>
      <c r="G65" s="6976" t="str">
        <f>=IFERROR(INDEX('All Data'!$AG:$AG,MATCH($H$54&amp;"",'All Data'!$A:$A,0)),"-")</f>
      </c>
    </row>
    <row customHeight="1" ht="15" r="66">
      <c r="B66" s="32" t="inlineStr">
        <is>
          <t>SAP Acres</t>
        </is>
      </c>
      <c r="C66" s="6979" t="str">
        <f>=IFERROR(INDEX('All Data'!$W:$W,MATCH($H$54&amp;"",'All Data'!$A:$A,0)),"-")</f>
      </c>
      <c r="D66" s="32" t="inlineStr">
        <is>
          <t>Exit Distance (mi)</t>
        </is>
      </c>
      <c r="E66" s="6982" t="str">
        <f>=IFERROR(INDEX('All Data'!$AC:$AC,MATCH($H$54&amp;"",'All Data'!$A:$A,0)),"-")</f>
      </c>
      <c r="F66" s="32" t="inlineStr">
        <is>
          <t>Population Added</t>
        </is>
      </c>
      <c r="G66" s="6985" t="str">
        <f>=IFERROR(INDEX('All Data'!$AH:$AH,MATCH($H$54&amp;"",'All Data'!$A:$A,0)),"-")</f>
      </c>
    </row>
    <row customHeight="1" ht="15" r="67">
      <c r="B67" s="4384" t="inlineStr">
        <is>
          <t>SAP % of Tract</t>
        </is>
      </c>
      <c r="C67" s="6988" t="str">
        <f>=IFERROR(INDEX('All Data'!$X:$X,MATCH($H$54&amp;"",'All Data'!$A:$A,0)),"-")</f>
      </c>
      <c r="D67" s="4384" t="inlineStr">
        <is>
          <t>ATO Jobs (Auto)</t>
        </is>
      </c>
      <c r="E67" s="6991" t="str">
        <f>=IFERROR(INDEX('All Data'!$AD:$AD,MATCH($H$54&amp;"",'All Data'!$A:$A,0)),"-")</f>
      </c>
      <c r="F67" s="4384" t="inlineStr">
        <is>
          <t>Jobs Added</t>
        </is>
      </c>
      <c r="G67" s="6994" t="str">
        <f>=IFERROR(INDEX('All Data'!$AI:$AI,MATCH($H$54&amp;"",'All Data'!$A:$A,0)),"-")</f>
      </c>
    </row>
    <row customHeight="1" ht="15" r="68">
      <c r="B68" s="32" t="inlineStr">
        <is>
          <t>ATO Jobs (Transit)</t>
        </is>
      </c>
      <c r="C68" s="6997" t="str">
        <f>=IFERROR(INDEX('All Data'!$Y:$Y,MATCH($H$54&amp;"",'All Data'!$A:$A,0)),"-")</f>
      </c>
      <c r="D68" s="32" t="inlineStr">
        <is>
          <t>ATO Households (Auto)</t>
        </is>
      </c>
      <c r="E68" s="7000" t="str">
        <f>=IFERROR(INDEX('All Data'!$AE:$AE,MATCH($H$54&amp;"",'All Data'!$A:$A,0)),"-")</f>
      </c>
      <c r="F68" s="32" t="inlineStr">
        <is>
          <t>ERU Added</t>
        </is>
      </c>
      <c r="G68" s="7003" t="str">
        <f>=IFERROR(INDEX('All Data'!$AJ:$AJ,MATCH($H$54&amp;"",'All Data'!$A:$A,0)),"-")</f>
      </c>
    </row>
    <row customHeight="1" ht="15" r="69">
      <c r="B69" s="4384" t="inlineStr">
        <is>
          <t>ATO Households (Transit)</t>
        </is>
      </c>
      <c r="C69" s="7006" t="str">
        <f>=IFERROR(INDEX('All Data'!$Z:$Z,MATCH($H$54&amp;"",'All Data'!$A:$A,0)),"-")</f>
      </c>
      <c r="D69" s="4384" t="inlineStr">
        <is>
          <t/>
        </is>
      </c>
      <c r="E69" s="4440" t="inlineStr">
        <is>
          <t/>
        </is>
      </c>
      <c r="F69" s="4384" t="inlineStr">
        <is>
          <t>ERU per Acre</t>
        </is>
      </c>
      <c r="G69" s="7009" t="str">
        <f>=IFERROR(INDEX('All Data'!$AK:$AK,MATCH($H$54&amp;"",'All Data'!$A:$A,0)),"-")</f>
      </c>
    </row>
    <row customHeight="1" ht="15" r="70">
      <c r="B70" s="32" t="inlineStr">
        <is>
          <t>SAP Planned HH/ac</t>
        </is>
      </c>
      <c r="C70" s="7012" t="str">
        <f>=IFERROR(INDEX('All Data'!$AA:$AA,MATCH($H$54&amp;"",'All Data'!$A:$A,0)),"-")</f>
      </c>
      <c r="D70" s="32" t="inlineStr">
        <is>
          <t/>
        </is>
      </c>
      <c r="E70" s="4448" t="inlineStr">
        <is>
          <t/>
        </is>
      </c>
      <c r="F70" s="32" t="inlineStr">
        <is>
          <t/>
        </is>
      </c>
      <c r="G70" s="4448" t="inlineStr">
        <is>
          <t/>
        </is>
      </c>
    </row>
    <row customHeight="1" ht="15" r="71">
      <c r="B71" s="4384" t="inlineStr">
        <is>
          <t/>
        </is>
      </c>
      <c r="C71" s="4440" t="inlineStr">
        <is>
          <t/>
        </is>
      </c>
      <c r="D71" s="4384" t="inlineStr">
        <is>
          <t/>
        </is>
      </c>
      <c r="E71" s="4440" t="inlineStr">
        <is>
          <t/>
        </is>
      </c>
      <c r="F71" s="4384" t="inlineStr">
        <is>
          <t/>
        </is>
      </c>
      <c r="G71" s="4440" t="inlineStr">
        <is>
          <t/>
        </is>
      </c>
    </row>
    <row customHeight="1" ht="14" r="72">
      <c r="B72" s="4500" t="inlineStr">
        <is>
          <t>INCOME</t>
        </is>
      </c>
      <c r="C72" s="4500"/>
      <c r="D72" s="4500" t="inlineStr">
        <is>
          <t>POVERTY RATE</t>
        </is>
      </c>
      <c r="E72" s="4500"/>
      <c r="F72" s="4500" t="inlineStr">
        <is>
          <t>UNEMPLOYMENT</t>
        </is>
      </c>
      <c r="G72" s="4500"/>
    </row>
    <row customHeight="1" ht="18" r="73">
      <c r="B73" s="10"/>
      <c r="C73" s="7016" t="str">
        <f>=IFERROR(INDEX('All Data'!$AN:$AN,MATCH($H$54&amp;"",'All Data'!$A:$A,0)),"-")</f>
      </c>
      <c r="D73" s="10"/>
      <c r="E73" s="7020" t="str">
        <f>=IFERROR(INDEX('All Data'!$AL:$AL,MATCH($H$54&amp;"",'All Data'!$A:$A,0)),"-")</f>
      </c>
      <c r="F73" s="10"/>
      <c r="G73" s="7024" t="str">
        <f>=IFERROR(INDEX('All Data'!$AM:$AM,MATCH($H$54&amp;"",'All Data'!$A:$A,0)),"-")</f>
      </c>
    </row>
    <row customHeight="1" ht="24" r="74">
      <c r="B74" s="4514" t="str">
        <f>="Investment Likelihood: "&amp;IFERROR(INDEX('All Data'!$AP:$AP,MATCH($H$54&amp;"",'All Data'!$A:$A,0)),"—")</f>
      </c>
      <c r="C74" s="4514"/>
      <c r="D74" s="4514"/>
      <c r="E74" s="4514"/>
      <c r="F74" s="4514"/>
      <c r="G74" s="4514"/>
    </row>
    <row customHeight="1" ht="15" r="75">
      <c r="B75" s="4516" t="inlineStr">
        <is>
          <t>Access to Opportunities (ATO) Composite Score /100</t>
        </is>
      </c>
      <c r="C75" s="4516"/>
      <c r="D75" s="4516"/>
      <c r="E75" s="4516"/>
      <c r="F75" s="7028" t="str">
        <f>=IFERROR(INDEX('All Data'!$AF:$AF,MATCH($H$54&amp;"",'All Data'!$A:$A,0)),"-")</f>
      </c>
      <c r="G75" s="15"/>
    </row>
    <row customHeight="1" ht="8" r="76"/>
    <row customHeight="1" ht="8" r="77"/>
    <row customHeight="1" ht="8" r="78"/>
    <row customHeight="1" ht="22" r="79">
      <c r="A79" s="4381" t="str">
        <f>="04  —  "&amp;IFERROR(INDEX('All Data'!$C:$C,MATCH($H$79&amp;"",'All Data'!$A:$A,0)),"")&amp;"  |  GEOID "&amp;$H$79&amp;"  |  "&amp;TEXT(IFERROR(INDEX('All Data'!$F:$F,MATCH($H$79&amp;"",'All Data'!$A:$A,0)),0),"0")&amp;" ac  |  "&amp;IFERROR(INDEX('All Data'!$AP:$AP,MATCH($H$79&amp;"",'All Data'!$A:$A,0)),"—")</f>
      </c>
      <c r="B79" s="4381"/>
      <c r="C79" s="4381"/>
      <c r="D79" s="4381"/>
      <c r="E79" s="4381"/>
      <c r="F79" s="4381"/>
      <c r="G79" s="4381"/>
      <c r="H79" s="7029" t="inlineStr">
        <is>
          <t>49011125701</t>
        </is>
      </c>
    </row>
    <row customHeight="1" ht="14" r="80">
      <c r="B80" s="4382" t="inlineStr">
        <is>
          <t>TRACT PROFILE</t>
        </is>
      </c>
      <c r="C80" s="4382"/>
      <c r="D80" s="4382" t="inlineStr">
        <is>
          <t>CENTERS &amp; DISTRICTS</t>
        </is>
      </c>
      <c r="E80" s="4382"/>
      <c r="F80" s="4382" t="inlineStr">
        <is>
          <t>HOUSING &amp; DEMOGRAPHICS</t>
        </is>
      </c>
      <c r="G80" s="4382"/>
    </row>
    <row customHeight="1" ht="15" r="81">
      <c r="B81" s="4384" t="inlineStr">
        <is>
          <t>Population</t>
        </is>
      </c>
      <c r="C81" s="7032" t="str">
        <f>=IFERROR(INDEX('All Data'!$D:$D,MATCH($H$79&amp;"",'All Data'!$A:$A,0)),"-")</f>
      </c>
      <c r="D81" s="4384" t="inlineStr">
        <is>
          <t>WC MUorC % Total</t>
        </is>
      </c>
      <c r="E81" s="7035" t="str">
        <f>=IFERROR(INDEX('All Data'!$J:$J,MATCH($H$79&amp;"",'All Data'!$A:$A,0)),"-")</f>
      </c>
      <c r="F81" s="4384" t="inlineStr">
        <is>
          <t>Total Units</t>
        </is>
      </c>
      <c r="G81" s="7038" t="str">
        <f>=IFERROR(INDEX('All Data'!$R:$R,MATCH($H$79&amp;"",'All Data'!$A:$A,0)),"-")</f>
      </c>
    </row>
    <row customHeight="1" ht="15" r="82">
      <c r="B82" s="32" t="inlineStr">
        <is>
          <t>Households</t>
        </is>
      </c>
      <c r="C82" s="7041" t="str">
        <f>=IFERROR(INDEX('All Data'!$E:$E,MATCH($H$79&amp;"",'All Data'!$A:$A,0)),"-")</f>
      </c>
      <c r="D82" s="32" t="inlineStr">
        <is>
          <t>Metropolitan Center</t>
        </is>
      </c>
      <c r="E82" s="7044" t="str">
        <f>=IFERROR(INDEX('All Data'!$K:$K,MATCH($H$79&amp;"",'All Data'!$A:$A,0)),"-")</f>
      </c>
      <c r="F82" s="32" t="inlineStr">
        <is>
          <t>Residential Acres</t>
        </is>
      </c>
      <c r="G82" s="7047" t="str">
        <f>=IFERROR(INDEX('All Data'!$S:$S,MATCH($H$79&amp;"",'All Data'!$A:$A,0)),"-")</f>
      </c>
    </row>
    <row customHeight="1" ht="15" r="83">
      <c r="B83" s="4384" t="inlineStr">
        <is>
          <t>Total Acres</t>
        </is>
      </c>
      <c r="C83" s="7050" t="str">
        <f>=IFERROR(INDEX('All Data'!$F:$F,MATCH($H$79&amp;"",'All Data'!$A:$A,0)),"-")</f>
      </c>
      <c r="D83" s="4384" t="inlineStr">
        <is>
          <t>Urban Center</t>
        </is>
      </c>
      <c r="E83" s="7053" t="str">
        <f>=IFERROR(INDEX('All Data'!$L:$L,MATCH($H$79&amp;"",'All Data'!$A:$A,0)),"-")</f>
      </c>
      <c r="F83" s="4384" t="inlineStr">
        <is>
          <t>SFD Acres</t>
        </is>
      </c>
      <c r="G83" s="7056" t="str">
        <f>=IFERROR(INDEX('All Data'!$T:$T,MATCH($H$79&amp;"",'All Data'!$A:$A,0)),"-")</f>
      </c>
    </row>
    <row customHeight="1" ht="15" r="84">
      <c r="B84" s="32" t="inlineStr">
        <is>
          <t>Developable Acres</t>
        </is>
      </c>
      <c r="C84" s="7059" t="str">
        <f>=IFERROR(INDEX('All Data'!$G:$G,MATCH($H$79&amp;"",'All Data'!$A:$A,0)),"-")</f>
      </c>
      <c r="D84" s="32" t="inlineStr">
        <is>
          <t>City Center</t>
        </is>
      </c>
      <c r="E84" s="7062" t="str">
        <f>=IFERROR(INDEX('All Data'!$M:$M,MATCH($H$79&amp;"",'All Data'!$A:$A,0)),"-")</f>
      </c>
      <c r="F84" s="32" t="inlineStr">
        <is>
          <t>MF / SFA Acres</t>
        </is>
      </c>
      <c r="G84" s="7065" t="str">
        <f>=IFERROR(INDEX('All Data'!$U:$U,MATCH($H$79&amp;"",'All Data'!$A:$A,0)),"-")</f>
      </c>
    </row>
    <row customHeight="1" ht="15" r="85">
      <c r="B85" s="4384" t="inlineStr">
        <is>
          <t>OZ 1.0 Acres</t>
        </is>
      </c>
      <c r="C85" s="7068" t="str">
        <f>=IFERROR(INDEX('All Data'!$H:$H,MATCH($H$79&amp;"",'All Data'!$A:$A,0)),"-")</f>
      </c>
      <c r="D85" s="4384" t="inlineStr">
        <is>
          <t>Neighborhood Center</t>
        </is>
      </c>
      <c r="E85" s="7071" t="str">
        <f>=IFERROR(INDEX('All Data'!$N:$N,MATCH($H$79&amp;"",'All Data'!$A:$A,0)),"-")</f>
      </c>
      <c r="F85" s="4384" t="inlineStr">
        <is>
          <t>Poverty Rate</t>
        </is>
      </c>
      <c r="G85" s="7074" t="str">
        <f>=IFERROR(INDEX('All Data'!$AL:$AL,MATCH($H$79&amp;"",'All Data'!$A:$A,0)),"-")</f>
      </c>
    </row>
    <row customHeight="1" ht="15" r="86">
      <c r="B86" s="32" t="inlineStr">
        <is>
          <t>OZ 1.0 % of Tract</t>
        </is>
      </c>
      <c r="C86" s="7077" t="str">
        <f>=IFERROR(INDEX('All Data'!$I:$I,MATCH($H$79&amp;"",'All Data'!$A:$A,0)),"-")</f>
      </c>
      <c r="D86" s="32" t="inlineStr">
        <is>
          <t>Employment District</t>
        </is>
      </c>
      <c r="E86" s="7080" t="str">
        <f>=IFERROR(INDEX('All Data'!$O:$O,MATCH($H$79&amp;"",'All Data'!$A:$A,0)),"-")</f>
      </c>
      <c r="F86" s="32" t="inlineStr">
        <is>
          <t>Unemployment Rate</t>
        </is>
      </c>
      <c r="G86" s="7083" t="str">
        <f>=IFERROR(INDEX('All Data'!$AM:$AM,MATCH($H$79&amp;"",'All Data'!$A:$A,0)),"-")</f>
      </c>
    </row>
    <row customHeight="1" ht="15" r="87">
      <c r="B87" s="4384" t="inlineStr">
        <is>
          <t/>
        </is>
      </c>
      <c r="C87" s="4440" t="inlineStr">
        <is>
          <t/>
        </is>
      </c>
      <c r="D87" s="4384" t="inlineStr">
        <is>
          <t>Industrial District</t>
        </is>
      </c>
      <c r="E87" s="7086" t="str">
        <f>=IFERROR(INDEX('All Data'!$P:$P,MATCH($H$79&amp;"",'All Data'!$A:$A,0)),"-")</f>
      </c>
      <c r="F87" s="4384" t="inlineStr">
        <is>
          <t>Median Family Income</t>
        </is>
      </c>
      <c r="G87" s="7089" t="str">
        <f>=IFERROR(INDEX('All Data'!$AN:$AN,MATCH($H$79&amp;"",'All Data'!$A:$A,0)),"-")</f>
      </c>
    </row>
    <row customHeight="1" ht="15" r="88">
      <c r="B88" s="32" t="inlineStr">
        <is>
          <t/>
        </is>
      </c>
      <c r="C88" s="4448" t="inlineStr">
        <is>
          <t/>
        </is>
      </c>
      <c r="D88" s="32" t="inlineStr">
        <is>
          <t>Retail District</t>
        </is>
      </c>
      <c r="E88" s="7092" t="str">
        <f>=IFERROR(INDEX('All Data'!$Q:$Q,MATCH($H$79&amp;"",'All Data'!$A:$A,0)),"-")</f>
      </c>
      <c r="F88" s="32" t="inlineStr">
        <is>
          <t/>
        </is>
      </c>
      <c r="G88" s="4448" t="inlineStr">
        <is>
          <t/>
        </is>
      </c>
    </row>
    <row customHeight="1" ht="14" r="89">
      <c r="B89" s="4453" t="inlineStr">
        <is>
          <t>TRANSIT ACCESS</t>
        </is>
      </c>
      <c r="C89" s="4453"/>
      <c r="D89" s="4453" t="inlineStr">
        <is>
          <t>AUTO ACCESS</t>
        </is>
      </c>
      <c r="E89" s="4453"/>
      <c r="F89" s="4453" t="inlineStr">
        <is>
          <t>PROJECTED GROWTH 2027-37</t>
        </is>
      </c>
      <c r="G89" s="4453"/>
    </row>
    <row customHeight="1" ht="15" r="90">
      <c r="B90" s="4384" t="inlineStr">
        <is>
          <t>Rail / BRT Stops</t>
        </is>
      </c>
      <c r="C90" s="7095" t="str">
        <f>=IFERROR(INDEX('All Data'!$V:$V,MATCH($H$79&amp;"",'All Data'!$A:$A,0)),"-")</f>
      </c>
      <c r="D90" s="4384" t="inlineStr">
        <is>
          <t>Freeway Exits</t>
        </is>
      </c>
      <c r="E90" s="7098" t="str">
        <f>=IFERROR(INDEX('All Data'!$AB:$AB,MATCH($H$79&amp;"",'All Data'!$A:$A,0)),"-")</f>
      </c>
      <c r="F90" s="4384" t="inlineStr">
        <is>
          <t>Households Added</t>
        </is>
      </c>
      <c r="G90" s="7101" t="str">
        <f>=IFERROR(INDEX('All Data'!$AG:$AG,MATCH($H$79&amp;"",'All Data'!$A:$A,0)),"-")</f>
      </c>
    </row>
    <row customHeight="1" ht="15" r="91">
      <c r="B91" s="32" t="inlineStr">
        <is>
          <t>SAP Acres</t>
        </is>
      </c>
      <c r="C91" s="7104" t="str">
        <f>=IFERROR(INDEX('All Data'!$W:$W,MATCH($H$79&amp;"",'All Data'!$A:$A,0)),"-")</f>
      </c>
      <c r="D91" s="32" t="inlineStr">
        <is>
          <t>Exit Distance (mi)</t>
        </is>
      </c>
      <c r="E91" s="7107" t="str">
        <f>=IFERROR(INDEX('All Data'!$AC:$AC,MATCH($H$79&amp;"",'All Data'!$A:$A,0)),"-")</f>
      </c>
      <c r="F91" s="32" t="inlineStr">
        <is>
          <t>Population Added</t>
        </is>
      </c>
      <c r="G91" s="7110" t="str">
        <f>=IFERROR(INDEX('All Data'!$AH:$AH,MATCH($H$79&amp;"",'All Data'!$A:$A,0)),"-")</f>
      </c>
    </row>
    <row customHeight="1" ht="15" r="92">
      <c r="B92" s="4384" t="inlineStr">
        <is>
          <t>SAP % of Tract</t>
        </is>
      </c>
      <c r="C92" s="7113" t="str">
        <f>=IFERROR(INDEX('All Data'!$X:$X,MATCH($H$79&amp;"",'All Data'!$A:$A,0)),"-")</f>
      </c>
      <c r="D92" s="4384" t="inlineStr">
        <is>
          <t>ATO Jobs (Auto)</t>
        </is>
      </c>
      <c r="E92" s="7116" t="str">
        <f>=IFERROR(INDEX('All Data'!$AD:$AD,MATCH($H$79&amp;"",'All Data'!$A:$A,0)),"-")</f>
      </c>
      <c r="F92" s="4384" t="inlineStr">
        <is>
          <t>Jobs Added</t>
        </is>
      </c>
      <c r="G92" s="7119" t="str">
        <f>=IFERROR(INDEX('All Data'!$AI:$AI,MATCH($H$79&amp;"",'All Data'!$A:$A,0)),"-")</f>
      </c>
    </row>
    <row customHeight="1" ht="15" r="93">
      <c r="B93" s="32" t="inlineStr">
        <is>
          <t>ATO Jobs (Transit)</t>
        </is>
      </c>
      <c r="C93" s="7122" t="str">
        <f>=IFERROR(INDEX('All Data'!$Y:$Y,MATCH($H$79&amp;"",'All Data'!$A:$A,0)),"-")</f>
      </c>
      <c r="D93" s="32" t="inlineStr">
        <is>
          <t>ATO Households (Auto)</t>
        </is>
      </c>
      <c r="E93" s="7125" t="str">
        <f>=IFERROR(INDEX('All Data'!$AE:$AE,MATCH($H$79&amp;"",'All Data'!$A:$A,0)),"-")</f>
      </c>
      <c r="F93" s="32" t="inlineStr">
        <is>
          <t>ERU Added</t>
        </is>
      </c>
      <c r="G93" s="7128" t="str">
        <f>=IFERROR(INDEX('All Data'!$AJ:$AJ,MATCH($H$79&amp;"",'All Data'!$A:$A,0)),"-")</f>
      </c>
    </row>
    <row customHeight="1" ht="15" r="94">
      <c r="B94" s="4384" t="inlineStr">
        <is>
          <t>ATO Households (Transit)</t>
        </is>
      </c>
      <c r="C94" s="7131" t="str">
        <f>=IFERROR(INDEX('All Data'!$Z:$Z,MATCH($H$79&amp;"",'All Data'!$A:$A,0)),"-")</f>
      </c>
      <c r="D94" s="4384" t="inlineStr">
        <is>
          <t/>
        </is>
      </c>
      <c r="E94" s="4440" t="inlineStr">
        <is>
          <t/>
        </is>
      </c>
      <c r="F94" s="4384" t="inlineStr">
        <is>
          <t>ERU per Acre</t>
        </is>
      </c>
      <c r="G94" s="7134" t="str">
        <f>=IFERROR(INDEX('All Data'!$AK:$AK,MATCH($H$79&amp;"",'All Data'!$A:$A,0)),"-")</f>
      </c>
    </row>
    <row customHeight="1" ht="15" r="95">
      <c r="B95" s="32" t="inlineStr">
        <is>
          <t>SAP Planned HH/ac</t>
        </is>
      </c>
      <c r="C95" s="7137" t="str">
        <f>=IFERROR(INDEX('All Data'!$AA:$AA,MATCH($H$79&amp;"",'All Data'!$A:$A,0)),"-")</f>
      </c>
      <c r="D95" s="32" t="inlineStr">
        <is>
          <t/>
        </is>
      </c>
      <c r="E95" s="4448" t="inlineStr">
        <is>
          <t/>
        </is>
      </c>
      <c r="F95" s="32" t="inlineStr">
        <is>
          <t/>
        </is>
      </c>
      <c r="G95" s="4448" t="inlineStr">
        <is>
          <t/>
        </is>
      </c>
    </row>
    <row customHeight="1" ht="15" r="96">
      <c r="B96" s="4384" t="inlineStr">
        <is>
          <t/>
        </is>
      </c>
      <c r="C96" s="4440" t="inlineStr">
        <is>
          <t/>
        </is>
      </c>
      <c r="D96" s="4384" t="inlineStr">
        <is>
          <t/>
        </is>
      </c>
      <c r="E96" s="4440" t="inlineStr">
        <is>
          <t/>
        </is>
      </c>
      <c r="F96" s="4384" t="inlineStr">
        <is>
          <t/>
        </is>
      </c>
      <c r="G96" s="4440" t="inlineStr">
        <is>
          <t/>
        </is>
      </c>
    </row>
    <row customHeight="1" ht="14" r="97">
      <c r="B97" s="4500" t="inlineStr">
        <is>
          <t>INCOME</t>
        </is>
      </c>
      <c r="C97" s="4500"/>
      <c r="D97" s="4500" t="inlineStr">
        <is>
          <t>POVERTY RATE</t>
        </is>
      </c>
      <c r="E97" s="4500"/>
      <c r="F97" s="4500" t="inlineStr">
        <is>
          <t>UNEMPLOYMENT</t>
        </is>
      </c>
      <c r="G97" s="4500"/>
    </row>
    <row customHeight="1" ht="18" r="98">
      <c r="B98" s="10"/>
      <c r="C98" s="7141" t="str">
        <f>=IFERROR(INDEX('All Data'!$AN:$AN,MATCH($H$79&amp;"",'All Data'!$A:$A,0)),"-")</f>
      </c>
      <c r="D98" s="10"/>
      <c r="E98" s="7145" t="str">
        <f>=IFERROR(INDEX('All Data'!$AL:$AL,MATCH($H$79&amp;"",'All Data'!$A:$A,0)),"-")</f>
      </c>
      <c r="F98" s="10"/>
      <c r="G98" s="7149" t="str">
        <f>=IFERROR(INDEX('All Data'!$AM:$AM,MATCH($H$79&amp;"",'All Data'!$A:$A,0)),"-")</f>
      </c>
    </row>
    <row customHeight="1" ht="24" r="99">
      <c r="B99" s="4514" t="str">
        <f>="Investment Likelihood: "&amp;IFERROR(INDEX('All Data'!$AP:$AP,MATCH($H$79&amp;"",'All Data'!$A:$A,0)),"—")</f>
      </c>
      <c r="C99" s="4514"/>
      <c r="D99" s="4514"/>
      <c r="E99" s="4514"/>
      <c r="F99" s="4514"/>
      <c r="G99" s="4514"/>
    </row>
    <row customHeight="1" ht="15" r="100">
      <c r="B100" s="4516" t="inlineStr">
        <is>
          <t>Access to Opportunities (ATO) Composite Score /100</t>
        </is>
      </c>
      <c r="C100" s="4516"/>
      <c r="D100" s="4516"/>
      <c r="E100" s="4516"/>
      <c r="F100" s="7153" t="str">
        <f>=IFERROR(INDEX('All Data'!$AF:$AF,MATCH($H$79&amp;"",'All Data'!$A:$A,0)),"-")</f>
      </c>
      <c r="G100" s="15"/>
    </row>
    <row customHeight="1" ht="8" r="101"/>
    <row customHeight="1" ht="8" r="102"/>
    <row customHeight="1" ht="8" r="103"/>
    <row customHeight="1" ht="22" r="104">
      <c r="A104" s="4523" t="str">
        <f>="05  —  "&amp;IFERROR(INDEX('All Data'!$C:$C,MATCH($H$104&amp;"",'All Data'!$A:$A,0)),"")&amp;"  |  GEOID "&amp;$H$104&amp;"  |  "&amp;TEXT(IFERROR(INDEX('All Data'!$F:$F,MATCH($H$104&amp;"",'All Data'!$A:$A,0)),0),"0")&amp;" ac  |  "&amp;IFERROR(INDEX('All Data'!$AP:$AP,MATCH($H$104&amp;"",'All Data'!$A:$A,0)),"—")</f>
      </c>
      <c r="B104" s="4523"/>
      <c r="C104" s="4523"/>
      <c r="D104" s="4523"/>
      <c r="E104" s="4523"/>
      <c r="F104" s="4523"/>
      <c r="G104" s="4523"/>
      <c r="H104" s="7154" t="inlineStr">
        <is>
          <t>49011125702</t>
        </is>
      </c>
    </row>
    <row customHeight="1" ht="14" r="105">
      <c r="B105" s="4382" t="inlineStr">
        <is>
          <t>TRACT PROFILE</t>
        </is>
      </c>
      <c r="C105" s="4382"/>
      <c r="D105" s="4382" t="inlineStr">
        <is>
          <t>CENTERS &amp; DISTRICTS</t>
        </is>
      </c>
      <c r="E105" s="4382"/>
      <c r="F105" s="4382" t="inlineStr">
        <is>
          <t>HOUSING &amp; DEMOGRAPHICS</t>
        </is>
      </c>
      <c r="G105" s="4382"/>
    </row>
    <row customHeight="1" ht="15" r="106">
      <c r="B106" s="4384" t="inlineStr">
        <is>
          <t>Population</t>
        </is>
      </c>
      <c r="C106" s="7157" t="str">
        <f>=IFERROR(INDEX('All Data'!$D:$D,MATCH($H$104&amp;"",'All Data'!$A:$A,0)),"-")</f>
      </c>
      <c r="D106" s="4384" t="inlineStr">
        <is>
          <t>WC MUorC % Total</t>
        </is>
      </c>
      <c r="E106" s="7160" t="str">
        <f>=IFERROR(INDEX('All Data'!$J:$J,MATCH($H$104&amp;"",'All Data'!$A:$A,0)),"-")</f>
      </c>
      <c r="F106" s="4384" t="inlineStr">
        <is>
          <t>Total Units</t>
        </is>
      </c>
      <c r="G106" s="7163" t="str">
        <f>=IFERROR(INDEX('All Data'!$R:$R,MATCH($H$104&amp;"",'All Data'!$A:$A,0)),"-")</f>
      </c>
    </row>
    <row customHeight="1" ht="15" r="107">
      <c r="B107" s="32" t="inlineStr">
        <is>
          <t>Households</t>
        </is>
      </c>
      <c r="C107" s="7166" t="str">
        <f>=IFERROR(INDEX('All Data'!$E:$E,MATCH($H$104&amp;"",'All Data'!$A:$A,0)),"-")</f>
      </c>
      <c r="D107" s="32" t="inlineStr">
        <is>
          <t>Metropolitan Center</t>
        </is>
      </c>
      <c r="E107" s="7169" t="str">
        <f>=IFERROR(INDEX('All Data'!$K:$K,MATCH($H$104&amp;"",'All Data'!$A:$A,0)),"-")</f>
      </c>
      <c r="F107" s="32" t="inlineStr">
        <is>
          <t>Residential Acres</t>
        </is>
      </c>
      <c r="G107" s="7172" t="str">
        <f>=IFERROR(INDEX('All Data'!$S:$S,MATCH($H$104&amp;"",'All Data'!$A:$A,0)),"-")</f>
      </c>
    </row>
    <row customHeight="1" ht="15" r="108">
      <c r="B108" s="4384" t="inlineStr">
        <is>
          <t>Total Acres</t>
        </is>
      </c>
      <c r="C108" s="7175" t="str">
        <f>=IFERROR(INDEX('All Data'!$F:$F,MATCH($H$104&amp;"",'All Data'!$A:$A,0)),"-")</f>
      </c>
      <c r="D108" s="4384" t="inlineStr">
        <is>
          <t>Urban Center</t>
        </is>
      </c>
      <c r="E108" s="7178" t="str">
        <f>=IFERROR(INDEX('All Data'!$L:$L,MATCH($H$104&amp;"",'All Data'!$A:$A,0)),"-")</f>
      </c>
      <c r="F108" s="4384" t="inlineStr">
        <is>
          <t>SFD Acres</t>
        </is>
      </c>
      <c r="G108" s="7181" t="str">
        <f>=IFERROR(INDEX('All Data'!$T:$T,MATCH($H$104&amp;"",'All Data'!$A:$A,0)),"-")</f>
      </c>
    </row>
    <row customHeight="1" ht="15" r="109">
      <c r="B109" s="32" t="inlineStr">
        <is>
          <t>Developable Acres</t>
        </is>
      </c>
      <c r="C109" s="7184" t="str">
        <f>=IFERROR(INDEX('All Data'!$G:$G,MATCH($H$104&amp;"",'All Data'!$A:$A,0)),"-")</f>
      </c>
      <c r="D109" s="32" t="inlineStr">
        <is>
          <t>City Center</t>
        </is>
      </c>
      <c r="E109" s="7187" t="str">
        <f>=IFERROR(INDEX('All Data'!$M:$M,MATCH($H$104&amp;"",'All Data'!$A:$A,0)),"-")</f>
      </c>
      <c r="F109" s="32" t="inlineStr">
        <is>
          <t>MF / SFA Acres</t>
        </is>
      </c>
      <c r="G109" s="7190" t="str">
        <f>=IFERROR(INDEX('All Data'!$U:$U,MATCH($H$104&amp;"",'All Data'!$A:$A,0)),"-")</f>
      </c>
    </row>
    <row customHeight="1" ht="15" r="110">
      <c r="B110" s="4384" t="inlineStr">
        <is>
          <t>OZ 1.0 Acres</t>
        </is>
      </c>
      <c r="C110" s="7193" t="str">
        <f>=IFERROR(INDEX('All Data'!$H:$H,MATCH($H$104&amp;"",'All Data'!$A:$A,0)),"-")</f>
      </c>
      <c r="D110" s="4384" t="inlineStr">
        <is>
          <t>Neighborhood Center</t>
        </is>
      </c>
      <c r="E110" s="7196" t="str">
        <f>=IFERROR(INDEX('All Data'!$N:$N,MATCH($H$104&amp;"",'All Data'!$A:$A,0)),"-")</f>
      </c>
      <c r="F110" s="4384" t="inlineStr">
        <is>
          <t>Poverty Rate</t>
        </is>
      </c>
      <c r="G110" s="7199" t="str">
        <f>=IFERROR(INDEX('All Data'!$AL:$AL,MATCH($H$104&amp;"",'All Data'!$A:$A,0)),"-")</f>
      </c>
    </row>
    <row customHeight="1" ht="15" r="111">
      <c r="B111" s="32" t="inlineStr">
        <is>
          <t>OZ 1.0 % of Tract</t>
        </is>
      </c>
      <c r="C111" s="7202" t="str">
        <f>=IFERROR(INDEX('All Data'!$I:$I,MATCH($H$104&amp;"",'All Data'!$A:$A,0)),"-")</f>
      </c>
      <c r="D111" s="32" t="inlineStr">
        <is>
          <t>Employment District</t>
        </is>
      </c>
      <c r="E111" s="7205" t="str">
        <f>=IFERROR(INDEX('All Data'!$O:$O,MATCH($H$104&amp;"",'All Data'!$A:$A,0)),"-")</f>
      </c>
      <c r="F111" s="32" t="inlineStr">
        <is>
          <t>Unemployment Rate</t>
        </is>
      </c>
      <c r="G111" s="7208" t="str">
        <f>=IFERROR(INDEX('All Data'!$AM:$AM,MATCH($H$104&amp;"",'All Data'!$A:$A,0)),"-")</f>
      </c>
    </row>
    <row customHeight="1" ht="15" r="112">
      <c r="B112" s="4384" t="inlineStr">
        <is>
          <t/>
        </is>
      </c>
      <c r="C112" s="4440" t="inlineStr">
        <is>
          <t/>
        </is>
      </c>
      <c r="D112" s="4384" t="inlineStr">
        <is>
          <t>Industrial District</t>
        </is>
      </c>
      <c r="E112" s="7211" t="str">
        <f>=IFERROR(INDEX('All Data'!$P:$P,MATCH($H$104&amp;"",'All Data'!$A:$A,0)),"-")</f>
      </c>
      <c r="F112" s="4384" t="inlineStr">
        <is>
          <t>Median Family Income</t>
        </is>
      </c>
      <c r="G112" s="7214" t="str">
        <f>=IFERROR(INDEX('All Data'!$AN:$AN,MATCH($H$104&amp;"",'All Data'!$A:$A,0)),"-")</f>
      </c>
    </row>
    <row customHeight="1" ht="15" r="113">
      <c r="B113" s="32" t="inlineStr">
        <is>
          <t/>
        </is>
      </c>
      <c r="C113" s="4448" t="inlineStr">
        <is>
          <t/>
        </is>
      </c>
      <c r="D113" s="32" t="inlineStr">
        <is>
          <t>Retail District</t>
        </is>
      </c>
      <c r="E113" s="7217" t="str">
        <f>=IFERROR(INDEX('All Data'!$Q:$Q,MATCH($H$104&amp;"",'All Data'!$A:$A,0)),"-")</f>
      </c>
      <c r="F113" s="32" t="inlineStr">
        <is>
          <t/>
        </is>
      </c>
      <c r="G113" s="4448" t="inlineStr">
        <is>
          <t/>
        </is>
      </c>
    </row>
    <row customHeight="1" ht="14" r="114">
      <c r="B114" s="4453" t="inlineStr">
        <is>
          <t>TRANSIT ACCESS</t>
        </is>
      </c>
      <c r="C114" s="4453"/>
      <c r="D114" s="4453" t="inlineStr">
        <is>
          <t>AUTO ACCESS</t>
        </is>
      </c>
      <c r="E114" s="4453"/>
      <c r="F114" s="4453" t="inlineStr">
        <is>
          <t>PROJECTED GROWTH 2027-37</t>
        </is>
      </c>
      <c r="G114" s="4453"/>
    </row>
    <row customHeight="1" ht="15" r="115">
      <c r="B115" s="4384" t="inlineStr">
        <is>
          <t>Rail / BRT Stops</t>
        </is>
      </c>
      <c r="C115" s="7220" t="str">
        <f>=IFERROR(INDEX('All Data'!$V:$V,MATCH($H$104&amp;"",'All Data'!$A:$A,0)),"-")</f>
      </c>
      <c r="D115" s="4384" t="inlineStr">
        <is>
          <t>Freeway Exits</t>
        </is>
      </c>
      <c r="E115" s="7223" t="str">
        <f>=IFERROR(INDEX('All Data'!$AB:$AB,MATCH($H$104&amp;"",'All Data'!$A:$A,0)),"-")</f>
      </c>
      <c r="F115" s="4384" t="inlineStr">
        <is>
          <t>Households Added</t>
        </is>
      </c>
      <c r="G115" s="7226" t="str">
        <f>=IFERROR(INDEX('All Data'!$AG:$AG,MATCH($H$104&amp;"",'All Data'!$A:$A,0)),"-")</f>
      </c>
    </row>
    <row customHeight="1" ht="15" r="116">
      <c r="B116" s="32" t="inlineStr">
        <is>
          <t>SAP Acres</t>
        </is>
      </c>
      <c r="C116" s="7229" t="str">
        <f>=IFERROR(INDEX('All Data'!$W:$W,MATCH($H$104&amp;"",'All Data'!$A:$A,0)),"-")</f>
      </c>
      <c r="D116" s="32" t="inlineStr">
        <is>
          <t>Exit Distance (mi)</t>
        </is>
      </c>
      <c r="E116" s="7232" t="str">
        <f>=IFERROR(INDEX('All Data'!$AC:$AC,MATCH($H$104&amp;"",'All Data'!$A:$A,0)),"-")</f>
      </c>
      <c r="F116" s="32" t="inlineStr">
        <is>
          <t>Population Added</t>
        </is>
      </c>
      <c r="G116" s="7235" t="str">
        <f>=IFERROR(INDEX('All Data'!$AH:$AH,MATCH($H$104&amp;"",'All Data'!$A:$A,0)),"-")</f>
      </c>
    </row>
    <row customHeight="1" ht="15" r="117">
      <c r="B117" s="4384" t="inlineStr">
        <is>
          <t>SAP % of Tract</t>
        </is>
      </c>
      <c r="C117" s="7238" t="str">
        <f>=IFERROR(INDEX('All Data'!$X:$X,MATCH($H$104&amp;"",'All Data'!$A:$A,0)),"-")</f>
      </c>
      <c r="D117" s="4384" t="inlineStr">
        <is>
          <t>ATO Jobs (Auto)</t>
        </is>
      </c>
      <c r="E117" s="7241" t="str">
        <f>=IFERROR(INDEX('All Data'!$AD:$AD,MATCH($H$104&amp;"",'All Data'!$A:$A,0)),"-")</f>
      </c>
      <c r="F117" s="4384" t="inlineStr">
        <is>
          <t>Jobs Added</t>
        </is>
      </c>
      <c r="G117" s="7244" t="str">
        <f>=IFERROR(INDEX('All Data'!$AI:$AI,MATCH($H$104&amp;"",'All Data'!$A:$A,0)),"-")</f>
      </c>
    </row>
    <row customHeight="1" ht="15" r="118">
      <c r="B118" s="32" t="inlineStr">
        <is>
          <t>ATO Jobs (Transit)</t>
        </is>
      </c>
      <c r="C118" s="7247" t="str">
        <f>=IFERROR(INDEX('All Data'!$Y:$Y,MATCH($H$104&amp;"",'All Data'!$A:$A,0)),"-")</f>
      </c>
      <c r="D118" s="32" t="inlineStr">
        <is>
          <t>ATO Households (Auto)</t>
        </is>
      </c>
      <c r="E118" s="7250" t="str">
        <f>=IFERROR(INDEX('All Data'!$AE:$AE,MATCH($H$104&amp;"",'All Data'!$A:$A,0)),"-")</f>
      </c>
      <c r="F118" s="32" t="inlineStr">
        <is>
          <t>ERU Added</t>
        </is>
      </c>
      <c r="G118" s="7253" t="str">
        <f>=IFERROR(INDEX('All Data'!$AJ:$AJ,MATCH($H$104&amp;"",'All Data'!$A:$A,0)),"-")</f>
      </c>
    </row>
    <row customHeight="1" ht="15" r="119">
      <c r="B119" s="4384" t="inlineStr">
        <is>
          <t>ATO Households (Transit)</t>
        </is>
      </c>
      <c r="C119" s="7256" t="str">
        <f>=IFERROR(INDEX('All Data'!$Z:$Z,MATCH($H$104&amp;"",'All Data'!$A:$A,0)),"-")</f>
      </c>
      <c r="D119" s="4384" t="inlineStr">
        <is>
          <t/>
        </is>
      </c>
      <c r="E119" s="4440" t="inlineStr">
        <is>
          <t/>
        </is>
      </c>
      <c r="F119" s="4384" t="inlineStr">
        <is>
          <t>ERU per Acre</t>
        </is>
      </c>
      <c r="G119" s="7259" t="str">
        <f>=IFERROR(INDEX('All Data'!$AK:$AK,MATCH($H$104&amp;"",'All Data'!$A:$A,0)),"-")</f>
      </c>
    </row>
    <row customHeight="1" ht="15" r="120">
      <c r="B120" s="32" t="inlineStr">
        <is>
          <t>SAP Planned HH/ac</t>
        </is>
      </c>
      <c r="C120" s="7262" t="str">
        <f>=IFERROR(INDEX('All Data'!$AA:$AA,MATCH($H$104&amp;"",'All Data'!$A:$A,0)),"-")</f>
      </c>
      <c r="D120" s="32" t="inlineStr">
        <is>
          <t/>
        </is>
      </c>
      <c r="E120" s="4448" t="inlineStr">
        <is>
          <t/>
        </is>
      </c>
      <c r="F120" s="32" t="inlineStr">
        <is>
          <t/>
        </is>
      </c>
      <c r="G120" s="4448" t="inlineStr">
        <is>
          <t/>
        </is>
      </c>
    </row>
    <row customHeight="1" ht="15" r="121">
      <c r="B121" s="4384" t="inlineStr">
        <is>
          <t/>
        </is>
      </c>
      <c r="C121" s="4440" t="inlineStr">
        <is>
          <t/>
        </is>
      </c>
      <c r="D121" s="4384" t="inlineStr">
        <is>
          <t/>
        </is>
      </c>
      <c r="E121" s="4440" t="inlineStr">
        <is>
          <t/>
        </is>
      </c>
      <c r="F121" s="4384" t="inlineStr">
        <is>
          <t/>
        </is>
      </c>
      <c r="G121" s="4440" t="inlineStr">
        <is>
          <t/>
        </is>
      </c>
    </row>
    <row customHeight="1" ht="14" r="122">
      <c r="B122" s="4500" t="inlineStr">
        <is>
          <t>INCOME</t>
        </is>
      </c>
      <c r="C122" s="4500"/>
      <c r="D122" s="4500" t="inlineStr">
        <is>
          <t>POVERTY RATE</t>
        </is>
      </c>
      <c r="E122" s="4500"/>
      <c r="F122" s="4500" t="inlineStr">
        <is>
          <t>UNEMPLOYMENT</t>
        </is>
      </c>
      <c r="G122" s="4500"/>
    </row>
    <row customHeight="1" ht="18" r="123">
      <c r="B123" s="10"/>
      <c r="C123" s="7266" t="str">
        <f>=IFERROR(INDEX('All Data'!$AN:$AN,MATCH($H$104&amp;"",'All Data'!$A:$A,0)),"-")</f>
      </c>
      <c r="D123" s="10"/>
      <c r="E123" s="7270" t="str">
        <f>=IFERROR(INDEX('All Data'!$AL:$AL,MATCH($H$104&amp;"",'All Data'!$A:$A,0)),"-")</f>
      </c>
      <c r="F123" s="10"/>
      <c r="G123" s="7274" t="str">
        <f>=IFERROR(INDEX('All Data'!$AM:$AM,MATCH($H$104&amp;"",'All Data'!$A:$A,0)),"-")</f>
      </c>
    </row>
    <row customHeight="1" ht="24" r="124">
      <c r="B124" s="4645" t="str">
        <f>="Investment Likelihood: "&amp;IFERROR(INDEX('All Data'!$AP:$AP,MATCH($H$104&amp;"",'All Data'!$A:$A,0)),"—")</f>
      </c>
      <c r="C124" s="4645"/>
      <c r="D124" s="4645"/>
      <c r="E124" s="4645"/>
      <c r="F124" s="4645"/>
      <c r="G124" s="4645"/>
    </row>
    <row customHeight="1" ht="15" r="125">
      <c r="B125" s="4516" t="inlineStr">
        <is>
          <t>Access to Opportunities (ATO) Composite Score /100</t>
        </is>
      </c>
      <c r="C125" s="4516"/>
      <c r="D125" s="4516"/>
      <c r="E125" s="4516"/>
      <c r="F125" s="7278" t="str">
        <f>=IFERROR(INDEX('All Data'!$AF:$AF,MATCH($H$104&amp;"",'All Data'!$A:$A,0)),"-")</f>
      </c>
      <c r="G125" s="15"/>
    </row>
    <row customHeight="1" ht="8" r="126"/>
    <row customHeight="1" ht="8" r="127"/>
    <row customHeight="1" ht="8" r="128"/>
    <row customHeight="1" ht="22" r="129">
      <c r="A129" s="4381" t="str">
        <f>="06  —  "&amp;IFERROR(INDEX('All Data'!$C:$C,MATCH($H$129&amp;"",'All Data'!$A:$A,0)),"")&amp;"  |  GEOID "&amp;$H$129&amp;"  |  "&amp;TEXT(IFERROR(INDEX('All Data'!$F:$F,MATCH($H$129&amp;"",'All Data'!$A:$A,0)),0),"0")&amp;" ac  |  "&amp;IFERROR(INDEX('All Data'!$AP:$AP,MATCH($H$129&amp;"",'All Data'!$A:$A,0)),"—")</f>
      </c>
      <c r="B129" s="4381"/>
      <c r="C129" s="4381"/>
      <c r="D129" s="4381"/>
      <c r="E129" s="4381"/>
      <c r="F129" s="4381"/>
      <c r="G129" s="4381"/>
      <c r="H129" s="7279" t="inlineStr">
        <is>
          <t>49011125801</t>
        </is>
      </c>
    </row>
    <row customHeight="1" ht="14" r="130">
      <c r="B130" s="4382" t="inlineStr">
        <is>
          <t>TRACT PROFILE</t>
        </is>
      </c>
      <c r="C130" s="4382"/>
      <c r="D130" s="4382" t="inlineStr">
        <is>
          <t>CENTERS &amp; DISTRICTS</t>
        </is>
      </c>
      <c r="E130" s="4382"/>
      <c r="F130" s="4382" t="inlineStr">
        <is>
          <t>HOUSING &amp; DEMOGRAPHICS</t>
        </is>
      </c>
      <c r="G130" s="4382"/>
    </row>
    <row customHeight="1" ht="15" r="131">
      <c r="B131" s="4384" t="inlineStr">
        <is>
          <t>Population</t>
        </is>
      </c>
      <c r="C131" s="7282" t="str">
        <f>=IFERROR(INDEX('All Data'!$D:$D,MATCH($H$129&amp;"",'All Data'!$A:$A,0)),"-")</f>
      </c>
      <c r="D131" s="4384" t="inlineStr">
        <is>
          <t>WC MUorC % Total</t>
        </is>
      </c>
      <c r="E131" s="7285" t="str">
        <f>=IFERROR(INDEX('All Data'!$J:$J,MATCH($H$129&amp;"",'All Data'!$A:$A,0)),"-")</f>
      </c>
      <c r="F131" s="4384" t="inlineStr">
        <is>
          <t>Total Units</t>
        </is>
      </c>
      <c r="G131" s="7288" t="str">
        <f>=IFERROR(INDEX('All Data'!$R:$R,MATCH($H$129&amp;"",'All Data'!$A:$A,0)),"-")</f>
      </c>
    </row>
    <row customHeight="1" ht="15" r="132">
      <c r="B132" s="32" t="inlineStr">
        <is>
          <t>Households</t>
        </is>
      </c>
      <c r="C132" s="7291" t="str">
        <f>=IFERROR(INDEX('All Data'!$E:$E,MATCH($H$129&amp;"",'All Data'!$A:$A,0)),"-")</f>
      </c>
      <c r="D132" s="32" t="inlineStr">
        <is>
          <t>Metropolitan Center</t>
        </is>
      </c>
      <c r="E132" s="7294" t="str">
        <f>=IFERROR(INDEX('All Data'!$K:$K,MATCH($H$129&amp;"",'All Data'!$A:$A,0)),"-")</f>
      </c>
      <c r="F132" s="32" t="inlineStr">
        <is>
          <t>Residential Acres</t>
        </is>
      </c>
      <c r="G132" s="7297" t="str">
        <f>=IFERROR(INDEX('All Data'!$S:$S,MATCH($H$129&amp;"",'All Data'!$A:$A,0)),"-")</f>
      </c>
    </row>
    <row customHeight="1" ht="15" r="133">
      <c r="B133" s="4384" t="inlineStr">
        <is>
          <t>Total Acres</t>
        </is>
      </c>
      <c r="C133" s="7300" t="str">
        <f>=IFERROR(INDEX('All Data'!$F:$F,MATCH($H$129&amp;"",'All Data'!$A:$A,0)),"-")</f>
      </c>
      <c r="D133" s="4384" t="inlineStr">
        <is>
          <t>Urban Center</t>
        </is>
      </c>
      <c r="E133" s="7303" t="str">
        <f>=IFERROR(INDEX('All Data'!$L:$L,MATCH($H$129&amp;"",'All Data'!$A:$A,0)),"-")</f>
      </c>
      <c r="F133" s="4384" t="inlineStr">
        <is>
          <t>SFD Acres</t>
        </is>
      </c>
      <c r="G133" s="7306" t="str">
        <f>=IFERROR(INDEX('All Data'!$T:$T,MATCH($H$129&amp;"",'All Data'!$A:$A,0)),"-")</f>
      </c>
    </row>
    <row customHeight="1" ht="15" r="134">
      <c r="B134" s="32" t="inlineStr">
        <is>
          <t>Developable Acres</t>
        </is>
      </c>
      <c r="C134" s="7309" t="str">
        <f>=IFERROR(INDEX('All Data'!$G:$G,MATCH($H$129&amp;"",'All Data'!$A:$A,0)),"-")</f>
      </c>
      <c r="D134" s="32" t="inlineStr">
        <is>
          <t>City Center</t>
        </is>
      </c>
      <c r="E134" s="7312" t="str">
        <f>=IFERROR(INDEX('All Data'!$M:$M,MATCH($H$129&amp;"",'All Data'!$A:$A,0)),"-")</f>
      </c>
      <c r="F134" s="32" t="inlineStr">
        <is>
          <t>MF / SFA Acres</t>
        </is>
      </c>
      <c r="G134" s="7315" t="str">
        <f>=IFERROR(INDEX('All Data'!$U:$U,MATCH($H$129&amp;"",'All Data'!$A:$A,0)),"-")</f>
      </c>
    </row>
    <row customHeight="1" ht="15" r="135">
      <c r="B135" s="4384" t="inlineStr">
        <is>
          <t>OZ 1.0 Acres</t>
        </is>
      </c>
      <c r="C135" s="7318" t="str">
        <f>=IFERROR(INDEX('All Data'!$H:$H,MATCH($H$129&amp;"",'All Data'!$A:$A,0)),"-")</f>
      </c>
      <c r="D135" s="4384" t="inlineStr">
        <is>
          <t>Neighborhood Center</t>
        </is>
      </c>
      <c r="E135" s="7321" t="str">
        <f>=IFERROR(INDEX('All Data'!$N:$N,MATCH($H$129&amp;"",'All Data'!$A:$A,0)),"-")</f>
      </c>
      <c r="F135" s="4384" t="inlineStr">
        <is>
          <t>Poverty Rate</t>
        </is>
      </c>
      <c r="G135" s="7324" t="str">
        <f>=IFERROR(INDEX('All Data'!$AL:$AL,MATCH($H$129&amp;"",'All Data'!$A:$A,0)),"-")</f>
      </c>
    </row>
    <row customHeight="1" ht="15" r="136">
      <c r="B136" s="32" t="inlineStr">
        <is>
          <t>OZ 1.0 % of Tract</t>
        </is>
      </c>
      <c r="C136" s="7327" t="str">
        <f>=IFERROR(INDEX('All Data'!$I:$I,MATCH($H$129&amp;"",'All Data'!$A:$A,0)),"-")</f>
      </c>
      <c r="D136" s="32" t="inlineStr">
        <is>
          <t>Employment District</t>
        </is>
      </c>
      <c r="E136" s="7330" t="str">
        <f>=IFERROR(INDEX('All Data'!$O:$O,MATCH($H$129&amp;"",'All Data'!$A:$A,0)),"-")</f>
      </c>
      <c r="F136" s="32" t="inlineStr">
        <is>
          <t>Unemployment Rate</t>
        </is>
      </c>
      <c r="G136" s="7333" t="str">
        <f>=IFERROR(INDEX('All Data'!$AM:$AM,MATCH($H$129&amp;"",'All Data'!$A:$A,0)),"-")</f>
      </c>
    </row>
    <row customHeight="1" ht="15" r="137">
      <c r="B137" s="4384" t="inlineStr">
        <is>
          <t/>
        </is>
      </c>
      <c r="C137" s="4440" t="inlineStr">
        <is>
          <t/>
        </is>
      </c>
      <c r="D137" s="4384" t="inlineStr">
        <is>
          <t>Industrial District</t>
        </is>
      </c>
      <c r="E137" s="7336" t="str">
        <f>=IFERROR(INDEX('All Data'!$P:$P,MATCH($H$129&amp;"",'All Data'!$A:$A,0)),"-")</f>
      </c>
      <c r="F137" s="4384" t="inlineStr">
        <is>
          <t>Median Family Income</t>
        </is>
      </c>
      <c r="G137" s="7339" t="str">
        <f>=IFERROR(INDEX('All Data'!$AN:$AN,MATCH($H$129&amp;"",'All Data'!$A:$A,0)),"-")</f>
      </c>
    </row>
    <row customHeight="1" ht="15" r="138">
      <c r="B138" s="32" t="inlineStr">
        <is>
          <t/>
        </is>
      </c>
      <c r="C138" s="4448" t="inlineStr">
        <is>
          <t/>
        </is>
      </c>
      <c r="D138" s="32" t="inlineStr">
        <is>
          <t>Retail District</t>
        </is>
      </c>
      <c r="E138" s="7342" t="str">
        <f>=IFERROR(INDEX('All Data'!$Q:$Q,MATCH($H$129&amp;"",'All Data'!$A:$A,0)),"-")</f>
      </c>
      <c r="F138" s="32" t="inlineStr">
        <is>
          <t/>
        </is>
      </c>
      <c r="G138" s="4448" t="inlineStr">
        <is>
          <t/>
        </is>
      </c>
    </row>
    <row customHeight="1" ht="14" r="139">
      <c r="B139" s="4453" t="inlineStr">
        <is>
          <t>TRANSIT ACCESS</t>
        </is>
      </c>
      <c r="C139" s="4453"/>
      <c r="D139" s="4453" t="inlineStr">
        <is>
          <t>AUTO ACCESS</t>
        </is>
      </c>
      <c r="E139" s="4453"/>
      <c r="F139" s="4453" t="inlineStr">
        <is>
          <t>PROJECTED GROWTH 2027-37</t>
        </is>
      </c>
      <c r="G139" s="4453"/>
    </row>
    <row customHeight="1" ht="15" r="140">
      <c r="B140" s="4384" t="inlineStr">
        <is>
          <t>Rail / BRT Stops</t>
        </is>
      </c>
      <c r="C140" s="7345" t="str">
        <f>=IFERROR(INDEX('All Data'!$V:$V,MATCH($H$129&amp;"",'All Data'!$A:$A,0)),"-")</f>
      </c>
      <c r="D140" s="4384" t="inlineStr">
        <is>
          <t>Freeway Exits</t>
        </is>
      </c>
      <c r="E140" s="7348" t="str">
        <f>=IFERROR(INDEX('All Data'!$AB:$AB,MATCH($H$129&amp;"",'All Data'!$A:$A,0)),"-")</f>
      </c>
      <c r="F140" s="4384" t="inlineStr">
        <is>
          <t>Households Added</t>
        </is>
      </c>
      <c r="G140" s="7351" t="str">
        <f>=IFERROR(INDEX('All Data'!$AG:$AG,MATCH($H$129&amp;"",'All Data'!$A:$A,0)),"-")</f>
      </c>
    </row>
    <row customHeight="1" ht="15" r="141">
      <c r="B141" s="32" t="inlineStr">
        <is>
          <t>SAP Acres</t>
        </is>
      </c>
      <c r="C141" s="7354" t="str">
        <f>=IFERROR(INDEX('All Data'!$W:$W,MATCH($H$129&amp;"",'All Data'!$A:$A,0)),"-")</f>
      </c>
      <c r="D141" s="32" t="inlineStr">
        <is>
          <t>Exit Distance (mi)</t>
        </is>
      </c>
      <c r="E141" s="7357" t="str">
        <f>=IFERROR(INDEX('All Data'!$AC:$AC,MATCH($H$129&amp;"",'All Data'!$A:$A,0)),"-")</f>
      </c>
      <c r="F141" s="32" t="inlineStr">
        <is>
          <t>Population Added</t>
        </is>
      </c>
      <c r="G141" s="7360" t="str">
        <f>=IFERROR(INDEX('All Data'!$AH:$AH,MATCH($H$129&amp;"",'All Data'!$A:$A,0)),"-")</f>
      </c>
    </row>
    <row customHeight="1" ht="15" r="142">
      <c r="B142" s="4384" t="inlineStr">
        <is>
          <t>SAP % of Tract</t>
        </is>
      </c>
      <c r="C142" s="7363" t="str">
        <f>=IFERROR(INDEX('All Data'!$X:$X,MATCH($H$129&amp;"",'All Data'!$A:$A,0)),"-")</f>
      </c>
      <c r="D142" s="4384" t="inlineStr">
        <is>
          <t>ATO Jobs (Auto)</t>
        </is>
      </c>
      <c r="E142" s="7366" t="str">
        <f>=IFERROR(INDEX('All Data'!$AD:$AD,MATCH($H$129&amp;"",'All Data'!$A:$A,0)),"-")</f>
      </c>
      <c r="F142" s="4384" t="inlineStr">
        <is>
          <t>Jobs Added</t>
        </is>
      </c>
      <c r="G142" s="7369" t="str">
        <f>=IFERROR(INDEX('All Data'!$AI:$AI,MATCH($H$129&amp;"",'All Data'!$A:$A,0)),"-")</f>
      </c>
    </row>
    <row customHeight="1" ht="15" r="143">
      <c r="B143" s="32" t="inlineStr">
        <is>
          <t>ATO Jobs (Transit)</t>
        </is>
      </c>
      <c r="C143" s="7372" t="str">
        <f>=IFERROR(INDEX('All Data'!$Y:$Y,MATCH($H$129&amp;"",'All Data'!$A:$A,0)),"-")</f>
      </c>
      <c r="D143" s="32" t="inlineStr">
        <is>
          <t>ATO Households (Auto)</t>
        </is>
      </c>
      <c r="E143" s="7375" t="str">
        <f>=IFERROR(INDEX('All Data'!$AE:$AE,MATCH($H$129&amp;"",'All Data'!$A:$A,0)),"-")</f>
      </c>
      <c r="F143" s="32" t="inlineStr">
        <is>
          <t>ERU Added</t>
        </is>
      </c>
      <c r="G143" s="7378" t="str">
        <f>=IFERROR(INDEX('All Data'!$AJ:$AJ,MATCH($H$129&amp;"",'All Data'!$A:$A,0)),"-")</f>
      </c>
    </row>
    <row customHeight="1" ht="15" r="144">
      <c r="B144" s="4384" t="inlineStr">
        <is>
          <t>ATO Households (Transit)</t>
        </is>
      </c>
      <c r="C144" s="7381" t="str">
        <f>=IFERROR(INDEX('All Data'!$Z:$Z,MATCH($H$129&amp;"",'All Data'!$A:$A,0)),"-")</f>
      </c>
      <c r="D144" s="4384" t="inlineStr">
        <is>
          <t/>
        </is>
      </c>
      <c r="E144" s="4440" t="inlineStr">
        <is>
          <t/>
        </is>
      </c>
      <c r="F144" s="4384" t="inlineStr">
        <is>
          <t>ERU per Acre</t>
        </is>
      </c>
      <c r="G144" s="7384" t="str">
        <f>=IFERROR(INDEX('All Data'!$AK:$AK,MATCH($H$129&amp;"",'All Data'!$A:$A,0)),"-")</f>
      </c>
    </row>
    <row customHeight="1" ht="15" r="145">
      <c r="B145" s="32" t="inlineStr">
        <is>
          <t>SAP Planned HH/ac</t>
        </is>
      </c>
      <c r="C145" s="7387" t="str">
        <f>=IFERROR(INDEX('All Data'!$AA:$AA,MATCH($H$129&amp;"",'All Data'!$A:$A,0)),"-")</f>
      </c>
      <c r="D145" s="32" t="inlineStr">
        <is>
          <t/>
        </is>
      </c>
      <c r="E145" s="4448" t="inlineStr">
        <is>
          <t/>
        </is>
      </c>
      <c r="F145" s="32" t="inlineStr">
        <is>
          <t/>
        </is>
      </c>
      <c r="G145" s="4448" t="inlineStr">
        <is>
          <t/>
        </is>
      </c>
    </row>
    <row customHeight="1" ht="15" r="146">
      <c r="B146" s="4384" t="inlineStr">
        <is>
          <t/>
        </is>
      </c>
      <c r="C146" s="4440" t="inlineStr">
        <is>
          <t/>
        </is>
      </c>
      <c r="D146" s="4384" t="inlineStr">
        <is>
          <t/>
        </is>
      </c>
      <c r="E146" s="4440" t="inlineStr">
        <is>
          <t/>
        </is>
      </c>
      <c r="F146" s="4384" t="inlineStr">
        <is>
          <t/>
        </is>
      </c>
      <c r="G146" s="4440" t="inlineStr">
        <is>
          <t/>
        </is>
      </c>
    </row>
    <row customHeight="1" ht="14" r="147">
      <c r="B147" s="4500" t="inlineStr">
        <is>
          <t>INCOME</t>
        </is>
      </c>
      <c r="C147" s="4500"/>
      <c r="D147" s="4500" t="inlineStr">
        <is>
          <t>POVERTY RATE</t>
        </is>
      </c>
      <c r="E147" s="4500"/>
      <c r="F147" s="4500" t="inlineStr">
        <is>
          <t>UNEMPLOYMENT</t>
        </is>
      </c>
      <c r="G147" s="4500"/>
    </row>
    <row customHeight="1" ht="18" r="148">
      <c r="B148" s="10"/>
      <c r="C148" s="7391" t="str">
        <f>=IFERROR(INDEX('All Data'!$AN:$AN,MATCH($H$129&amp;"",'All Data'!$A:$A,0)),"-")</f>
      </c>
      <c r="D148" s="10"/>
      <c r="E148" s="7395" t="str">
        <f>=IFERROR(INDEX('All Data'!$AL:$AL,MATCH($H$129&amp;"",'All Data'!$A:$A,0)),"-")</f>
      </c>
      <c r="F148" s="10"/>
      <c r="G148" s="7399" t="str">
        <f>=IFERROR(INDEX('All Data'!$AM:$AM,MATCH($H$129&amp;"",'All Data'!$A:$A,0)),"-")</f>
      </c>
    </row>
    <row customHeight="1" ht="24" r="149">
      <c r="B149" s="4514" t="str">
        <f>="Investment Likelihood: "&amp;IFERROR(INDEX('All Data'!$AP:$AP,MATCH($H$129&amp;"",'All Data'!$A:$A,0)),"—")</f>
      </c>
      <c r="C149" s="4514"/>
      <c r="D149" s="4514"/>
      <c r="E149" s="4514"/>
      <c r="F149" s="4514"/>
      <c r="G149" s="4514"/>
    </row>
    <row customHeight="1" ht="15" r="150">
      <c r="B150" s="4516" t="inlineStr">
        <is>
          <t>Access to Opportunities (ATO) Composite Score /100</t>
        </is>
      </c>
      <c r="C150" s="4516"/>
      <c r="D150" s="4516"/>
      <c r="E150" s="4516"/>
      <c r="F150" s="7403" t="str">
        <f>=IFERROR(INDEX('All Data'!$AF:$AF,MATCH($H$129&amp;"",'All Data'!$A:$A,0)),"-")</f>
      </c>
      <c r="G150" s="15"/>
    </row>
    <row customHeight="1" ht="8" r="151"/>
    <row customHeight="1" ht="8" r="152"/>
    <row customHeight="1" ht="8" r="153"/>
    <row customHeight="1" ht="22" r="154">
      <c r="A154" s="4381" t="str">
        <f>="07  —  "&amp;IFERROR(INDEX('All Data'!$C:$C,MATCH($H$154&amp;"",'All Data'!$A:$A,0)),"")&amp;"  |  GEOID "&amp;$H$154&amp;"  |  "&amp;TEXT(IFERROR(INDEX('All Data'!$F:$F,MATCH($H$154&amp;"",'All Data'!$A:$A,0)),0),"0")&amp;" ac  |  "&amp;IFERROR(INDEX('All Data'!$AP:$AP,MATCH($H$154&amp;"",'All Data'!$A:$A,0)),"—")</f>
      </c>
      <c r="B154" s="4381"/>
      <c r="C154" s="4381"/>
      <c r="D154" s="4381"/>
      <c r="E154" s="4381"/>
      <c r="F154" s="4381"/>
      <c r="G154" s="4381"/>
      <c r="H154" s="7404" t="inlineStr">
        <is>
          <t>49011125810</t>
        </is>
      </c>
    </row>
    <row customHeight="1" ht="14" r="155">
      <c r="B155" s="4382" t="inlineStr">
        <is>
          <t>TRACT PROFILE</t>
        </is>
      </c>
      <c r="C155" s="4382"/>
      <c r="D155" s="4382" t="inlineStr">
        <is>
          <t>CENTERS &amp; DISTRICTS</t>
        </is>
      </c>
      <c r="E155" s="4382"/>
      <c r="F155" s="4382" t="inlineStr">
        <is>
          <t>HOUSING &amp; DEMOGRAPHICS</t>
        </is>
      </c>
      <c r="G155" s="4382"/>
    </row>
    <row customHeight="1" ht="15" r="156">
      <c r="B156" s="4384" t="inlineStr">
        <is>
          <t>Population</t>
        </is>
      </c>
      <c r="C156" s="7407" t="str">
        <f>=IFERROR(INDEX('All Data'!$D:$D,MATCH($H$154&amp;"",'All Data'!$A:$A,0)),"-")</f>
      </c>
      <c r="D156" s="4384" t="inlineStr">
        <is>
          <t>WC MUorC % Total</t>
        </is>
      </c>
      <c r="E156" s="7410" t="str">
        <f>=IFERROR(INDEX('All Data'!$J:$J,MATCH($H$154&amp;"",'All Data'!$A:$A,0)),"-")</f>
      </c>
      <c r="F156" s="4384" t="inlineStr">
        <is>
          <t>Total Units</t>
        </is>
      </c>
      <c r="G156" s="7413" t="str">
        <f>=IFERROR(INDEX('All Data'!$R:$R,MATCH($H$154&amp;"",'All Data'!$A:$A,0)),"-")</f>
      </c>
    </row>
    <row customHeight="1" ht="15" r="157">
      <c r="B157" s="32" t="inlineStr">
        <is>
          <t>Households</t>
        </is>
      </c>
      <c r="C157" s="7416" t="str">
        <f>=IFERROR(INDEX('All Data'!$E:$E,MATCH($H$154&amp;"",'All Data'!$A:$A,0)),"-")</f>
      </c>
      <c r="D157" s="32" t="inlineStr">
        <is>
          <t>Metropolitan Center</t>
        </is>
      </c>
      <c r="E157" s="7419" t="str">
        <f>=IFERROR(INDEX('All Data'!$K:$K,MATCH($H$154&amp;"",'All Data'!$A:$A,0)),"-")</f>
      </c>
      <c r="F157" s="32" t="inlineStr">
        <is>
          <t>Residential Acres</t>
        </is>
      </c>
      <c r="G157" s="7422" t="str">
        <f>=IFERROR(INDEX('All Data'!$S:$S,MATCH($H$154&amp;"",'All Data'!$A:$A,0)),"-")</f>
      </c>
    </row>
    <row customHeight="1" ht="15" r="158">
      <c r="B158" s="4384" t="inlineStr">
        <is>
          <t>Total Acres</t>
        </is>
      </c>
      <c r="C158" s="7425" t="str">
        <f>=IFERROR(INDEX('All Data'!$F:$F,MATCH($H$154&amp;"",'All Data'!$A:$A,0)),"-")</f>
      </c>
      <c r="D158" s="4384" t="inlineStr">
        <is>
          <t>Urban Center</t>
        </is>
      </c>
      <c r="E158" s="7428" t="str">
        <f>=IFERROR(INDEX('All Data'!$L:$L,MATCH($H$154&amp;"",'All Data'!$A:$A,0)),"-")</f>
      </c>
      <c r="F158" s="4384" t="inlineStr">
        <is>
          <t>SFD Acres</t>
        </is>
      </c>
      <c r="G158" s="7431" t="str">
        <f>=IFERROR(INDEX('All Data'!$T:$T,MATCH($H$154&amp;"",'All Data'!$A:$A,0)),"-")</f>
      </c>
    </row>
    <row customHeight="1" ht="15" r="159">
      <c r="B159" s="32" t="inlineStr">
        <is>
          <t>Developable Acres</t>
        </is>
      </c>
      <c r="C159" s="7434" t="str">
        <f>=IFERROR(INDEX('All Data'!$G:$G,MATCH($H$154&amp;"",'All Data'!$A:$A,0)),"-")</f>
      </c>
      <c r="D159" s="32" t="inlineStr">
        <is>
          <t>City Center</t>
        </is>
      </c>
      <c r="E159" s="7437" t="str">
        <f>=IFERROR(INDEX('All Data'!$M:$M,MATCH($H$154&amp;"",'All Data'!$A:$A,0)),"-")</f>
      </c>
      <c r="F159" s="32" t="inlineStr">
        <is>
          <t>MF / SFA Acres</t>
        </is>
      </c>
      <c r="G159" s="7440" t="str">
        <f>=IFERROR(INDEX('All Data'!$U:$U,MATCH($H$154&amp;"",'All Data'!$A:$A,0)),"-")</f>
      </c>
    </row>
    <row customHeight="1" ht="15" r="160">
      <c r="B160" s="4384" t="inlineStr">
        <is>
          <t>OZ 1.0 Acres</t>
        </is>
      </c>
      <c r="C160" s="7443" t="str">
        <f>=IFERROR(INDEX('All Data'!$H:$H,MATCH($H$154&amp;"",'All Data'!$A:$A,0)),"-")</f>
      </c>
      <c r="D160" s="4384" t="inlineStr">
        <is>
          <t>Neighborhood Center</t>
        </is>
      </c>
      <c r="E160" s="7446" t="str">
        <f>=IFERROR(INDEX('All Data'!$N:$N,MATCH($H$154&amp;"",'All Data'!$A:$A,0)),"-")</f>
      </c>
      <c r="F160" s="4384" t="inlineStr">
        <is>
          <t>Poverty Rate</t>
        </is>
      </c>
      <c r="G160" s="7449" t="str">
        <f>=IFERROR(INDEX('All Data'!$AL:$AL,MATCH($H$154&amp;"",'All Data'!$A:$A,0)),"-")</f>
      </c>
    </row>
    <row customHeight="1" ht="15" r="161">
      <c r="B161" s="32" t="inlineStr">
        <is>
          <t>OZ 1.0 % of Tract</t>
        </is>
      </c>
      <c r="C161" s="7452" t="str">
        <f>=IFERROR(INDEX('All Data'!$I:$I,MATCH($H$154&amp;"",'All Data'!$A:$A,0)),"-")</f>
      </c>
      <c r="D161" s="32" t="inlineStr">
        <is>
          <t>Employment District</t>
        </is>
      </c>
      <c r="E161" s="7455" t="str">
        <f>=IFERROR(INDEX('All Data'!$O:$O,MATCH($H$154&amp;"",'All Data'!$A:$A,0)),"-")</f>
      </c>
      <c r="F161" s="32" t="inlineStr">
        <is>
          <t>Unemployment Rate</t>
        </is>
      </c>
      <c r="G161" s="7458" t="str">
        <f>=IFERROR(INDEX('All Data'!$AM:$AM,MATCH($H$154&amp;"",'All Data'!$A:$A,0)),"-")</f>
      </c>
    </row>
    <row customHeight="1" ht="15" r="162">
      <c r="B162" s="4384" t="inlineStr">
        <is>
          <t/>
        </is>
      </c>
      <c r="C162" s="4440" t="inlineStr">
        <is>
          <t/>
        </is>
      </c>
      <c r="D162" s="4384" t="inlineStr">
        <is>
          <t>Industrial District</t>
        </is>
      </c>
      <c r="E162" s="7461" t="str">
        <f>=IFERROR(INDEX('All Data'!$P:$P,MATCH($H$154&amp;"",'All Data'!$A:$A,0)),"-")</f>
      </c>
      <c r="F162" s="4384" t="inlineStr">
        <is>
          <t>Median Family Income</t>
        </is>
      </c>
      <c r="G162" s="7464" t="str">
        <f>=IFERROR(INDEX('All Data'!$AN:$AN,MATCH($H$154&amp;"",'All Data'!$A:$A,0)),"-")</f>
      </c>
    </row>
    <row customHeight="1" ht="15" r="163">
      <c r="B163" s="32" t="inlineStr">
        <is>
          <t/>
        </is>
      </c>
      <c r="C163" s="4448" t="inlineStr">
        <is>
          <t/>
        </is>
      </c>
      <c r="D163" s="32" t="inlineStr">
        <is>
          <t>Retail District</t>
        </is>
      </c>
      <c r="E163" s="7467" t="str">
        <f>=IFERROR(INDEX('All Data'!$Q:$Q,MATCH($H$154&amp;"",'All Data'!$A:$A,0)),"-")</f>
      </c>
      <c r="F163" s="32" t="inlineStr">
        <is>
          <t/>
        </is>
      </c>
      <c r="G163" s="4448" t="inlineStr">
        <is>
          <t/>
        </is>
      </c>
    </row>
    <row customHeight="1" ht="14" r="164">
      <c r="B164" s="4453" t="inlineStr">
        <is>
          <t>TRANSIT ACCESS</t>
        </is>
      </c>
      <c r="C164" s="4453"/>
      <c r="D164" s="4453" t="inlineStr">
        <is>
          <t>AUTO ACCESS</t>
        </is>
      </c>
      <c r="E164" s="4453"/>
      <c r="F164" s="4453" t="inlineStr">
        <is>
          <t>PROJECTED GROWTH 2027-37</t>
        </is>
      </c>
      <c r="G164" s="4453"/>
    </row>
    <row customHeight="1" ht="15" r="165">
      <c r="B165" s="4384" t="inlineStr">
        <is>
          <t>Rail / BRT Stops</t>
        </is>
      </c>
      <c r="C165" s="7470" t="str">
        <f>=IFERROR(INDEX('All Data'!$V:$V,MATCH($H$154&amp;"",'All Data'!$A:$A,0)),"-")</f>
      </c>
      <c r="D165" s="4384" t="inlineStr">
        <is>
          <t>Freeway Exits</t>
        </is>
      </c>
      <c r="E165" s="7473" t="str">
        <f>=IFERROR(INDEX('All Data'!$AB:$AB,MATCH($H$154&amp;"",'All Data'!$A:$A,0)),"-")</f>
      </c>
      <c r="F165" s="4384" t="inlineStr">
        <is>
          <t>Households Added</t>
        </is>
      </c>
      <c r="G165" s="7476" t="str">
        <f>=IFERROR(INDEX('All Data'!$AG:$AG,MATCH($H$154&amp;"",'All Data'!$A:$A,0)),"-")</f>
      </c>
    </row>
    <row customHeight="1" ht="15" r="166">
      <c r="B166" s="32" t="inlineStr">
        <is>
          <t>SAP Acres</t>
        </is>
      </c>
      <c r="C166" s="7479" t="str">
        <f>=IFERROR(INDEX('All Data'!$W:$W,MATCH($H$154&amp;"",'All Data'!$A:$A,0)),"-")</f>
      </c>
      <c r="D166" s="32" t="inlineStr">
        <is>
          <t>Exit Distance (mi)</t>
        </is>
      </c>
      <c r="E166" s="7482" t="str">
        <f>=IFERROR(INDEX('All Data'!$AC:$AC,MATCH($H$154&amp;"",'All Data'!$A:$A,0)),"-")</f>
      </c>
      <c r="F166" s="32" t="inlineStr">
        <is>
          <t>Population Added</t>
        </is>
      </c>
      <c r="G166" s="7485" t="str">
        <f>=IFERROR(INDEX('All Data'!$AH:$AH,MATCH($H$154&amp;"",'All Data'!$A:$A,0)),"-")</f>
      </c>
    </row>
    <row customHeight="1" ht="15" r="167">
      <c r="B167" s="4384" t="inlineStr">
        <is>
          <t>SAP % of Tract</t>
        </is>
      </c>
      <c r="C167" s="7488" t="str">
        <f>=IFERROR(INDEX('All Data'!$X:$X,MATCH($H$154&amp;"",'All Data'!$A:$A,0)),"-")</f>
      </c>
      <c r="D167" s="4384" t="inlineStr">
        <is>
          <t>ATO Jobs (Auto)</t>
        </is>
      </c>
      <c r="E167" s="7491" t="str">
        <f>=IFERROR(INDEX('All Data'!$AD:$AD,MATCH($H$154&amp;"",'All Data'!$A:$A,0)),"-")</f>
      </c>
      <c r="F167" s="4384" t="inlineStr">
        <is>
          <t>Jobs Added</t>
        </is>
      </c>
      <c r="G167" s="7494" t="str">
        <f>=IFERROR(INDEX('All Data'!$AI:$AI,MATCH($H$154&amp;"",'All Data'!$A:$A,0)),"-")</f>
      </c>
    </row>
    <row customHeight="1" ht="15" r="168">
      <c r="B168" s="32" t="inlineStr">
        <is>
          <t>ATO Jobs (Transit)</t>
        </is>
      </c>
      <c r="C168" s="7497" t="str">
        <f>=IFERROR(INDEX('All Data'!$Y:$Y,MATCH($H$154&amp;"",'All Data'!$A:$A,0)),"-")</f>
      </c>
      <c r="D168" s="32" t="inlineStr">
        <is>
          <t>ATO Households (Auto)</t>
        </is>
      </c>
      <c r="E168" s="7500" t="str">
        <f>=IFERROR(INDEX('All Data'!$AE:$AE,MATCH($H$154&amp;"",'All Data'!$A:$A,0)),"-")</f>
      </c>
      <c r="F168" s="32" t="inlineStr">
        <is>
          <t>ERU Added</t>
        </is>
      </c>
      <c r="G168" s="7503" t="str">
        <f>=IFERROR(INDEX('All Data'!$AJ:$AJ,MATCH($H$154&amp;"",'All Data'!$A:$A,0)),"-")</f>
      </c>
    </row>
    <row customHeight="1" ht="15" r="169">
      <c r="B169" s="4384" t="inlineStr">
        <is>
          <t>ATO Households (Transit)</t>
        </is>
      </c>
      <c r="C169" s="7506" t="str">
        <f>=IFERROR(INDEX('All Data'!$Z:$Z,MATCH($H$154&amp;"",'All Data'!$A:$A,0)),"-")</f>
      </c>
      <c r="D169" s="4384" t="inlineStr">
        <is>
          <t/>
        </is>
      </c>
      <c r="E169" s="4440" t="inlineStr">
        <is>
          <t/>
        </is>
      </c>
      <c r="F169" s="4384" t="inlineStr">
        <is>
          <t>ERU per Acre</t>
        </is>
      </c>
      <c r="G169" s="7509" t="str">
        <f>=IFERROR(INDEX('All Data'!$AK:$AK,MATCH($H$154&amp;"",'All Data'!$A:$A,0)),"-")</f>
      </c>
    </row>
    <row customHeight="1" ht="15" r="170">
      <c r="B170" s="32" t="inlineStr">
        <is>
          <t>SAP Planned HH/ac</t>
        </is>
      </c>
      <c r="C170" s="7512" t="str">
        <f>=IFERROR(INDEX('All Data'!$AA:$AA,MATCH($H$154&amp;"",'All Data'!$A:$A,0)),"-")</f>
      </c>
      <c r="D170" s="32" t="inlineStr">
        <is>
          <t/>
        </is>
      </c>
      <c r="E170" s="4448" t="inlineStr">
        <is>
          <t/>
        </is>
      </c>
      <c r="F170" s="32" t="inlineStr">
        <is>
          <t/>
        </is>
      </c>
      <c r="G170" s="4448" t="inlineStr">
        <is>
          <t/>
        </is>
      </c>
    </row>
    <row customHeight="1" ht="15" r="171">
      <c r="B171" s="4384" t="inlineStr">
        <is>
          <t/>
        </is>
      </c>
      <c r="C171" s="4440" t="inlineStr">
        <is>
          <t/>
        </is>
      </c>
      <c r="D171" s="4384" t="inlineStr">
        <is>
          <t/>
        </is>
      </c>
      <c r="E171" s="4440" t="inlineStr">
        <is>
          <t/>
        </is>
      </c>
      <c r="F171" s="4384" t="inlineStr">
        <is>
          <t/>
        </is>
      </c>
      <c r="G171" s="4440" t="inlineStr">
        <is>
          <t/>
        </is>
      </c>
    </row>
    <row customHeight="1" ht="14" r="172">
      <c r="B172" s="4500" t="inlineStr">
        <is>
          <t>INCOME</t>
        </is>
      </c>
      <c r="C172" s="4500"/>
      <c r="D172" s="4500" t="inlineStr">
        <is>
          <t>POVERTY RATE</t>
        </is>
      </c>
      <c r="E172" s="4500"/>
      <c r="F172" s="4500" t="inlineStr">
        <is>
          <t>UNEMPLOYMENT</t>
        </is>
      </c>
      <c r="G172" s="4500"/>
    </row>
    <row customHeight="1" ht="18" r="173">
      <c r="B173" s="10"/>
      <c r="C173" s="7516" t="str">
        <f>=IFERROR(INDEX('All Data'!$AN:$AN,MATCH($H$154&amp;"",'All Data'!$A:$A,0)),"-")</f>
      </c>
      <c r="D173" s="10"/>
      <c r="E173" s="7520" t="str">
        <f>=IFERROR(INDEX('All Data'!$AL:$AL,MATCH($H$154&amp;"",'All Data'!$A:$A,0)),"-")</f>
      </c>
      <c r="F173" s="10"/>
      <c r="G173" s="7524" t="str">
        <f>=IFERROR(INDEX('All Data'!$AM:$AM,MATCH($H$154&amp;"",'All Data'!$A:$A,0)),"-")</f>
      </c>
    </row>
    <row customHeight="1" ht="24" r="174">
      <c r="B174" s="4514" t="str">
        <f>="Investment Likelihood: "&amp;IFERROR(INDEX('All Data'!$AP:$AP,MATCH($H$154&amp;"",'All Data'!$A:$A,0)),"—")</f>
      </c>
      <c r="C174" s="4514"/>
      <c r="D174" s="4514"/>
      <c r="E174" s="4514"/>
      <c r="F174" s="4514"/>
      <c r="G174" s="4514"/>
    </row>
    <row customHeight="1" ht="15" r="175">
      <c r="B175" s="4516" t="inlineStr">
        <is>
          <t>Access to Opportunities (ATO) Composite Score /100</t>
        </is>
      </c>
      <c r="C175" s="4516"/>
      <c r="D175" s="4516"/>
      <c r="E175" s="4516"/>
      <c r="F175" s="7528" t="str">
        <f>=IFERROR(INDEX('All Data'!$AF:$AF,MATCH($H$154&amp;"",'All Data'!$A:$A,0)),"-")</f>
      </c>
      <c r="G175" s="15"/>
    </row>
    <row customHeight="1" ht="8" r="176"/>
    <row customHeight="1" ht="8" r="177"/>
    <row customHeight="1" ht="8" r="178"/>
    <row customHeight="1" ht="22" r="179">
      <c r="A179" s="4902" t="str">
        <f>="08  —  "&amp;IFERROR(INDEX('All Data'!$C:$C,MATCH($H$179&amp;"",'All Data'!$A:$A,0)),"")&amp;"  |  GEOID "&amp;$H$179&amp;"  |  "&amp;TEXT(IFERROR(INDEX('All Data'!$F:$F,MATCH($H$179&amp;"",'All Data'!$A:$A,0)),0),"0")&amp;" ac  |  "&amp;IFERROR(INDEX('All Data'!$AP:$AP,MATCH($H$179&amp;"",'All Data'!$A:$A,0)),"—")</f>
      </c>
      <c r="B179" s="4902"/>
      <c r="C179" s="4902"/>
      <c r="D179" s="4902"/>
      <c r="E179" s="4902"/>
      <c r="F179" s="4902"/>
      <c r="G179" s="4902"/>
      <c r="H179" s="7529" t="inlineStr">
        <is>
          <t>49011126700</t>
        </is>
      </c>
    </row>
    <row customHeight="1" ht="14" r="180">
      <c r="B180" s="4382" t="inlineStr">
        <is>
          <t>TRACT PROFILE</t>
        </is>
      </c>
      <c r="C180" s="4382"/>
      <c r="D180" s="4382" t="inlineStr">
        <is>
          <t>CENTERS &amp; DISTRICTS</t>
        </is>
      </c>
      <c r="E180" s="4382"/>
      <c r="F180" s="4382" t="inlineStr">
        <is>
          <t>HOUSING &amp; DEMOGRAPHICS</t>
        </is>
      </c>
      <c r="G180" s="4382"/>
    </row>
    <row customHeight="1" ht="15" r="181">
      <c r="B181" s="4384" t="inlineStr">
        <is>
          <t>Population</t>
        </is>
      </c>
      <c r="C181" s="7532" t="str">
        <f>=IFERROR(INDEX('All Data'!$D:$D,MATCH($H$179&amp;"",'All Data'!$A:$A,0)),"-")</f>
      </c>
      <c r="D181" s="4384" t="inlineStr">
        <is>
          <t>WC MUorC % Total</t>
        </is>
      </c>
      <c r="E181" s="7535" t="str">
        <f>=IFERROR(INDEX('All Data'!$J:$J,MATCH($H$179&amp;"",'All Data'!$A:$A,0)),"-")</f>
      </c>
      <c r="F181" s="4384" t="inlineStr">
        <is>
          <t>Total Units</t>
        </is>
      </c>
      <c r="G181" s="7538" t="str">
        <f>=IFERROR(INDEX('All Data'!$R:$R,MATCH($H$179&amp;"",'All Data'!$A:$A,0)),"-")</f>
      </c>
    </row>
    <row customHeight="1" ht="15" r="182">
      <c r="B182" s="32" t="inlineStr">
        <is>
          <t>Households</t>
        </is>
      </c>
      <c r="C182" s="7541" t="str">
        <f>=IFERROR(INDEX('All Data'!$E:$E,MATCH($H$179&amp;"",'All Data'!$A:$A,0)),"-")</f>
      </c>
      <c r="D182" s="32" t="inlineStr">
        <is>
          <t>Metropolitan Center</t>
        </is>
      </c>
      <c r="E182" s="7544" t="str">
        <f>=IFERROR(INDEX('All Data'!$K:$K,MATCH($H$179&amp;"",'All Data'!$A:$A,0)),"-")</f>
      </c>
      <c r="F182" s="32" t="inlineStr">
        <is>
          <t>Residential Acres</t>
        </is>
      </c>
      <c r="G182" s="7547" t="str">
        <f>=IFERROR(INDEX('All Data'!$S:$S,MATCH($H$179&amp;"",'All Data'!$A:$A,0)),"-")</f>
      </c>
    </row>
    <row customHeight="1" ht="15" r="183">
      <c r="B183" s="4384" t="inlineStr">
        <is>
          <t>Total Acres</t>
        </is>
      </c>
      <c r="C183" s="7550" t="str">
        <f>=IFERROR(INDEX('All Data'!$F:$F,MATCH($H$179&amp;"",'All Data'!$A:$A,0)),"-")</f>
      </c>
      <c r="D183" s="4384" t="inlineStr">
        <is>
          <t>Urban Center</t>
        </is>
      </c>
      <c r="E183" s="7553" t="str">
        <f>=IFERROR(INDEX('All Data'!$L:$L,MATCH($H$179&amp;"",'All Data'!$A:$A,0)),"-")</f>
      </c>
      <c r="F183" s="4384" t="inlineStr">
        <is>
          <t>SFD Acres</t>
        </is>
      </c>
      <c r="G183" s="7556" t="str">
        <f>=IFERROR(INDEX('All Data'!$T:$T,MATCH($H$179&amp;"",'All Data'!$A:$A,0)),"-")</f>
      </c>
    </row>
    <row customHeight="1" ht="15" r="184">
      <c r="B184" s="32" t="inlineStr">
        <is>
          <t>Developable Acres</t>
        </is>
      </c>
      <c r="C184" s="7559" t="str">
        <f>=IFERROR(INDEX('All Data'!$G:$G,MATCH($H$179&amp;"",'All Data'!$A:$A,0)),"-")</f>
      </c>
      <c r="D184" s="32" t="inlineStr">
        <is>
          <t>City Center</t>
        </is>
      </c>
      <c r="E184" s="7562" t="str">
        <f>=IFERROR(INDEX('All Data'!$M:$M,MATCH($H$179&amp;"",'All Data'!$A:$A,0)),"-")</f>
      </c>
      <c r="F184" s="32" t="inlineStr">
        <is>
          <t>MF / SFA Acres</t>
        </is>
      </c>
      <c r="G184" s="7565" t="str">
        <f>=IFERROR(INDEX('All Data'!$U:$U,MATCH($H$179&amp;"",'All Data'!$A:$A,0)),"-")</f>
      </c>
    </row>
    <row customHeight="1" ht="15" r="185">
      <c r="B185" s="4384" t="inlineStr">
        <is>
          <t>OZ 1.0 Acres</t>
        </is>
      </c>
      <c r="C185" s="7568" t="str">
        <f>=IFERROR(INDEX('All Data'!$H:$H,MATCH($H$179&amp;"",'All Data'!$A:$A,0)),"-")</f>
      </c>
      <c r="D185" s="4384" t="inlineStr">
        <is>
          <t>Neighborhood Center</t>
        </is>
      </c>
      <c r="E185" s="7571" t="str">
        <f>=IFERROR(INDEX('All Data'!$N:$N,MATCH($H$179&amp;"",'All Data'!$A:$A,0)),"-")</f>
      </c>
      <c r="F185" s="4384" t="inlineStr">
        <is>
          <t>Poverty Rate</t>
        </is>
      </c>
      <c r="G185" s="7574" t="str">
        <f>=IFERROR(INDEX('All Data'!$AL:$AL,MATCH($H$179&amp;"",'All Data'!$A:$A,0)),"-")</f>
      </c>
    </row>
    <row customHeight="1" ht="15" r="186">
      <c r="B186" s="32" t="inlineStr">
        <is>
          <t>OZ 1.0 % of Tract</t>
        </is>
      </c>
      <c r="C186" s="7577" t="str">
        <f>=IFERROR(INDEX('All Data'!$I:$I,MATCH($H$179&amp;"",'All Data'!$A:$A,0)),"-")</f>
      </c>
      <c r="D186" s="32" t="inlineStr">
        <is>
          <t>Employment District</t>
        </is>
      </c>
      <c r="E186" s="7580" t="str">
        <f>=IFERROR(INDEX('All Data'!$O:$O,MATCH($H$179&amp;"",'All Data'!$A:$A,0)),"-")</f>
      </c>
      <c r="F186" s="32" t="inlineStr">
        <is>
          <t>Unemployment Rate</t>
        </is>
      </c>
      <c r="G186" s="7583" t="str">
        <f>=IFERROR(INDEX('All Data'!$AM:$AM,MATCH($H$179&amp;"",'All Data'!$A:$A,0)),"-")</f>
      </c>
    </row>
    <row customHeight="1" ht="15" r="187">
      <c r="B187" s="4384" t="inlineStr">
        <is>
          <t/>
        </is>
      </c>
      <c r="C187" s="4440" t="inlineStr">
        <is>
          <t/>
        </is>
      </c>
      <c r="D187" s="4384" t="inlineStr">
        <is>
          <t>Industrial District</t>
        </is>
      </c>
      <c r="E187" s="7586" t="str">
        <f>=IFERROR(INDEX('All Data'!$P:$P,MATCH($H$179&amp;"",'All Data'!$A:$A,0)),"-")</f>
      </c>
      <c r="F187" s="4384" t="inlineStr">
        <is>
          <t>Median Family Income</t>
        </is>
      </c>
      <c r="G187" s="7589" t="str">
        <f>=IFERROR(INDEX('All Data'!$AN:$AN,MATCH($H$179&amp;"",'All Data'!$A:$A,0)),"-")</f>
      </c>
    </row>
    <row customHeight="1" ht="15" r="188">
      <c r="B188" s="32" t="inlineStr">
        <is>
          <t/>
        </is>
      </c>
      <c r="C188" s="4448" t="inlineStr">
        <is>
          <t/>
        </is>
      </c>
      <c r="D188" s="32" t="inlineStr">
        <is>
          <t>Retail District</t>
        </is>
      </c>
      <c r="E188" s="7592" t="str">
        <f>=IFERROR(INDEX('All Data'!$Q:$Q,MATCH($H$179&amp;"",'All Data'!$A:$A,0)),"-")</f>
      </c>
      <c r="F188" s="32" t="inlineStr">
        <is>
          <t/>
        </is>
      </c>
      <c r="G188" s="4448" t="inlineStr">
        <is>
          <t/>
        </is>
      </c>
    </row>
    <row customHeight="1" ht="14" r="189">
      <c r="B189" s="4453" t="inlineStr">
        <is>
          <t>TRANSIT ACCESS</t>
        </is>
      </c>
      <c r="C189" s="4453"/>
      <c r="D189" s="4453" t="inlineStr">
        <is>
          <t>AUTO ACCESS</t>
        </is>
      </c>
      <c r="E189" s="4453"/>
      <c r="F189" s="4453" t="inlineStr">
        <is>
          <t>PROJECTED GROWTH 2027-37</t>
        </is>
      </c>
      <c r="G189" s="4453"/>
    </row>
    <row customHeight="1" ht="15" r="190">
      <c r="B190" s="4384" t="inlineStr">
        <is>
          <t>Rail / BRT Stops</t>
        </is>
      </c>
      <c r="C190" s="7595" t="str">
        <f>=IFERROR(INDEX('All Data'!$V:$V,MATCH($H$179&amp;"",'All Data'!$A:$A,0)),"-")</f>
      </c>
      <c r="D190" s="4384" t="inlineStr">
        <is>
          <t>Freeway Exits</t>
        </is>
      </c>
      <c r="E190" s="7598" t="str">
        <f>=IFERROR(INDEX('All Data'!$AB:$AB,MATCH($H$179&amp;"",'All Data'!$A:$A,0)),"-")</f>
      </c>
      <c r="F190" s="4384" t="inlineStr">
        <is>
          <t>Households Added</t>
        </is>
      </c>
      <c r="G190" s="7601" t="str">
        <f>=IFERROR(INDEX('All Data'!$AG:$AG,MATCH($H$179&amp;"",'All Data'!$A:$A,0)),"-")</f>
      </c>
    </row>
    <row customHeight="1" ht="15" r="191">
      <c r="B191" s="32" t="inlineStr">
        <is>
          <t>SAP Acres</t>
        </is>
      </c>
      <c r="C191" s="7604" t="str">
        <f>=IFERROR(INDEX('All Data'!$W:$W,MATCH($H$179&amp;"",'All Data'!$A:$A,0)),"-")</f>
      </c>
      <c r="D191" s="32" t="inlineStr">
        <is>
          <t>Exit Distance (mi)</t>
        </is>
      </c>
      <c r="E191" s="7607" t="str">
        <f>=IFERROR(INDEX('All Data'!$AC:$AC,MATCH($H$179&amp;"",'All Data'!$A:$A,0)),"-")</f>
      </c>
      <c r="F191" s="32" t="inlineStr">
        <is>
          <t>Population Added</t>
        </is>
      </c>
      <c r="G191" s="7610" t="str">
        <f>=IFERROR(INDEX('All Data'!$AH:$AH,MATCH($H$179&amp;"",'All Data'!$A:$A,0)),"-")</f>
      </c>
    </row>
    <row customHeight="1" ht="15" r="192">
      <c r="B192" s="4384" t="inlineStr">
        <is>
          <t>SAP % of Tract</t>
        </is>
      </c>
      <c r="C192" s="7613" t="str">
        <f>=IFERROR(INDEX('All Data'!$X:$X,MATCH($H$179&amp;"",'All Data'!$A:$A,0)),"-")</f>
      </c>
      <c r="D192" s="4384" t="inlineStr">
        <is>
          <t>ATO Jobs (Auto)</t>
        </is>
      </c>
      <c r="E192" s="7616" t="str">
        <f>=IFERROR(INDEX('All Data'!$AD:$AD,MATCH($H$179&amp;"",'All Data'!$A:$A,0)),"-")</f>
      </c>
      <c r="F192" s="4384" t="inlineStr">
        <is>
          <t>Jobs Added</t>
        </is>
      </c>
      <c r="G192" s="7619" t="str">
        <f>=IFERROR(INDEX('All Data'!$AI:$AI,MATCH($H$179&amp;"",'All Data'!$A:$A,0)),"-")</f>
      </c>
    </row>
    <row customHeight="1" ht="15" r="193">
      <c r="B193" s="32" t="inlineStr">
        <is>
          <t>ATO Jobs (Transit)</t>
        </is>
      </c>
      <c r="C193" s="7622" t="str">
        <f>=IFERROR(INDEX('All Data'!$Y:$Y,MATCH($H$179&amp;"",'All Data'!$A:$A,0)),"-")</f>
      </c>
      <c r="D193" s="32" t="inlineStr">
        <is>
          <t>ATO Households (Auto)</t>
        </is>
      </c>
      <c r="E193" s="7625" t="str">
        <f>=IFERROR(INDEX('All Data'!$AE:$AE,MATCH($H$179&amp;"",'All Data'!$A:$A,0)),"-")</f>
      </c>
      <c r="F193" s="32" t="inlineStr">
        <is>
          <t>ERU Added</t>
        </is>
      </c>
      <c r="G193" s="7628" t="str">
        <f>=IFERROR(INDEX('All Data'!$AJ:$AJ,MATCH($H$179&amp;"",'All Data'!$A:$A,0)),"-")</f>
      </c>
    </row>
    <row customHeight="1" ht="15" r="194">
      <c r="B194" s="4384" t="inlineStr">
        <is>
          <t>ATO Households (Transit)</t>
        </is>
      </c>
      <c r="C194" s="7631" t="str">
        <f>=IFERROR(INDEX('All Data'!$Z:$Z,MATCH($H$179&amp;"",'All Data'!$A:$A,0)),"-")</f>
      </c>
      <c r="D194" s="4384" t="inlineStr">
        <is>
          <t/>
        </is>
      </c>
      <c r="E194" s="4440" t="inlineStr">
        <is>
          <t/>
        </is>
      </c>
      <c r="F194" s="4384" t="inlineStr">
        <is>
          <t>ERU per Acre</t>
        </is>
      </c>
      <c r="G194" s="7634" t="str">
        <f>=IFERROR(INDEX('All Data'!$AK:$AK,MATCH($H$179&amp;"",'All Data'!$A:$A,0)),"-")</f>
      </c>
    </row>
    <row customHeight="1" ht="15" r="195">
      <c r="B195" s="32" t="inlineStr">
        <is>
          <t>SAP Planned HH/ac</t>
        </is>
      </c>
      <c r="C195" s="7637" t="str">
        <f>=IFERROR(INDEX('All Data'!$AA:$AA,MATCH($H$179&amp;"",'All Data'!$A:$A,0)),"-")</f>
      </c>
      <c r="D195" s="32" t="inlineStr">
        <is>
          <t/>
        </is>
      </c>
      <c r="E195" s="4448" t="inlineStr">
        <is>
          <t/>
        </is>
      </c>
      <c r="F195" s="32" t="inlineStr">
        <is>
          <t/>
        </is>
      </c>
      <c r="G195" s="4448" t="inlineStr">
        <is>
          <t/>
        </is>
      </c>
    </row>
    <row customHeight="1" ht="15" r="196">
      <c r="B196" s="4384" t="inlineStr">
        <is>
          <t/>
        </is>
      </c>
      <c r="C196" s="4440" t="inlineStr">
        <is>
          <t/>
        </is>
      </c>
      <c r="D196" s="4384" t="inlineStr">
        <is>
          <t/>
        </is>
      </c>
      <c r="E196" s="4440" t="inlineStr">
        <is>
          <t/>
        </is>
      </c>
      <c r="F196" s="4384" t="inlineStr">
        <is>
          <t/>
        </is>
      </c>
      <c r="G196" s="4440" t="inlineStr">
        <is>
          <t/>
        </is>
      </c>
    </row>
    <row customHeight="1" ht="14" r="197">
      <c r="B197" s="4500" t="inlineStr">
        <is>
          <t>INCOME</t>
        </is>
      </c>
      <c r="C197" s="4500"/>
      <c r="D197" s="4500" t="inlineStr">
        <is>
          <t>POVERTY RATE</t>
        </is>
      </c>
      <c r="E197" s="4500"/>
      <c r="F197" s="4500" t="inlineStr">
        <is>
          <t>UNEMPLOYMENT</t>
        </is>
      </c>
      <c r="G197" s="4500"/>
    </row>
    <row customHeight="1" ht="18" r="198">
      <c r="B198" s="10"/>
      <c r="C198" s="7641" t="str">
        <f>=IFERROR(INDEX('All Data'!$AN:$AN,MATCH($H$179&amp;"",'All Data'!$A:$A,0)),"-")</f>
      </c>
      <c r="D198" s="10"/>
      <c r="E198" s="7645" t="str">
        <f>=IFERROR(INDEX('All Data'!$AL:$AL,MATCH($H$179&amp;"",'All Data'!$A:$A,0)),"-")</f>
      </c>
      <c r="F198" s="10"/>
      <c r="G198" s="7649" t="str">
        <f>=IFERROR(INDEX('All Data'!$AM:$AM,MATCH($H$179&amp;"",'All Data'!$A:$A,0)),"-")</f>
      </c>
    </row>
    <row customHeight="1" ht="24" r="199">
      <c r="B199" s="5024" t="str">
        <f>="Investment Likelihood: "&amp;IFERROR(INDEX('All Data'!$AP:$AP,MATCH($H$179&amp;"",'All Data'!$A:$A,0)),"—")</f>
      </c>
      <c r="C199" s="5024"/>
      <c r="D199" s="5024"/>
      <c r="E199" s="5024"/>
      <c r="F199" s="5024"/>
      <c r="G199" s="5024"/>
    </row>
    <row customHeight="1" ht="15" r="200">
      <c r="B200" s="4516" t="inlineStr">
        <is>
          <t>Access to Opportunities (ATO) Composite Score /100</t>
        </is>
      </c>
      <c r="C200" s="4516"/>
      <c r="D200" s="4516"/>
      <c r="E200" s="4516"/>
      <c r="F200" s="7653" t="str">
        <f>=IFERROR(INDEX('All Data'!$AF:$AF,MATCH($H$179&amp;"",'All Data'!$A:$A,0)),"-")</f>
      </c>
      <c r="G200" s="15"/>
    </row>
    <row customHeight="1" ht="8" r="201"/>
    <row customHeight="1" ht="8" r="202"/>
    <row customHeight="1" ht="8" r="203"/>
  </sheetData>
  <mergeCells count="106">
    <mergeCell ref="A1:G1"/>
    <mergeCell ref="A2:G2"/>
    <mergeCell ref="A4:G4"/>
    <mergeCell ref="B5:C5"/>
    <mergeCell ref="D5:E5"/>
    <mergeCell ref="F5:G5"/>
    <mergeCell ref="B14:C14"/>
    <mergeCell ref="D14:E14"/>
    <mergeCell ref="F14:G14"/>
    <mergeCell ref="B22:C22"/>
    <mergeCell ref="D22:E22"/>
    <mergeCell ref="F22:G22"/>
    <mergeCell ref="B24:G24"/>
    <mergeCell ref="B25:E25"/>
    <mergeCell ref="F25:G25"/>
    <mergeCell ref="A29:G29"/>
    <mergeCell ref="B30:C30"/>
    <mergeCell ref="D30:E30"/>
    <mergeCell ref="F30:G30"/>
    <mergeCell ref="B39:C39"/>
    <mergeCell ref="D39:E39"/>
    <mergeCell ref="F39:G39"/>
    <mergeCell ref="B47:C47"/>
    <mergeCell ref="D47:E47"/>
    <mergeCell ref="F47:G47"/>
    <mergeCell ref="B49:G49"/>
    <mergeCell ref="B50:E50"/>
    <mergeCell ref="F50:G50"/>
    <mergeCell ref="A54:G54"/>
    <mergeCell ref="B55:C55"/>
    <mergeCell ref="D55:E55"/>
    <mergeCell ref="F55:G55"/>
    <mergeCell ref="B64:C64"/>
    <mergeCell ref="D64:E64"/>
    <mergeCell ref="F64:G64"/>
    <mergeCell ref="B72:C72"/>
    <mergeCell ref="D72:E72"/>
    <mergeCell ref="F72:G72"/>
    <mergeCell ref="B74:G74"/>
    <mergeCell ref="B75:E75"/>
    <mergeCell ref="F75:G75"/>
    <mergeCell ref="A79:G79"/>
    <mergeCell ref="B80:C80"/>
    <mergeCell ref="D80:E80"/>
    <mergeCell ref="F80:G80"/>
    <mergeCell ref="B89:C89"/>
    <mergeCell ref="D89:E89"/>
    <mergeCell ref="F89:G89"/>
    <mergeCell ref="B97:C97"/>
    <mergeCell ref="D97:E97"/>
    <mergeCell ref="F97:G97"/>
    <mergeCell ref="B99:G99"/>
    <mergeCell ref="B100:E100"/>
    <mergeCell ref="F100:G100"/>
    <mergeCell ref="A104:G104"/>
    <mergeCell ref="B105:C105"/>
    <mergeCell ref="D105:E105"/>
    <mergeCell ref="F105:G105"/>
    <mergeCell ref="B114:C114"/>
    <mergeCell ref="D114:E114"/>
    <mergeCell ref="F114:G114"/>
    <mergeCell ref="B122:C122"/>
    <mergeCell ref="D122:E122"/>
    <mergeCell ref="F122:G122"/>
    <mergeCell ref="B124:G124"/>
    <mergeCell ref="B125:E125"/>
    <mergeCell ref="F125:G125"/>
    <mergeCell ref="A129:G129"/>
    <mergeCell ref="B130:C130"/>
    <mergeCell ref="D130:E130"/>
    <mergeCell ref="F130:G130"/>
    <mergeCell ref="B139:C139"/>
    <mergeCell ref="D139:E139"/>
    <mergeCell ref="F139:G139"/>
    <mergeCell ref="B147:C147"/>
    <mergeCell ref="D147:E147"/>
    <mergeCell ref="F147:G147"/>
    <mergeCell ref="B149:G149"/>
    <mergeCell ref="B150:E150"/>
    <mergeCell ref="F150:G150"/>
    <mergeCell ref="A154:G154"/>
    <mergeCell ref="B155:C155"/>
    <mergeCell ref="D155:E155"/>
    <mergeCell ref="F155:G155"/>
    <mergeCell ref="B164:C164"/>
    <mergeCell ref="D164:E164"/>
    <mergeCell ref="F164:G164"/>
    <mergeCell ref="B172:C172"/>
    <mergeCell ref="D172:E172"/>
    <mergeCell ref="F172:G172"/>
    <mergeCell ref="B174:G174"/>
    <mergeCell ref="B175:E175"/>
    <mergeCell ref="F175:G175"/>
    <mergeCell ref="A179:G179"/>
    <mergeCell ref="B180:C180"/>
    <mergeCell ref="D180:E180"/>
    <mergeCell ref="F180:G180"/>
    <mergeCell ref="B189:C189"/>
    <mergeCell ref="D189:E189"/>
    <mergeCell ref="F189:G189"/>
    <mergeCell ref="B197:C197"/>
    <mergeCell ref="D197:E197"/>
    <mergeCell ref="F197:G197"/>
    <mergeCell ref="B199:G199"/>
    <mergeCell ref="B200:E200"/>
    <mergeCell ref="F200:G200"/>
  </mergeCells>
  <printOptions gridLines="1" gridLinesSet="1"/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3B4F"/>
  </sheetPr>
  <dimension ref="A1:H122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6.832"/>
    <col min="2" max="2" bestFit="1" customWidth="1" hidden="false" width="22.832"/>
    <col min="3" max="3" bestFit="1" customWidth="1" hidden="false" width="13.832"/>
    <col min="4" max="4" bestFit="1" customWidth="1" hidden="false" width="22.832"/>
    <col min="5" max="5" bestFit="1" customWidth="1" hidden="false" width="13.832"/>
    <col min="6" max="6" bestFit="1" customWidth="1" hidden="false" width="22.832"/>
    <col min="7" max="7" bestFit="1" customWidth="1" hidden="false" width="13.832"/>
    <col min="8" max="8" bestFit="1" customWidth="1" hidden="true" width="0.93"/>
  </cols>
  <sheetData>
    <row customHeight="1" ht="28" r="1">
      <c r="A1" s="34" t="inlineStr">
        <is>
          <t>Salt Lake County — OZ 2.0 Candidate Tracts — Detail</t>
        </is>
      </c>
      <c r="B1" s="34"/>
      <c r="C1" s="34"/>
      <c r="D1" s="34"/>
      <c r="E1" s="34"/>
      <c r="F1" s="34"/>
      <c r="G1" s="34"/>
    </row>
    <row customHeight="1" ht="18" r="2">
      <c r="A2" s="6" t="inlineStr">
        <is>
          <t>WFRC &amp; MAG Region  |  Generated June 01, 2026</t>
        </is>
      </c>
      <c r="B2" s="6"/>
      <c r="C2" s="6"/>
      <c r="D2" s="6"/>
      <c r="E2" s="6"/>
      <c r="F2" s="6"/>
      <c r="G2" s="6"/>
    </row>
    <row customHeight="1" ht="8" r="3"/>
    <row customHeight="1" ht="22" r="4">
      <c r="A4" s="4381" t="str">
        <f>="01  —  "&amp;IFERROR(INDEX('All Data'!$C:$C,MATCH($H$4&amp;"",'All Data'!$A:$A,0)),"")&amp;"  |  GEOID "&amp;$H$4&amp;"  |  "&amp;TEXT(IFERROR(INDEX('All Data'!$F:$F,MATCH($H$4&amp;"",'All Data'!$A:$A,0)),0),"0")&amp;" ac  |  "&amp;IFERROR(INDEX('All Data'!$AP:$AP,MATCH($H$4&amp;"",'All Data'!$A:$A,0)),"—")</f>
      </c>
      <c r="B4" s="4381"/>
      <c r="C4" s="4381"/>
      <c r="D4" s="4381"/>
      <c r="E4" s="4381"/>
      <c r="F4" s="4381"/>
      <c r="G4" s="4381"/>
      <c r="H4" s="7654" t="inlineStr">
        <is>
          <t>49035100306</t>
        </is>
      </c>
    </row>
    <row customHeight="1" ht="14" r="5">
      <c r="B5" s="4382" t="inlineStr">
        <is>
          <t>TRACT PROFILE</t>
        </is>
      </c>
      <c r="C5" s="4382"/>
      <c r="D5" s="4382" t="inlineStr">
        <is>
          <t>CENTERS &amp; DISTRICTS</t>
        </is>
      </c>
      <c r="E5" s="4382"/>
      <c r="F5" s="4382" t="inlineStr">
        <is>
          <t>HOUSING &amp; DEMOGRAPHICS</t>
        </is>
      </c>
      <c r="G5" s="4382"/>
    </row>
    <row customHeight="1" ht="15" r="6">
      <c r="B6" s="4384" t="inlineStr">
        <is>
          <t>Population</t>
        </is>
      </c>
      <c r="C6" s="7657" t="str">
        <f>=IFERROR(INDEX('All Data'!$D:$D,MATCH($H$4&amp;"",'All Data'!$A:$A,0)),"-")</f>
      </c>
      <c r="D6" s="4384" t="inlineStr">
        <is>
          <t>WC MUorC % Total</t>
        </is>
      </c>
      <c r="E6" s="7660" t="str">
        <f>=IFERROR(INDEX('All Data'!$J:$J,MATCH($H$4&amp;"",'All Data'!$A:$A,0)),"-")</f>
      </c>
      <c r="F6" s="4384" t="inlineStr">
        <is>
          <t>Total Units</t>
        </is>
      </c>
      <c r="G6" s="7663" t="str">
        <f>=IFERROR(INDEX('All Data'!$R:$R,MATCH($H$4&amp;"",'All Data'!$A:$A,0)),"-")</f>
      </c>
    </row>
    <row customHeight="1" ht="15" r="7">
      <c r="B7" s="32" t="inlineStr">
        <is>
          <t>Households</t>
        </is>
      </c>
      <c r="C7" s="7666" t="str">
        <f>=IFERROR(INDEX('All Data'!$E:$E,MATCH($H$4&amp;"",'All Data'!$A:$A,0)),"-")</f>
      </c>
      <c r="D7" s="32" t="inlineStr">
        <is>
          <t>Metropolitan Center</t>
        </is>
      </c>
      <c r="E7" s="7669" t="str">
        <f>=IFERROR(INDEX('All Data'!$K:$K,MATCH($H$4&amp;"",'All Data'!$A:$A,0)),"-")</f>
      </c>
      <c r="F7" s="32" t="inlineStr">
        <is>
          <t>Residential Acres</t>
        </is>
      </c>
      <c r="G7" s="7672" t="str">
        <f>=IFERROR(INDEX('All Data'!$S:$S,MATCH($H$4&amp;"",'All Data'!$A:$A,0)),"-")</f>
      </c>
    </row>
    <row customHeight="1" ht="15" r="8">
      <c r="B8" s="4384" t="inlineStr">
        <is>
          <t>Total Acres</t>
        </is>
      </c>
      <c r="C8" s="7675" t="str">
        <f>=IFERROR(INDEX('All Data'!$F:$F,MATCH($H$4&amp;"",'All Data'!$A:$A,0)),"-")</f>
      </c>
      <c r="D8" s="4384" t="inlineStr">
        <is>
          <t>Urban Center</t>
        </is>
      </c>
      <c r="E8" s="7678" t="str">
        <f>=IFERROR(INDEX('All Data'!$L:$L,MATCH($H$4&amp;"",'All Data'!$A:$A,0)),"-")</f>
      </c>
      <c r="F8" s="4384" t="inlineStr">
        <is>
          <t>SFD Acres</t>
        </is>
      </c>
      <c r="G8" s="7681" t="str">
        <f>=IFERROR(INDEX('All Data'!$T:$T,MATCH($H$4&amp;"",'All Data'!$A:$A,0)),"-")</f>
      </c>
    </row>
    <row customHeight="1" ht="15" r="9">
      <c r="B9" s="32" t="inlineStr">
        <is>
          <t>Developable Acres</t>
        </is>
      </c>
      <c r="C9" s="7684" t="str">
        <f>=IFERROR(INDEX('All Data'!$G:$G,MATCH($H$4&amp;"",'All Data'!$A:$A,0)),"-")</f>
      </c>
      <c r="D9" s="32" t="inlineStr">
        <is>
          <t>City Center</t>
        </is>
      </c>
      <c r="E9" s="7687" t="str">
        <f>=IFERROR(INDEX('All Data'!$M:$M,MATCH($H$4&amp;"",'All Data'!$A:$A,0)),"-")</f>
      </c>
      <c r="F9" s="32" t="inlineStr">
        <is>
          <t>MF / SFA Acres</t>
        </is>
      </c>
      <c r="G9" s="7690" t="str">
        <f>=IFERROR(INDEX('All Data'!$U:$U,MATCH($H$4&amp;"",'All Data'!$A:$A,0)),"-")</f>
      </c>
    </row>
    <row customHeight="1" ht="15" r="10">
      <c r="B10" s="4384" t="inlineStr">
        <is>
          <t>OZ 1.0 Acres</t>
        </is>
      </c>
      <c r="C10" s="7693" t="str">
        <f>=IFERROR(INDEX('All Data'!$H:$H,MATCH($H$4&amp;"",'All Data'!$A:$A,0)),"-")</f>
      </c>
      <c r="D10" s="4384" t="inlineStr">
        <is>
          <t>Neighborhood Center</t>
        </is>
      </c>
      <c r="E10" s="7696" t="str">
        <f>=IFERROR(INDEX('All Data'!$N:$N,MATCH($H$4&amp;"",'All Data'!$A:$A,0)),"-")</f>
      </c>
      <c r="F10" s="4384" t="inlineStr">
        <is>
          <t>Poverty Rate</t>
        </is>
      </c>
      <c r="G10" s="7699" t="str">
        <f>=IFERROR(INDEX('All Data'!$AL:$AL,MATCH($H$4&amp;"",'All Data'!$A:$A,0)),"-")</f>
      </c>
    </row>
    <row customHeight="1" ht="15" r="11">
      <c r="B11" s="32" t="inlineStr">
        <is>
          <t>OZ 1.0 % of Tract</t>
        </is>
      </c>
      <c r="C11" s="7702" t="str">
        <f>=IFERROR(INDEX('All Data'!$I:$I,MATCH($H$4&amp;"",'All Data'!$A:$A,0)),"-")</f>
      </c>
      <c r="D11" s="32" t="inlineStr">
        <is>
          <t>Employment District</t>
        </is>
      </c>
      <c r="E11" s="7705" t="str">
        <f>=IFERROR(INDEX('All Data'!$O:$O,MATCH($H$4&amp;"",'All Data'!$A:$A,0)),"-")</f>
      </c>
      <c r="F11" s="32" t="inlineStr">
        <is>
          <t>Unemployment Rate</t>
        </is>
      </c>
      <c r="G11" s="7708" t="str">
        <f>=IFERROR(INDEX('All Data'!$AM:$AM,MATCH($H$4&amp;"",'All Data'!$A:$A,0)),"-")</f>
      </c>
    </row>
    <row customHeight="1" ht="15" r="12">
      <c r="B12" s="4384" t="inlineStr">
        <is>
          <t/>
        </is>
      </c>
      <c r="C12" s="4440" t="inlineStr">
        <is>
          <t/>
        </is>
      </c>
      <c r="D12" s="4384" t="inlineStr">
        <is>
          <t>Industrial District</t>
        </is>
      </c>
      <c r="E12" s="7711" t="str">
        <f>=IFERROR(INDEX('All Data'!$P:$P,MATCH($H$4&amp;"",'All Data'!$A:$A,0)),"-")</f>
      </c>
      <c r="F12" s="4384" t="inlineStr">
        <is>
          <t>Median Family Income</t>
        </is>
      </c>
      <c r="G12" s="7714" t="str">
        <f>=IFERROR(INDEX('All Data'!$AN:$AN,MATCH($H$4&amp;"",'All Data'!$A:$A,0)),"-")</f>
      </c>
    </row>
    <row customHeight="1" ht="15" r="13">
      <c r="B13" s="32" t="inlineStr">
        <is>
          <t/>
        </is>
      </c>
      <c r="C13" s="4448" t="inlineStr">
        <is>
          <t/>
        </is>
      </c>
      <c r="D13" s="32" t="inlineStr">
        <is>
          <t>Retail District</t>
        </is>
      </c>
      <c r="E13" s="7717" t="str">
        <f>=IFERROR(INDEX('All Data'!$Q:$Q,MATCH($H$4&amp;"",'All Data'!$A:$A,0)),"-")</f>
      </c>
      <c r="F13" s="32" t="inlineStr">
        <is>
          <t/>
        </is>
      </c>
      <c r="G13" s="4448" t="inlineStr">
        <is>
          <t/>
        </is>
      </c>
    </row>
    <row customHeight="1" ht="14" r="14">
      <c r="B14" s="4453" t="inlineStr">
        <is>
          <t>TRANSIT ACCESS</t>
        </is>
      </c>
      <c r="C14" s="4453"/>
      <c r="D14" s="4453" t="inlineStr">
        <is>
          <t>AUTO ACCESS</t>
        </is>
      </c>
      <c r="E14" s="4453"/>
      <c r="F14" s="4453" t="inlineStr">
        <is>
          <t>PROJECTED GROWTH 2027-37</t>
        </is>
      </c>
      <c r="G14" s="4453"/>
    </row>
    <row customHeight="1" ht="15" r="15">
      <c r="B15" s="4384" t="inlineStr">
        <is>
          <t>Rail / BRT Stops</t>
        </is>
      </c>
      <c r="C15" s="7720" t="str">
        <f>=IFERROR(INDEX('All Data'!$V:$V,MATCH($H$4&amp;"",'All Data'!$A:$A,0)),"-")</f>
      </c>
      <c r="D15" s="4384" t="inlineStr">
        <is>
          <t>Freeway Exits</t>
        </is>
      </c>
      <c r="E15" s="7723" t="str">
        <f>=IFERROR(INDEX('All Data'!$AB:$AB,MATCH($H$4&amp;"",'All Data'!$A:$A,0)),"-")</f>
      </c>
      <c r="F15" s="4384" t="inlineStr">
        <is>
          <t>Households Added</t>
        </is>
      </c>
      <c r="G15" s="7726" t="str">
        <f>=IFERROR(INDEX('All Data'!$AG:$AG,MATCH($H$4&amp;"",'All Data'!$A:$A,0)),"-")</f>
      </c>
    </row>
    <row customHeight="1" ht="15" r="16">
      <c r="B16" s="32" t="inlineStr">
        <is>
          <t>SAP Acres</t>
        </is>
      </c>
      <c r="C16" s="7729" t="str">
        <f>=IFERROR(INDEX('All Data'!$W:$W,MATCH($H$4&amp;"",'All Data'!$A:$A,0)),"-")</f>
      </c>
      <c r="D16" s="32" t="inlineStr">
        <is>
          <t>Exit Distance (mi)</t>
        </is>
      </c>
      <c r="E16" s="7732" t="str">
        <f>=IFERROR(INDEX('All Data'!$AC:$AC,MATCH($H$4&amp;"",'All Data'!$A:$A,0)),"-")</f>
      </c>
      <c r="F16" s="32" t="inlineStr">
        <is>
          <t>Population Added</t>
        </is>
      </c>
      <c r="G16" s="7735" t="str">
        <f>=IFERROR(INDEX('All Data'!$AH:$AH,MATCH($H$4&amp;"",'All Data'!$A:$A,0)),"-")</f>
      </c>
    </row>
    <row customHeight="1" ht="15" r="17">
      <c r="B17" s="4384" t="inlineStr">
        <is>
          <t>SAP % of Tract</t>
        </is>
      </c>
      <c r="C17" s="7738" t="str">
        <f>=IFERROR(INDEX('All Data'!$X:$X,MATCH($H$4&amp;"",'All Data'!$A:$A,0)),"-")</f>
      </c>
      <c r="D17" s="4384" t="inlineStr">
        <is>
          <t>ATO Jobs (Auto)</t>
        </is>
      </c>
      <c r="E17" s="7741" t="str">
        <f>=IFERROR(INDEX('All Data'!$AD:$AD,MATCH($H$4&amp;"",'All Data'!$A:$A,0)),"-")</f>
      </c>
      <c r="F17" s="4384" t="inlineStr">
        <is>
          <t>Jobs Added</t>
        </is>
      </c>
      <c r="G17" s="7744" t="str">
        <f>=IFERROR(INDEX('All Data'!$AI:$AI,MATCH($H$4&amp;"",'All Data'!$A:$A,0)),"-")</f>
      </c>
    </row>
    <row customHeight="1" ht="15" r="18">
      <c r="B18" s="32" t="inlineStr">
        <is>
          <t>ATO Jobs (Transit)</t>
        </is>
      </c>
      <c r="C18" s="7747" t="str">
        <f>=IFERROR(INDEX('All Data'!$Y:$Y,MATCH($H$4&amp;"",'All Data'!$A:$A,0)),"-")</f>
      </c>
      <c r="D18" s="32" t="inlineStr">
        <is>
          <t>ATO Households (Auto)</t>
        </is>
      </c>
      <c r="E18" s="7750" t="str">
        <f>=IFERROR(INDEX('All Data'!$AE:$AE,MATCH($H$4&amp;"",'All Data'!$A:$A,0)),"-")</f>
      </c>
      <c r="F18" s="32" t="inlineStr">
        <is>
          <t>ERU Added</t>
        </is>
      </c>
      <c r="G18" s="7753" t="str">
        <f>=IFERROR(INDEX('All Data'!$AJ:$AJ,MATCH($H$4&amp;"",'All Data'!$A:$A,0)),"-")</f>
      </c>
    </row>
    <row customHeight="1" ht="15" r="19">
      <c r="B19" s="4384" t="inlineStr">
        <is>
          <t>ATO Households (Transit)</t>
        </is>
      </c>
      <c r="C19" s="7756" t="str">
        <f>=IFERROR(INDEX('All Data'!$Z:$Z,MATCH($H$4&amp;"",'All Data'!$A:$A,0)),"-")</f>
      </c>
      <c r="D19" s="4384" t="inlineStr">
        <is>
          <t/>
        </is>
      </c>
      <c r="E19" s="4440" t="inlineStr">
        <is>
          <t/>
        </is>
      </c>
      <c r="F19" s="4384" t="inlineStr">
        <is>
          <t>ERU per Acre</t>
        </is>
      </c>
      <c r="G19" s="7759" t="str">
        <f>=IFERROR(INDEX('All Data'!$AK:$AK,MATCH($H$4&amp;"",'All Data'!$A:$A,0)),"-")</f>
      </c>
    </row>
    <row customHeight="1" ht="15" r="20">
      <c r="B20" s="32" t="inlineStr">
        <is>
          <t>SAP Planned HH/ac</t>
        </is>
      </c>
      <c r="C20" s="7762" t="str">
        <f>=IFERROR(INDEX('All Data'!$AA:$AA,MATCH($H$4&amp;"",'All Data'!$A:$A,0)),"-")</f>
      </c>
      <c r="D20" s="32" t="inlineStr">
        <is>
          <t/>
        </is>
      </c>
      <c r="E20" s="4448" t="inlineStr">
        <is>
          <t/>
        </is>
      </c>
      <c r="F20" s="32" t="inlineStr">
        <is>
          <t/>
        </is>
      </c>
      <c r="G20" s="4448" t="inlineStr">
        <is>
          <t/>
        </is>
      </c>
    </row>
    <row customHeight="1" ht="15" r="21">
      <c r="B21" s="4384" t="inlineStr">
        <is>
          <t/>
        </is>
      </c>
      <c r="C21" s="4440" t="inlineStr">
        <is>
          <t/>
        </is>
      </c>
      <c r="D21" s="4384" t="inlineStr">
        <is>
          <t/>
        </is>
      </c>
      <c r="E21" s="4440" t="inlineStr">
        <is>
          <t/>
        </is>
      </c>
      <c r="F21" s="4384" t="inlineStr">
        <is>
          <t/>
        </is>
      </c>
      <c r="G21" s="4440" t="inlineStr">
        <is>
          <t/>
        </is>
      </c>
    </row>
    <row customHeight="1" ht="14" r="22">
      <c r="B22" s="4500" t="inlineStr">
        <is>
          <t>INCOME</t>
        </is>
      </c>
      <c r="C22" s="4500"/>
      <c r="D22" s="4500" t="inlineStr">
        <is>
          <t>POVERTY RATE</t>
        </is>
      </c>
      <c r="E22" s="4500"/>
      <c r="F22" s="4500" t="inlineStr">
        <is>
          <t>UNEMPLOYMENT</t>
        </is>
      </c>
      <c r="G22" s="4500"/>
    </row>
    <row customHeight="1" ht="18" r="23">
      <c r="B23" s="10"/>
      <c r="C23" s="7766" t="str">
        <f>=IFERROR(INDEX('All Data'!$AN:$AN,MATCH($H$4&amp;"",'All Data'!$A:$A,0)),"-")</f>
      </c>
      <c r="D23" s="10"/>
      <c r="E23" s="7770" t="str">
        <f>=IFERROR(INDEX('All Data'!$AL:$AL,MATCH($H$4&amp;"",'All Data'!$A:$A,0)),"-")</f>
      </c>
      <c r="F23" s="10"/>
      <c r="G23" s="7774" t="str">
        <f>=IFERROR(INDEX('All Data'!$AM:$AM,MATCH($H$4&amp;"",'All Data'!$A:$A,0)),"-")</f>
      </c>
    </row>
    <row customHeight="1" ht="24" r="24">
      <c r="B24" s="4514" t="str">
        <f>="Investment Likelihood: "&amp;IFERROR(INDEX('All Data'!$AP:$AP,MATCH($H$4&amp;"",'All Data'!$A:$A,0)),"—")</f>
      </c>
      <c r="C24" s="4514"/>
      <c r="D24" s="4514"/>
      <c r="E24" s="4514"/>
      <c r="F24" s="4514"/>
      <c r="G24" s="4514"/>
    </row>
    <row customHeight="1" ht="15" r="25">
      <c r="B25" s="4516" t="inlineStr">
        <is>
          <t>Access to Opportunities (ATO) Composite Score /100</t>
        </is>
      </c>
      <c r="C25" s="4516"/>
      <c r="D25" s="4516"/>
      <c r="E25" s="4516"/>
      <c r="F25" s="7778" t="str">
        <f>=IFERROR(INDEX('All Data'!$AF:$AF,MATCH($H$4&amp;"",'All Data'!$A:$A,0)),"-")</f>
      </c>
      <c r="G25" s="15"/>
    </row>
    <row customHeight="1" ht="8" r="26"/>
    <row customHeight="1" ht="8" r="27"/>
    <row customHeight="1" ht="8" r="28"/>
    <row customHeight="1" ht="22" r="29">
      <c r="A29" s="4523" t="str">
        <f>="02  —  "&amp;IFERROR(INDEX('All Data'!$C:$C,MATCH($H$29&amp;"",'All Data'!$A:$A,0)),"")&amp;"  |  GEOID "&amp;$H$29&amp;"  |  "&amp;TEXT(IFERROR(INDEX('All Data'!$F:$F,MATCH($H$29&amp;"",'All Data'!$A:$A,0)),0),"0")&amp;" ac  |  "&amp;IFERROR(INDEX('All Data'!$AP:$AP,MATCH($H$29&amp;"",'All Data'!$A:$A,0)),"—")</f>
      </c>
      <c r="B29" s="4523"/>
      <c r="C29" s="4523"/>
      <c r="D29" s="4523"/>
      <c r="E29" s="4523"/>
      <c r="F29" s="4523"/>
      <c r="G29" s="4523"/>
      <c r="H29" s="7779" t="inlineStr">
        <is>
          <t>49035100308</t>
        </is>
      </c>
    </row>
    <row customHeight="1" ht="14" r="30">
      <c r="B30" s="4382" t="inlineStr">
        <is>
          <t>TRACT PROFILE</t>
        </is>
      </c>
      <c r="C30" s="4382"/>
      <c r="D30" s="4382" t="inlineStr">
        <is>
          <t>CENTERS &amp; DISTRICTS</t>
        </is>
      </c>
      <c r="E30" s="4382"/>
      <c r="F30" s="4382" t="inlineStr">
        <is>
          <t>HOUSING &amp; DEMOGRAPHICS</t>
        </is>
      </c>
      <c r="G30" s="4382"/>
    </row>
    <row customHeight="1" ht="15" r="31">
      <c r="B31" s="4384" t="inlineStr">
        <is>
          <t>Population</t>
        </is>
      </c>
      <c r="C31" s="7782" t="str">
        <f>=IFERROR(INDEX('All Data'!$D:$D,MATCH($H$29&amp;"",'All Data'!$A:$A,0)),"-")</f>
      </c>
      <c r="D31" s="4384" t="inlineStr">
        <is>
          <t>WC MUorC % Total</t>
        </is>
      </c>
      <c r="E31" s="7785" t="str">
        <f>=IFERROR(INDEX('All Data'!$J:$J,MATCH($H$29&amp;"",'All Data'!$A:$A,0)),"-")</f>
      </c>
      <c r="F31" s="4384" t="inlineStr">
        <is>
          <t>Total Units</t>
        </is>
      </c>
      <c r="G31" s="7788" t="str">
        <f>=IFERROR(INDEX('All Data'!$R:$R,MATCH($H$29&amp;"",'All Data'!$A:$A,0)),"-")</f>
      </c>
    </row>
    <row customHeight="1" ht="15" r="32">
      <c r="B32" s="32" t="inlineStr">
        <is>
          <t>Households</t>
        </is>
      </c>
      <c r="C32" s="7791" t="str">
        <f>=IFERROR(INDEX('All Data'!$E:$E,MATCH($H$29&amp;"",'All Data'!$A:$A,0)),"-")</f>
      </c>
      <c r="D32" s="32" t="inlineStr">
        <is>
          <t>Metropolitan Center</t>
        </is>
      </c>
      <c r="E32" s="7794" t="str">
        <f>=IFERROR(INDEX('All Data'!$K:$K,MATCH($H$29&amp;"",'All Data'!$A:$A,0)),"-")</f>
      </c>
      <c r="F32" s="32" t="inlineStr">
        <is>
          <t>Residential Acres</t>
        </is>
      </c>
      <c r="G32" s="7797" t="str">
        <f>=IFERROR(INDEX('All Data'!$S:$S,MATCH($H$29&amp;"",'All Data'!$A:$A,0)),"-")</f>
      </c>
    </row>
    <row customHeight="1" ht="15" r="33">
      <c r="B33" s="4384" t="inlineStr">
        <is>
          <t>Total Acres</t>
        </is>
      </c>
      <c r="C33" s="7800" t="str">
        <f>=IFERROR(INDEX('All Data'!$F:$F,MATCH($H$29&amp;"",'All Data'!$A:$A,0)),"-")</f>
      </c>
      <c r="D33" s="4384" t="inlineStr">
        <is>
          <t>Urban Center</t>
        </is>
      </c>
      <c r="E33" s="7803" t="str">
        <f>=IFERROR(INDEX('All Data'!$L:$L,MATCH($H$29&amp;"",'All Data'!$A:$A,0)),"-")</f>
      </c>
      <c r="F33" s="4384" t="inlineStr">
        <is>
          <t>SFD Acres</t>
        </is>
      </c>
      <c r="G33" s="7806" t="str">
        <f>=IFERROR(INDEX('All Data'!$T:$T,MATCH($H$29&amp;"",'All Data'!$A:$A,0)),"-")</f>
      </c>
    </row>
    <row customHeight="1" ht="15" r="34">
      <c r="B34" s="32" t="inlineStr">
        <is>
          <t>Developable Acres</t>
        </is>
      </c>
      <c r="C34" s="7809" t="str">
        <f>=IFERROR(INDEX('All Data'!$G:$G,MATCH($H$29&amp;"",'All Data'!$A:$A,0)),"-")</f>
      </c>
      <c r="D34" s="32" t="inlineStr">
        <is>
          <t>City Center</t>
        </is>
      </c>
      <c r="E34" s="7812" t="str">
        <f>=IFERROR(INDEX('All Data'!$M:$M,MATCH($H$29&amp;"",'All Data'!$A:$A,0)),"-")</f>
      </c>
      <c r="F34" s="32" t="inlineStr">
        <is>
          <t>MF / SFA Acres</t>
        </is>
      </c>
      <c r="G34" s="7815" t="str">
        <f>=IFERROR(INDEX('All Data'!$U:$U,MATCH($H$29&amp;"",'All Data'!$A:$A,0)),"-")</f>
      </c>
    </row>
    <row customHeight="1" ht="15" r="35">
      <c r="B35" s="4384" t="inlineStr">
        <is>
          <t>OZ 1.0 Acres</t>
        </is>
      </c>
      <c r="C35" s="7818" t="str">
        <f>=IFERROR(INDEX('All Data'!$H:$H,MATCH($H$29&amp;"",'All Data'!$A:$A,0)),"-")</f>
      </c>
      <c r="D35" s="4384" t="inlineStr">
        <is>
          <t>Neighborhood Center</t>
        </is>
      </c>
      <c r="E35" s="7821" t="str">
        <f>=IFERROR(INDEX('All Data'!$N:$N,MATCH($H$29&amp;"",'All Data'!$A:$A,0)),"-")</f>
      </c>
      <c r="F35" s="4384" t="inlineStr">
        <is>
          <t>Poverty Rate</t>
        </is>
      </c>
      <c r="G35" s="7824" t="str">
        <f>=IFERROR(INDEX('All Data'!$AL:$AL,MATCH($H$29&amp;"",'All Data'!$A:$A,0)),"-")</f>
      </c>
    </row>
    <row customHeight="1" ht="15" r="36">
      <c r="B36" s="32" t="inlineStr">
        <is>
          <t>OZ 1.0 % of Tract</t>
        </is>
      </c>
      <c r="C36" s="7827" t="str">
        <f>=IFERROR(INDEX('All Data'!$I:$I,MATCH($H$29&amp;"",'All Data'!$A:$A,0)),"-")</f>
      </c>
      <c r="D36" s="32" t="inlineStr">
        <is>
          <t>Employment District</t>
        </is>
      </c>
      <c r="E36" s="7830" t="str">
        <f>=IFERROR(INDEX('All Data'!$O:$O,MATCH($H$29&amp;"",'All Data'!$A:$A,0)),"-")</f>
      </c>
      <c r="F36" s="32" t="inlineStr">
        <is>
          <t>Unemployment Rate</t>
        </is>
      </c>
      <c r="G36" s="7833" t="str">
        <f>=IFERROR(INDEX('All Data'!$AM:$AM,MATCH($H$29&amp;"",'All Data'!$A:$A,0)),"-")</f>
      </c>
    </row>
    <row customHeight="1" ht="15" r="37">
      <c r="B37" s="4384" t="inlineStr">
        <is>
          <t/>
        </is>
      </c>
      <c r="C37" s="4440" t="inlineStr">
        <is>
          <t/>
        </is>
      </c>
      <c r="D37" s="4384" t="inlineStr">
        <is>
          <t>Industrial District</t>
        </is>
      </c>
      <c r="E37" s="7836" t="str">
        <f>=IFERROR(INDEX('All Data'!$P:$P,MATCH($H$29&amp;"",'All Data'!$A:$A,0)),"-")</f>
      </c>
      <c r="F37" s="4384" t="inlineStr">
        <is>
          <t>Median Family Income</t>
        </is>
      </c>
      <c r="G37" s="7839" t="str">
        <f>=IFERROR(INDEX('All Data'!$AN:$AN,MATCH($H$29&amp;"",'All Data'!$A:$A,0)),"-")</f>
      </c>
    </row>
    <row customHeight="1" ht="15" r="38">
      <c r="B38" s="32" t="inlineStr">
        <is>
          <t/>
        </is>
      </c>
      <c r="C38" s="4448" t="inlineStr">
        <is>
          <t/>
        </is>
      </c>
      <c r="D38" s="32" t="inlineStr">
        <is>
          <t>Retail District</t>
        </is>
      </c>
      <c r="E38" s="7842" t="str">
        <f>=IFERROR(INDEX('All Data'!$Q:$Q,MATCH($H$29&amp;"",'All Data'!$A:$A,0)),"-")</f>
      </c>
      <c r="F38" s="32" t="inlineStr">
        <is>
          <t/>
        </is>
      </c>
      <c r="G38" s="4448" t="inlineStr">
        <is>
          <t/>
        </is>
      </c>
    </row>
    <row customHeight="1" ht="14" r="39">
      <c r="B39" s="4453" t="inlineStr">
        <is>
          <t>TRANSIT ACCESS</t>
        </is>
      </c>
      <c r="C39" s="4453"/>
      <c r="D39" s="4453" t="inlineStr">
        <is>
          <t>AUTO ACCESS</t>
        </is>
      </c>
      <c r="E39" s="4453"/>
      <c r="F39" s="4453" t="inlineStr">
        <is>
          <t>PROJECTED GROWTH 2027-37</t>
        </is>
      </c>
      <c r="G39" s="4453"/>
    </row>
    <row customHeight="1" ht="15" r="40">
      <c r="B40" s="4384" t="inlineStr">
        <is>
          <t>Rail / BRT Stops</t>
        </is>
      </c>
      <c r="C40" s="7845" t="str">
        <f>=IFERROR(INDEX('All Data'!$V:$V,MATCH($H$29&amp;"",'All Data'!$A:$A,0)),"-")</f>
      </c>
      <c r="D40" s="4384" t="inlineStr">
        <is>
          <t>Freeway Exits</t>
        </is>
      </c>
      <c r="E40" s="7848" t="str">
        <f>=IFERROR(INDEX('All Data'!$AB:$AB,MATCH($H$29&amp;"",'All Data'!$A:$A,0)),"-")</f>
      </c>
      <c r="F40" s="4384" t="inlineStr">
        <is>
          <t>Households Added</t>
        </is>
      </c>
      <c r="G40" s="7851" t="str">
        <f>=IFERROR(INDEX('All Data'!$AG:$AG,MATCH($H$29&amp;"",'All Data'!$A:$A,0)),"-")</f>
      </c>
    </row>
    <row customHeight="1" ht="15" r="41">
      <c r="B41" s="32" t="inlineStr">
        <is>
          <t>SAP Acres</t>
        </is>
      </c>
      <c r="C41" s="7854" t="str">
        <f>=IFERROR(INDEX('All Data'!$W:$W,MATCH($H$29&amp;"",'All Data'!$A:$A,0)),"-")</f>
      </c>
      <c r="D41" s="32" t="inlineStr">
        <is>
          <t>Exit Distance (mi)</t>
        </is>
      </c>
      <c r="E41" s="7857" t="str">
        <f>=IFERROR(INDEX('All Data'!$AC:$AC,MATCH($H$29&amp;"",'All Data'!$A:$A,0)),"-")</f>
      </c>
      <c r="F41" s="32" t="inlineStr">
        <is>
          <t>Population Added</t>
        </is>
      </c>
      <c r="G41" s="7860" t="str">
        <f>=IFERROR(INDEX('All Data'!$AH:$AH,MATCH($H$29&amp;"",'All Data'!$A:$A,0)),"-")</f>
      </c>
    </row>
    <row customHeight="1" ht="15" r="42">
      <c r="B42" s="4384" t="inlineStr">
        <is>
          <t>SAP % of Tract</t>
        </is>
      </c>
      <c r="C42" s="7863" t="str">
        <f>=IFERROR(INDEX('All Data'!$X:$X,MATCH($H$29&amp;"",'All Data'!$A:$A,0)),"-")</f>
      </c>
      <c r="D42" s="4384" t="inlineStr">
        <is>
          <t>ATO Jobs (Auto)</t>
        </is>
      </c>
      <c r="E42" s="7866" t="str">
        <f>=IFERROR(INDEX('All Data'!$AD:$AD,MATCH($H$29&amp;"",'All Data'!$A:$A,0)),"-")</f>
      </c>
      <c r="F42" s="4384" t="inlineStr">
        <is>
          <t>Jobs Added</t>
        </is>
      </c>
      <c r="G42" s="7869" t="str">
        <f>=IFERROR(INDEX('All Data'!$AI:$AI,MATCH($H$29&amp;"",'All Data'!$A:$A,0)),"-")</f>
      </c>
    </row>
    <row customHeight="1" ht="15" r="43">
      <c r="B43" s="32" t="inlineStr">
        <is>
          <t>ATO Jobs (Transit)</t>
        </is>
      </c>
      <c r="C43" s="7872" t="str">
        <f>=IFERROR(INDEX('All Data'!$Y:$Y,MATCH($H$29&amp;"",'All Data'!$A:$A,0)),"-")</f>
      </c>
      <c r="D43" s="32" t="inlineStr">
        <is>
          <t>ATO Households (Auto)</t>
        </is>
      </c>
      <c r="E43" s="7875" t="str">
        <f>=IFERROR(INDEX('All Data'!$AE:$AE,MATCH($H$29&amp;"",'All Data'!$A:$A,0)),"-")</f>
      </c>
      <c r="F43" s="32" t="inlineStr">
        <is>
          <t>ERU Added</t>
        </is>
      </c>
      <c r="G43" s="7878" t="str">
        <f>=IFERROR(INDEX('All Data'!$AJ:$AJ,MATCH($H$29&amp;"",'All Data'!$A:$A,0)),"-")</f>
      </c>
    </row>
    <row customHeight="1" ht="15" r="44">
      <c r="B44" s="4384" t="inlineStr">
        <is>
          <t>ATO Households (Transit)</t>
        </is>
      </c>
      <c r="C44" s="7881" t="str">
        <f>=IFERROR(INDEX('All Data'!$Z:$Z,MATCH($H$29&amp;"",'All Data'!$A:$A,0)),"-")</f>
      </c>
      <c r="D44" s="4384" t="inlineStr">
        <is>
          <t/>
        </is>
      </c>
      <c r="E44" s="4440" t="inlineStr">
        <is>
          <t/>
        </is>
      </c>
      <c r="F44" s="4384" t="inlineStr">
        <is>
          <t>ERU per Acre</t>
        </is>
      </c>
      <c r="G44" s="7884" t="str">
        <f>=IFERROR(INDEX('All Data'!$AK:$AK,MATCH($H$29&amp;"",'All Data'!$A:$A,0)),"-")</f>
      </c>
    </row>
    <row customHeight="1" ht="15" r="45">
      <c r="B45" s="32" t="inlineStr">
        <is>
          <t>SAP Planned HH/ac</t>
        </is>
      </c>
      <c r="C45" s="7887" t="str">
        <f>=IFERROR(INDEX('All Data'!$AA:$AA,MATCH($H$29&amp;"",'All Data'!$A:$A,0)),"-")</f>
      </c>
      <c r="D45" s="32" t="inlineStr">
        <is>
          <t/>
        </is>
      </c>
      <c r="E45" s="4448" t="inlineStr">
        <is>
          <t/>
        </is>
      </c>
      <c r="F45" s="32" t="inlineStr">
        <is>
          <t/>
        </is>
      </c>
      <c r="G45" s="4448" t="inlineStr">
        <is>
          <t/>
        </is>
      </c>
    </row>
    <row customHeight="1" ht="15" r="46">
      <c r="B46" s="4384" t="inlineStr">
        <is>
          <t/>
        </is>
      </c>
      <c r="C46" s="4440" t="inlineStr">
        <is>
          <t/>
        </is>
      </c>
      <c r="D46" s="4384" t="inlineStr">
        <is>
          <t/>
        </is>
      </c>
      <c r="E46" s="4440" t="inlineStr">
        <is>
          <t/>
        </is>
      </c>
      <c r="F46" s="4384" t="inlineStr">
        <is>
          <t/>
        </is>
      </c>
      <c r="G46" s="4440" t="inlineStr">
        <is>
          <t/>
        </is>
      </c>
    </row>
    <row customHeight="1" ht="14" r="47">
      <c r="B47" s="4500" t="inlineStr">
        <is>
          <t>INCOME</t>
        </is>
      </c>
      <c r="C47" s="4500"/>
      <c r="D47" s="4500" t="inlineStr">
        <is>
          <t>POVERTY RATE</t>
        </is>
      </c>
      <c r="E47" s="4500"/>
      <c r="F47" s="4500" t="inlineStr">
        <is>
          <t>UNEMPLOYMENT</t>
        </is>
      </c>
      <c r="G47" s="4500"/>
    </row>
    <row customHeight="1" ht="18" r="48">
      <c r="B48" s="10"/>
      <c r="C48" s="7891" t="str">
        <f>=IFERROR(INDEX('All Data'!$AN:$AN,MATCH($H$29&amp;"",'All Data'!$A:$A,0)),"-")</f>
      </c>
      <c r="D48" s="10"/>
      <c r="E48" s="7895" t="str">
        <f>=IFERROR(INDEX('All Data'!$AL:$AL,MATCH($H$29&amp;"",'All Data'!$A:$A,0)),"-")</f>
      </c>
      <c r="F48" s="10"/>
      <c r="G48" s="7899" t="str">
        <f>=IFERROR(INDEX('All Data'!$AM:$AM,MATCH($H$29&amp;"",'All Data'!$A:$A,0)),"-")</f>
      </c>
    </row>
    <row customHeight="1" ht="24" r="49">
      <c r="B49" s="4645" t="str">
        <f>="Investment Likelihood: "&amp;IFERROR(INDEX('All Data'!$AP:$AP,MATCH($H$29&amp;"",'All Data'!$A:$A,0)),"—")</f>
      </c>
      <c r="C49" s="4645"/>
      <c r="D49" s="4645"/>
      <c r="E49" s="4645"/>
      <c r="F49" s="4645"/>
      <c r="G49" s="4645"/>
    </row>
    <row customHeight="1" ht="15" r="50">
      <c r="B50" s="4516" t="inlineStr">
        <is>
          <t>Access to Opportunities (ATO) Composite Score /100</t>
        </is>
      </c>
      <c r="C50" s="4516"/>
      <c r="D50" s="4516"/>
      <c r="E50" s="4516"/>
      <c r="F50" s="7903" t="str">
        <f>=IFERROR(INDEX('All Data'!$AF:$AF,MATCH($H$29&amp;"",'All Data'!$A:$A,0)),"-")</f>
      </c>
      <c r="G50" s="15"/>
    </row>
    <row customHeight="1" ht="8" r="51"/>
    <row customHeight="1" ht="8" r="52"/>
    <row customHeight="1" ht="8" r="53"/>
    <row customHeight="1" ht="22" r="54">
      <c r="A54" s="4523" t="str">
        <f>="03  —  "&amp;IFERROR(INDEX('All Data'!$C:$C,MATCH($H$54&amp;"",'All Data'!$A:$A,0)),"")&amp;"  |  GEOID "&amp;$H$54&amp;"  |  "&amp;TEXT(IFERROR(INDEX('All Data'!$F:$F,MATCH($H$54&amp;"",'All Data'!$A:$A,0)),0),"0")&amp;" ac  |  "&amp;IFERROR(INDEX('All Data'!$AP:$AP,MATCH($H$54&amp;"",'All Data'!$A:$A,0)),"—")</f>
      </c>
      <c r="B54" s="4523"/>
      <c r="C54" s="4523"/>
      <c r="D54" s="4523"/>
      <c r="E54" s="4523"/>
      <c r="F54" s="4523"/>
      <c r="G54" s="4523"/>
      <c r="H54" s="7904" t="inlineStr">
        <is>
          <t>49035100500</t>
        </is>
      </c>
    </row>
    <row customHeight="1" ht="14" r="55">
      <c r="B55" s="4382" t="inlineStr">
        <is>
          <t>TRACT PROFILE</t>
        </is>
      </c>
      <c r="C55" s="4382"/>
      <c r="D55" s="4382" t="inlineStr">
        <is>
          <t>CENTERS &amp; DISTRICTS</t>
        </is>
      </c>
      <c r="E55" s="4382"/>
      <c r="F55" s="4382" t="inlineStr">
        <is>
          <t>HOUSING &amp; DEMOGRAPHICS</t>
        </is>
      </c>
      <c r="G55" s="4382"/>
    </row>
    <row customHeight="1" ht="15" r="56">
      <c r="B56" s="4384" t="inlineStr">
        <is>
          <t>Population</t>
        </is>
      </c>
      <c r="C56" s="7907" t="str">
        <f>=IFERROR(INDEX('All Data'!$D:$D,MATCH($H$54&amp;"",'All Data'!$A:$A,0)),"-")</f>
      </c>
      <c r="D56" s="4384" t="inlineStr">
        <is>
          <t>WC MUorC % Total</t>
        </is>
      </c>
      <c r="E56" s="7910" t="str">
        <f>=IFERROR(INDEX('All Data'!$J:$J,MATCH($H$54&amp;"",'All Data'!$A:$A,0)),"-")</f>
      </c>
      <c r="F56" s="4384" t="inlineStr">
        <is>
          <t>Total Units</t>
        </is>
      </c>
      <c r="G56" s="7913" t="str">
        <f>=IFERROR(INDEX('All Data'!$R:$R,MATCH($H$54&amp;"",'All Data'!$A:$A,0)),"-")</f>
      </c>
    </row>
    <row customHeight="1" ht="15" r="57">
      <c r="B57" s="32" t="inlineStr">
        <is>
          <t>Households</t>
        </is>
      </c>
      <c r="C57" s="7916" t="str">
        <f>=IFERROR(INDEX('All Data'!$E:$E,MATCH($H$54&amp;"",'All Data'!$A:$A,0)),"-")</f>
      </c>
      <c r="D57" s="32" t="inlineStr">
        <is>
          <t>Metropolitan Center</t>
        </is>
      </c>
      <c r="E57" s="7919" t="str">
        <f>=IFERROR(INDEX('All Data'!$K:$K,MATCH($H$54&amp;"",'All Data'!$A:$A,0)),"-")</f>
      </c>
      <c r="F57" s="32" t="inlineStr">
        <is>
          <t>Residential Acres</t>
        </is>
      </c>
      <c r="G57" s="7922" t="str">
        <f>=IFERROR(INDEX('All Data'!$S:$S,MATCH($H$54&amp;"",'All Data'!$A:$A,0)),"-")</f>
      </c>
    </row>
    <row customHeight="1" ht="15" r="58">
      <c r="B58" s="4384" t="inlineStr">
        <is>
          <t>Total Acres</t>
        </is>
      </c>
      <c r="C58" s="7925" t="str">
        <f>=IFERROR(INDEX('All Data'!$F:$F,MATCH($H$54&amp;"",'All Data'!$A:$A,0)),"-")</f>
      </c>
      <c r="D58" s="4384" t="inlineStr">
        <is>
          <t>Urban Center</t>
        </is>
      </c>
      <c r="E58" s="7928" t="str">
        <f>=IFERROR(INDEX('All Data'!$L:$L,MATCH($H$54&amp;"",'All Data'!$A:$A,0)),"-")</f>
      </c>
      <c r="F58" s="4384" t="inlineStr">
        <is>
          <t>SFD Acres</t>
        </is>
      </c>
      <c r="G58" s="7931" t="str">
        <f>=IFERROR(INDEX('All Data'!$T:$T,MATCH($H$54&amp;"",'All Data'!$A:$A,0)),"-")</f>
      </c>
    </row>
    <row customHeight="1" ht="15" r="59">
      <c r="B59" s="32" t="inlineStr">
        <is>
          <t>Developable Acres</t>
        </is>
      </c>
      <c r="C59" s="7934" t="str">
        <f>=IFERROR(INDEX('All Data'!$G:$G,MATCH($H$54&amp;"",'All Data'!$A:$A,0)),"-")</f>
      </c>
      <c r="D59" s="32" t="inlineStr">
        <is>
          <t>City Center</t>
        </is>
      </c>
      <c r="E59" s="7937" t="str">
        <f>=IFERROR(INDEX('All Data'!$M:$M,MATCH($H$54&amp;"",'All Data'!$A:$A,0)),"-")</f>
      </c>
      <c r="F59" s="32" t="inlineStr">
        <is>
          <t>MF / SFA Acres</t>
        </is>
      </c>
      <c r="G59" s="7940" t="str">
        <f>=IFERROR(INDEX('All Data'!$U:$U,MATCH($H$54&amp;"",'All Data'!$A:$A,0)),"-")</f>
      </c>
    </row>
    <row customHeight="1" ht="15" r="60">
      <c r="B60" s="4384" t="inlineStr">
        <is>
          <t>OZ 1.0 Acres</t>
        </is>
      </c>
      <c r="C60" s="7943" t="str">
        <f>=IFERROR(INDEX('All Data'!$H:$H,MATCH($H$54&amp;"",'All Data'!$A:$A,0)),"-")</f>
      </c>
      <c r="D60" s="4384" t="inlineStr">
        <is>
          <t>Neighborhood Center</t>
        </is>
      </c>
      <c r="E60" s="7946" t="str">
        <f>=IFERROR(INDEX('All Data'!$N:$N,MATCH($H$54&amp;"",'All Data'!$A:$A,0)),"-")</f>
      </c>
      <c r="F60" s="4384" t="inlineStr">
        <is>
          <t>Poverty Rate</t>
        </is>
      </c>
      <c r="G60" s="7949" t="str">
        <f>=IFERROR(INDEX('All Data'!$AL:$AL,MATCH($H$54&amp;"",'All Data'!$A:$A,0)),"-")</f>
      </c>
    </row>
    <row customHeight="1" ht="15" r="61">
      <c r="B61" s="32" t="inlineStr">
        <is>
          <t>OZ 1.0 % of Tract</t>
        </is>
      </c>
      <c r="C61" s="7952" t="str">
        <f>=IFERROR(INDEX('All Data'!$I:$I,MATCH($H$54&amp;"",'All Data'!$A:$A,0)),"-")</f>
      </c>
      <c r="D61" s="32" t="inlineStr">
        <is>
          <t>Employment District</t>
        </is>
      </c>
      <c r="E61" s="7955" t="str">
        <f>=IFERROR(INDEX('All Data'!$O:$O,MATCH($H$54&amp;"",'All Data'!$A:$A,0)),"-")</f>
      </c>
      <c r="F61" s="32" t="inlineStr">
        <is>
          <t>Unemployment Rate</t>
        </is>
      </c>
      <c r="G61" s="7958" t="str">
        <f>=IFERROR(INDEX('All Data'!$AM:$AM,MATCH($H$54&amp;"",'All Data'!$A:$A,0)),"-")</f>
      </c>
    </row>
    <row customHeight="1" ht="15" r="62">
      <c r="B62" s="4384" t="inlineStr">
        <is>
          <t/>
        </is>
      </c>
      <c r="C62" s="4440" t="inlineStr">
        <is>
          <t/>
        </is>
      </c>
      <c r="D62" s="4384" t="inlineStr">
        <is>
          <t>Industrial District</t>
        </is>
      </c>
      <c r="E62" s="7961" t="str">
        <f>=IFERROR(INDEX('All Data'!$P:$P,MATCH($H$54&amp;"",'All Data'!$A:$A,0)),"-")</f>
      </c>
      <c r="F62" s="4384" t="inlineStr">
        <is>
          <t>Median Family Income</t>
        </is>
      </c>
      <c r="G62" s="7964" t="str">
        <f>=IFERROR(INDEX('All Data'!$AN:$AN,MATCH($H$54&amp;"",'All Data'!$A:$A,0)),"-")</f>
      </c>
    </row>
    <row customHeight="1" ht="15" r="63">
      <c r="B63" s="32" t="inlineStr">
        <is>
          <t/>
        </is>
      </c>
      <c r="C63" s="4448" t="inlineStr">
        <is>
          <t/>
        </is>
      </c>
      <c r="D63" s="32" t="inlineStr">
        <is>
          <t>Retail District</t>
        </is>
      </c>
      <c r="E63" s="7967" t="str">
        <f>=IFERROR(INDEX('All Data'!$Q:$Q,MATCH($H$54&amp;"",'All Data'!$A:$A,0)),"-")</f>
      </c>
      <c r="F63" s="32" t="inlineStr">
        <is>
          <t/>
        </is>
      </c>
      <c r="G63" s="4448" t="inlineStr">
        <is>
          <t/>
        </is>
      </c>
    </row>
    <row customHeight="1" ht="14" r="64">
      <c r="B64" s="4453" t="inlineStr">
        <is>
          <t>TRANSIT ACCESS</t>
        </is>
      </c>
      <c r="C64" s="4453"/>
      <c r="D64" s="4453" t="inlineStr">
        <is>
          <t>AUTO ACCESS</t>
        </is>
      </c>
      <c r="E64" s="4453"/>
      <c r="F64" s="4453" t="inlineStr">
        <is>
          <t>PROJECTED GROWTH 2027-37</t>
        </is>
      </c>
      <c r="G64" s="4453"/>
    </row>
    <row customHeight="1" ht="15" r="65">
      <c r="B65" s="4384" t="inlineStr">
        <is>
          <t>Rail / BRT Stops</t>
        </is>
      </c>
      <c r="C65" s="7970" t="str">
        <f>=IFERROR(INDEX('All Data'!$V:$V,MATCH($H$54&amp;"",'All Data'!$A:$A,0)),"-")</f>
      </c>
      <c r="D65" s="4384" t="inlineStr">
        <is>
          <t>Freeway Exits</t>
        </is>
      </c>
      <c r="E65" s="7973" t="str">
        <f>=IFERROR(INDEX('All Data'!$AB:$AB,MATCH($H$54&amp;"",'All Data'!$A:$A,0)),"-")</f>
      </c>
      <c r="F65" s="4384" t="inlineStr">
        <is>
          <t>Households Added</t>
        </is>
      </c>
      <c r="G65" s="7976" t="str">
        <f>=IFERROR(INDEX('All Data'!$AG:$AG,MATCH($H$54&amp;"",'All Data'!$A:$A,0)),"-")</f>
      </c>
    </row>
    <row customHeight="1" ht="15" r="66">
      <c r="B66" s="32" t="inlineStr">
        <is>
          <t>SAP Acres</t>
        </is>
      </c>
      <c r="C66" s="7979" t="str">
        <f>=IFERROR(INDEX('All Data'!$W:$W,MATCH($H$54&amp;"",'All Data'!$A:$A,0)),"-")</f>
      </c>
      <c r="D66" s="32" t="inlineStr">
        <is>
          <t>Exit Distance (mi)</t>
        </is>
      </c>
      <c r="E66" s="7982" t="str">
        <f>=IFERROR(INDEX('All Data'!$AC:$AC,MATCH($H$54&amp;"",'All Data'!$A:$A,0)),"-")</f>
      </c>
      <c r="F66" s="32" t="inlineStr">
        <is>
          <t>Population Added</t>
        </is>
      </c>
      <c r="G66" s="7985" t="str">
        <f>=IFERROR(INDEX('All Data'!$AH:$AH,MATCH($H$54&amp;"",'All Data'!$A:$A,0)),"-")</f>
      </c>
    </row>
    <row customHeight="1" ht="15" r="67">
      <c r="B67" s="4384" t="inlineStr">
        <is>
          <t>SAP % of Tract</t>
        </is>
      </c>
      <c r="C67" s="7988" t="str">
        <f>=IFERROR(INDEX('All Data'!$X:$X,MATCH($H$54&amp;"",'All Data'!$A:$A,0)),"-")</f>
      </c>
      <c r="D67" s="4384" t="inlineStr">
        <is>
          <t>ATO Jobs (Auto)</t>
        </is>
      </c>
      <c r="E67" s="7991" t="str">
        <f>=IFERROR(INDEX('All Data'!$AD:$AD,MATCH($H$54&amp;"",'All Data'!$A:$A,0)),"-")</f>
      </c>
      <c r="F67" s="4384" t="inlineStr">
        <is>
          <t>Jobs Added</t>
        </is>
      </c>
      <c r="G67" s="7994" t="str">
        <f>=IFERROR(INDEX('All Data'!$AI:$AI,MATCH($H$54&amp;"",'All Data'!$A:$A,0)),"-")</f>
      </c>
    </row>
    <row customHeight="1" ht="15" r="68">
      <c r="B68" s="32" t="inlineStr">
        <is>
          <t>ATO Jobs (Transit)</t>
        </is>
      </c>
      <c r="C68" s="7997" t="str">
        <f>=IFERROR(INDEX('All Data'!$Y:$Y,MATCH($H$54&amp;"",'All Data'!$A:$A,0)),"-")</f>
      </c>
      <c r="D68" s="32" t="inlineStr">
        <is>
          <t>ATO Households (Auto)</t>
        </is>
      </c>
      <c r="E68" s="8000" t="str">
        <f>=IFERROR(INDEX('All Data'!$AE:$AE,MATCH($H$54&amp;"",'All Data'!$A:$A,0)),"-")</f>
      </c>
      <c r="F68" s="32" t="inlineStr">
        <is>
          <t>ERU Added</t>
        </is>
      </c>
      <c r="G68" s="8003" t="str">
        <f>=IFERROR(INDEX('All Data'!$AJ:$AJ,MATCH($H$54&amp;"",'All Data'!$A:$A,0)),"-")</f>
      </c>
    </row>
    <row customHeight="1" ht="15" r="69">
      <c r="B69" s="4384" t="inlineStr">
        <is>
          <t>ATO Households (Transit)</t>
        </is>
      </c>
      <c r="C69" s="8006" t="str">
        <f>=IFERROR(INDEX('All Data'!$Z:$Z,MATCH($H$54&amp;"",'All Data'!$A:$A,0)),"-")</f>
      </c>
      <c r="D69" s="4384" t="inlineStr">
        <is>
          <t/>
        </is>
      </c>
      <c r="E69" s="4440" t="inlineStr">
        <is>
          <t/>
        </is>
      </c>
      <c r="F69" s="4384" t="inlineStr">
        <is>
          <t>ERU per Acre</t>
        </is>
      </c>
      <c r="G69" s="8009" t="str">
        <f>=IFERROR(INDEX('All Data'!$AK:$AK,MATCH($H$54&amp;"",'All Data'!$A:$A,0)),"-")</f>
      </c>
    </row>
    <row customHeight="1" ht="15" r="70">
      <c r="B70" s="32" t="inlineStr">
        <is>
          <t>SAP Planned HH/ac</t>
        </is>
      </c>
      <c r="C70" s="8012" t="str">
        <f>=IFERROR(INDEX('All Data'!$AA:$AA,MATCH($H$54&amp;"",'All Data'!$A:$A,0)),"-")</f>
      </c>
      <c r="D70" s="32" t="inlineStr">
        <is>
          <t/>
        </is>
      </c>
      <c r="E70" s="4448" t="inlineStr">
        <is>
          <t/>
        </is>
      </c>
      <c r="F70" s="32" t="inlineStr">
        <is>
          <t/>
        </is>
      </c>
      <c r="G70" s="4448" t="inlineStr">
        <is>
          <t/>
        </is>
      </c>
    </row>
    <row customHeight="1" ht="15" r="71">
      <c r="B71" s="4384" t="inlineStr">
        <is>
          <t/>
        </is>
      </c>
      <c r="C71" s="4440" t="inlineStr">
        <is>
          <t/>
        </is>
      </c>
      <c r="D71" s="4384" t="inlineStr">
        <is>
          <t/>
        </is>
      </c>
      <c r="E71" s="4440" t="inlineStr">
        <is>
          <t/>
        </is>
      </c>
      <c r="F71" s="4384" t="inlineStr">
        <is>
          <t/>
        </is>
      </c>
      <c r="G71" s="4440" t="inlineStr">
        <is>
          <t/>
        </is>
      </c>
    </row>
    <row customHeight="1" ht="14" r="72">
      <c r="B72" s="4500" t="inlineStr">
        <is>
          <t>INCOME</t>
        </is>
      </c>
      <c r="C72" s="4500"/>
      <c r="D72" s="4500" t="inlineStr">
        <is>
          <t>POVERTY RATE</t>
        </is>
      </c>
      <c r="E72" s="4500"/>
      <c r="F72" s="4500" t="inlineStr">
        <is>
          <t>UNEMPLOYMENT</t>
        </is>
      </c>
      <c r="G72" s="4500"/>
    </row>
    <row customHeight="1" ht="18" r="73">
      <c r="B73" s="10"/>
      <c r="C73" s="8016" t="str">
        <f>=IFERROR(INDEX('All Data'!$AN:$AN,MATCH($H$54&amp;"",'All Data'!$A:$A,0)),"-")</f>
      </c>
      <c r="D73" s="10"/>
      <c r="E73" s="8020" t="str">
        <f>=IFERROR(INDEX('All Data'!$AL:$AL,MATCH($H$54&amp;"",'All Data'!$A:$A,0)),"-")</f>
      </c>
      <c r="F73" s="10"/>
      <c r="G73" s="8024" t="str">
        <f>=IFERROR(INDEX('All Data'!$AM:$AM,MATCH($H$54&amp;"",'All Data'!$A:$A,0)),"-")</f>
      </c>
    </row>
    <row customHeight="1" ht="24" r="74">
      <c r="B74" s="4645" t="str">
        <f>="Investment Likelihood: "&amp;IFERROR(INDEX('All Data'!$AP:$AP,MATCH($H$54&amp;"",'All Data'!$A:$A,0)),"—")</f>
      </c>
      <c r="C74" s="4645"/>
      <c r="D74" s="4645"/>
      <c r="E74" s="4645"/>
      <c r="F74" s="4645"/>
      <c r="G74" s="4645"/>
    </row>
    <row customHeight="1" ht="15" r="75">
      <c r="B75" s="4516" t="inlineStr">
        <is>
          <t>Access to Opportunities (ATO) Composite Score /100</t>
        </is>
      </c>
      <c r="C75" s="4516"/>
      <c r="D75" s="4516"/>
      <c r="E75" s="4516"/>
      <c r="F75" s="8028" t="str">
        <f>=IFERROR(INDEX('All Data'!$AF:$AF,MATCH($H$54&amp;"",'All Data'!$A:$A,0)),"-")</f>
      </c>
      <c r="G75" s="15"/>
    </row>
    <row customHeight="1" ht="8" r="76"/>
    <row customHeight="1" ht="8" r="77"/>
    <row customHeight="1" ht="8" r="78"/>
    <row customHeight="1" ht="22" r="79">
      <c r="A79" s="4523" t="str">
        <f>="04  —  "&amp;IFERROR(INDEX('All Data'!$C:$C,MATCH($H$79&amp;"",'All Data'!$A:$A,0)),"")&amp;"  |  GEOID "&amp;$H$79&amp;"  |  "&amp;TEXT(IFERROR(INDEX('All Data'!$F:$F,MATCH($H$79&amp;"",'All Data'!$A:$A,0)),0),"0")&amp;" ac  |  "&amp;IFERROR(INDEX('All Data'!$AP:$AP,MATCH($H$79&amp;"",'All Data'!$A:$A,0)),"—")</f>
      </c>
      <c r="B79" s="4523"/>
      <c r="C79" s="4523"/>
      <c r="D79" s="4523"/>
      <c r="E79" s="4523"/>
      <c r="F79" s="4523"/>
      <c r="G79" s="4523"/>
      <c r="H79" s="8029" t="inlineStr">
        <is>
          <t>49035100600</t>
        </is>
      </c>
    </row>
    <row customHeight="1" ht="14" r="80">
      <c r="B80" s="4382" t="inlineStr">
        <is>
          <t>TRACT PROFILE</t>
        </is>
      </c>
      <c r="C80" s="4382"/>
      <c r="D80" s="4382" t="inlineStr">
        <is>
          <t>CENTERS &amp; DISTRICTS</t>
        </is>
      </c>
      <c r="E80" s="4382"/>
      <c r="F80" s="4382" t="inlineStr">
        <is>
          <t>HOUSING &amp; DEMOGRAPHICS</t>
        </is>
      </c>
      <c r="G80" s="4382"/>
    </row>
    <row customHeight="1" ht="15" r="81">
      <c r="B81" s="4384" t="inlineStr">
        <is>
          <t>Population</t>
        </is>
      </c>
      <c r="C81" s="8032" t="str">
        <f>=IFERROR(INDEX('All Data'!$D:$D,MATCH($H$79&amp;"",'All Data'!$A:$A,0)),"-")</f>
      </c>
      <c r="D81" s="4384" t="inlineStr">
        <is>
          <t>WC MUorC % Total</t>
        </is>
      </c>
      <c r="E81" s="8035" t="str">
        <f>=IFERROR(INDEX('All Data'!$J:$J,MATCH($H$79&amp;"",'All Data'!$A:$A,0)),"-")</f>
      </c>
      <c r="F81" s="4384" t="inlineStr">
        <is>
          <t>Total Units</t>
        </is>
      </c>
      <c r="G81" s="8038" t="str">
        <f>=IFERROR(INDEX('All Data'!$R:$R,MATCH($H$79&amp;"",'All Data'!$A:$A,0)),"-")</f>
      </c>
    </row>
    <row customHeight="1" ht="15" r="82">
      <c r="B82" s="32" t="inlineStr">
        <is>
          <t>Households</t>
        </is>
      </c>
      <c r="C82" s="8041" t="str">
        <f>=IFERROR(INDEX('All Data'!$E:$E,MATCH($H$79&amp;"",'All Data'!$A:$A,0)),"-")</f>
      </c>
      <c r="D82" s="32" t="inlineStr">
        <is>
          <t>Metropolitan Center</t>
        </is>
      </c>
      <c r="E82" s="8044" t="str">
        <f>=IFERROR(INDEX('All Data'!$K:$K,MATCH($H$79&amp;"",'All Data'!$A:$A,0)),"-")</f>
      </c>
      <c r="F82" s="32" t="inlineStr">
        <is>
          <t>Residential Acres</t>
        </is>
      </c>
      <c r="G82" s="8047" t="str">
        <f>=IFERROR(INDEX('All Data'!$S:$S,MATCH($H$79&amp;"",'All Data'!$A:$A,0)),"-")</f>
      </c>
    </row>
    <row customHeight="1" ht="15" r="83">
      <c r="B83" s="4384" t="inlineStr">
        <is>
          <t>Total Acres</t>
        </is>
      </c>
      <c r="C83" s="8050" t="str">
        <f>=IFERROR(INDEX('All Data'!$F:$F,MATCH($H$79&amp;"",'All Data'!$A:$A,0)),"-")</f>
      </c>
      <c r="D83" s="4384" t="inlineStr">
        <is>
          <t>Urban Center</t>
        </is>
      </c>
      <c r="E83" s="8053" t="str">
        <f>=IFERROR(INDEX('All Data'!$L:$L,MATCH($H$79&amp;"",'All Data'!$A:$A,0)),"-")</f>
      </c>
      <c r="F83" s="4384" t="inlineStr">
        <is>
          <t>SFD Acres</t>
        </is>
      </c>
      <c r="G83" s="8056" t="str">
        <f>=IFERROR(INDEX('All Data'!$T:$T,MATCH($H$79&amp;"",'All Data'!$A:$A,0)),"-")</f>
      </c>
    </row>
    <row customHeight="1" ht="15" r="84">
      <c r="B84" s="32" t="inlineStr">
        <is>
          <t>Developable Acres</t>
        </is>
      </c>
      <c r="C84" s="8059" t="str">
        <f>=IFERROR(INDEX('All Data'!$G:$G,MATCH($H$79&amp;"",'All Data'!$A:$A,0)),"-")</f>
      </c>
      <c r="D84" s="32" t="inlineStr">
        <is>
          <t>City Center</t>
        </is>
      </c>
      <c r="E84" s="8062" t="str">
        <f>=IFERROR(INDEX('All Data'!$M:$M,MATCH($H$79&amp;"",'All Data'!$A:$A,0)),"-")</f>
      </c>
      <c r="F84" s="32" t="inlineStr">
        <is>
          <t>MF / SFA Acres</t>
        </is>
      </c>
      <c r="G84" s="8065" t="str">
        <f>=IFERROR(INDEX('All Data'!$U:$U,MATCH($H$79&amp;"",'All Data'!$A:$A,0)),"-")</f>
      </c>
    </row>
    <row customHeight="1" ht="15" r="85">
      <c r="B85" s="4384" t="inlineStr">
        <is>
          <t>OZ 1.0 Acres</t>
        </is>
      </c>
      <c r="C85" s="8068" t="str">
        <f>=IFERROR(INDEX('All Data'!$H:$H,MATCH($H$79&amp;"",'All Data'!$A:$A,0)),"-")</f>
      </c>
      <c r="D85" s="4384" t="inlineStr">
        <is>
          <t>Neighborhood Center</t>
        </is>
      </c>
      <c r="E85" s="8071" t="str">
        <f>=IFERROR(INDEX('All Data'!$N:$N,MATCH($H$79&amp;"",'All Data'!$A:$A,0)),"-")</f>
      </c>
      <c r="F85" s="4384" t="inlineStr">
        <is>
          <t>Poverty Rate</t>
        </is>
      </c>
      <c r="G85" s="8074" t="str">
        <f>=IFERROR(INDEX('All Data'!$AL:$AL,MATCH($H$79&amp;"",'All Data'!$A:$A,0)),"-")</f>
      </c>
    </row>
    <row customHeight="1" ht="15" r="86">
      <c r="B86" s="32" t="inlineStr">
        <is>
          <t>OZ 1.0 % of Tract</t>
        </is>
      </c>
      <c r="C86" s="8077" t="str">
        <f>=IFERROR(INDEX('All Data'!$I:$I,MATCH($H$79&amp;"",'All Data'!$A:$A,0)),"-")</f>
      </c>
      <c r="D86" s="32" t="inlineStr">
        <is>
          <t>Employment District</t>
        </is>
      </c>
      <c r="E86" s="8080" t="str">
        <f>=IFERROR(INDEX('All Data'!$O:$O,MATCH($H$79&amp;"",'All Data'!$A:$A,0)),"-")</f>
      </c>
      <c r="F86" s="32" t="inlineStr">
        <is>
          <t>Unemployment Rate</t>
        </is>
      </c>
      <c r="G86" s="8083" t="str">
        <f>=IFERROR(INDEX('All Data'!$AM:$AM,MATCH($H$79&amp;"",'All Data'!$A:$A,0)),"-")</f>
      </c>
    </row>
    <row customHeight="1" ht="15" r="87">
      <c r="B87" s="4384" t="inlineStr">
        <is>
          <t/>
        </is>
      </c>
      <c r="C87" s="4440" t="inlineStr">
        <is>
          <t/>
        </is>
      </c>
      <c r="D87" s="4384" t="inlineStr">
        <is>
          <t>Industrial District</t>
        </is>
      </c>
      <c r="E87" s="8086" t="str">
        <f>=IFERROR(INDEX('All Data'!$P:$P,MATCH($H$79&amp;"",'All Data'!$A:$A,0)),"-")</f>
      </c>
      <c r="F87" s="4384" t="inlineStr">
        <is>
          <t>Median Family Income</t>
        </is>
      </c>
      <c r="G87" s="8089" t="str">
        <f>=IFERROR(INDEX('All Data'!$AN:$AN,MATCH($H$79&amp;"",'All Data'!$A:$A,0)),"-")</f>
      </c>
    </row>
    <row customHeight="1" ht="15" r="88">
      <c r="B88" s="32" t="inlineStr">
        <is>
          <t/>
        </is>
      </c>
      <c r="C88" s="4448" t="inlineStr">
        <is>
          <t/>
        </is>
      </c>
      <c r="D88" s="32" t="inlineStr">
        <is>
          <t>Retail District</t>
        </is>
      </c>
      <c r="E88" s="8092" t="str">
        <f>=IFERROR(INDEX('All Data'!$Q:$Q,MATCH($H$79&amp;"",'All Data'!$A:$A,0)),"-")</f>
      </c>
      <c r="F88" s="32" t="inlineStr">
        <is>
          <t/>
        </is>
      </c>
      <c r="G88" s="4448" t="inlineStr">
        <is>
          <t/>
        </is>
      </c>
    </row>
    <row customHeight="1" ht="14" r="89">
      <c r="B89" s="4453" t="inlineStr">
        <is>
          <t>TRANSIT ACCESS</t>
        </is>
      </c>
      <c r="C89" s="4453"/>
      <c r="D89" s="4453" t="inlineStr">
        <is>
          <t>AUTO ACCESS</t>
        </is>
      </c>
      <c r="E89" s="4453"/>
      <c r="F89" s="4453" t="inlineStr">
        <is>
          <t>PROJECTED GROWTH 2027-37</t>
        </is>
      </c>
      <c r="G89" s="4453"/>
    </row>
    <row customHeight="1" ht="15" r="90">
      <c r="B90" s="4384" t="inlineStr">
        <is>
          <t>Rail / BRT Stops</t>
        </is>
      </c>
      <c r="C90" s="8095" t="str">
        <f>=IFERROR(INDEX('All Data'!$V:$V,MATCH($H$79&amp;"",'All Data'!$A:$A,0)),"-")</f>
      </c>
      <c r="D90" s="4384" t="inlineStr">
        <is>
          <t>Freeway Exits</t>
        </is>
      </c>
      <c r="E90" s="8098" t="str">
        <f>=IFERROR(INDEX('All Data'!$AB:$AB,MATCH($H$79&amp;"",'All Data'!$A:$A,0)),"-")</f>
      </c>
      <c r="F90" s="4384" t="inlineStr">
        <is>
          <t>Households Added</t>
        </is>
      </c>
      <c r="G90" s="8101" t="str">
        <f>=IFERROR(INDEX('All Data'!$AG:$AG,MATCH($H$79&amp;"",'All Data'!$A:$A,0)),"-")</f>
      </c>
    </row>
    <row customHeight="1" ht="15" r="91">
      <c r="B91" s="32" t="inlineStr">
        <is>
          <t>SAP Acres</t>
        </is>
      </c>
      <c r="C91" s="8104" t="str">
        <f>=IFERROR(INDEX('All Data'!$W:$W,MATCH($H$79&amp;"",'All Data'!$A:$A,0)),"-")</f>
      </c>
      <c r="D91" s="32" t="inlineStr">
        <is>
          <t>Exit Distance (mi)</t>
        </is>
      </c>
      <c r="E91" s="8107" t="str">
        <f>=IFERROR(INDEX('All Data'!$AC:$AC,MATCH($H$79&amp;"",'All Data'!$A:$A,0)),"-")</f>
      </c>
      <c r="F91" s="32" t="inlineStr">
        <is>
          <t>Population Added</t>
        </is>
      </c>
      <c r="G91" s="8110" t="str">
        <f>=IFERROR(INDEX('All Data'!$AH:$AH,MATCH($H$79&amp;"",'All Data'!$A:$A,0)),"-")</f>
      </c>
    </row>
    <row customHeight="1" ht="15" r="92">
      <c r="B92" s="4384" t="inlineStr">
        <is>
          <t>SAP % of Tract</t>
        </is>
      </c>
      <c r="C92" s="8113" t="str">
        <f>=IFERROR(INDEX('All Data'!$X:$X,MATCH($H$79&amp;"",'All Data'!$A:$A,0)),"-")</f>
      </c>
      <c r="D92" s="4384" t="inlineStr">
        <is>
          <t>ATO Jobs (Auto)</t>
        </is>
      </c>
      <c r="E92" s="8116" t="str">
        <f>=IFERROR(INDEX('All Data'!$AD:$AD,MATCH($H$79&amp;"",'All Data'!$A:$A,0)),"-")</f>
      </c>
      <c r="F92" s="4384" t="inlineStr">
        <is>
          <t>Jobs Added</t>
        </is>
      </c>
      <c r="G92" s="8119" t="str">
        <f>=IFERROR(INDEX('All Data'!$AI:$AI,MATCH($H$79&amp;"",'All Data'!$A:$A,0)),"-")</f>
      </c>
    </row>
    <row customHeight="1" ht="15" r="93">
      <c r="B93" s="32" t="inlineStr">
        <is>
          <t>ATO Jobs (Transit)</t>
        </is>
      </c>
      <c r="C93" s="8122" t="str">
        <f>=IFERROR(INDEX('All Data'!$Y:$Y,MATCH($H$79&amp;"",'All Data'!$A:$A,0)),"-")</f>
      </c>
      <c r="D93" s="32" t="inlineStr">
        <is>
          <t>ATO Households (Auto)</t>
        </is>
      </c>
      <c r="E93" s="8125" t="str">
        <f>=IFERROR(INDEX('All Data'!$AE:$AE,MATCH($H$79&amp;"",'All Data'!$A:$A,0)),"-")</f>
      </c>
      <c r="F93" s="32" t="inlineStr">
        <is>
          <t>ERU Added</t>
        </is>
      </c>
      <c r="G93" s="8128" t="str">
        <f>=IFERROR(INDEX('All Data'!$AJ:$AJ,MATCH($H$79&amp;"",'All Data'!$A:$A,0)),"-")</f>
      </c>
    </row>
    <row customHeight="1" ht="15" r="94">
      <c r="B94" s="4384" t="inlineStr">
        <is>
          <t>ATO Households (Transit)</t>
        </is>
      </c>
      <c r="C94" s="8131" t="str">
        <f>=IFERROR(INDEX('All Data'!$Z:$Z,MATCH($H$79&amp;"",'All Data'!$A:$A,0)),"-")</f>
      </c>
      <c r="D94" s="4384" t="inlineStr">
        <is>
          <t/>
        </is>
      </c>
      <c r="E94" s="4440" t="inlineStr">
        <is>
          <t/>
        </is>
      </c>
      <c r="F94" s="4384" t="inlineStr">
        <is>
          <t>ERU per Acre</t>
        </is>
      </c>
      <c r="G94" s="8134" t="str">
        <f>=IFERROR(INDEX('All Data'!$AK:$AK,MATCH($H$79&amp;"",'All Data'!$A:$A,0)),"-")</f>
      </c>
    </row>
    <row customHeight="1" ht="15" r="95">
      <c r="B95" s="32" t="inlineStr">
        <is>
          <t>SAP Planned HH/ac</t>
        </is>
      </c>
      <c r="C95" s="8137" t="str">
        <f>=IFERROR(INDEX('All Data'!$AA:$AA,MATCH($H$79&amp;"",'All Data'!$A:$A,0)),"-")</f>
      </c>
      <c r="D95" s="32" t="inlineStr">
        <is>
          <t/>
        </is>
      </c>
      <c r="E95" s="4448" t="inlineStr">
        <is>
          <t/>
        </is>
      </c>
      <c r="F95" s="32" t="inlineStr">
        <is>
          <t/>
        </is>
      </c>
      <c r="G95" s="4448" t="inlineStr">
        <is>
          <t/>
        </is>
      </c>
    </row>
    <row customHeight="1" ht="15" r="96">
      <c r="B96" s="4384" t="inlineStr">
        <is>
          <t/>
        </is>
      </c>
      <c r="C96" s="4440" t="inlineStr">
        <is>
          <t/>
        </is>
      </c>
      <c r="D96" s="4384" t="inlineStr">
        <is>
          <t/>
        </is>
      </c>
      <c r="E96" s="4440" t="inlineStr">
        <is>
          <t/>
        </is>
      </c>
      <c r="F96" s="4384" t="inlineStr">
        <is>
          <t/>
        </is>
      </c>
      <c r="G96" s="4440" t="inlineStr">
        <is>
          <t/>
        </is>
      </c>
    </row>
    <row customHeight="1" ht="14" r="97">
      <c r="B97" s="4500" t="inlineStr">
        <is>
          <t>INCOME</t>
        </is>
      </c>
      <c r="C97" s="4500"/>
      <c r="D97" s="4500" t="inlineStr">
        <is>
          <t>POVERTY RATE</t>
        </is>
      </c>
      <c r="E97" s="4500"/>
      <c r="F97" s="4500" t="inlineStr">
        <is>
          <t>UNEMPLOYMENT</t>
        </is>
      </c>
      <c r="G97" s="4500"/>
    </row>
    <row customHeight="1" ht="18" r="98">
      <c r="B98" s="10"/>
      <c r="C98" s="8141" t="str">
        <f>=IFERROR(INDEX('All Data'!$AN:$AN,MATCH($H$79&amp;"",'All Data'!$A:$A,0)),"-")</f>
      </c>
      <c r="D98" s="10"/>
      <c r="E98" s="8145" t="str">
        <f>=IFERROR(INDEX('All Data'!$AL:$AL,MATCH($H$79&amp;"",'All Data'!$A:$A,0)),"-")</f>
      </c>
      <c r="F98" s="10"/>
      <c r="G98" s="8149" t="str">
        <f>=IFERROR(INDEX('All Data'!$AM:$AM,MATCH($H$79&amp;"",'All Data'!$A:$A,0)),"-")</f>
      </c>
    </row>
    <row customHeight="1" ht="24" r="99">
      <c r="B99" s="4645" t="str">
        <f>="Investment Likelihood: "&amp;IFERROR(INDEX('All Data'!$AP:$AP,MATCH($H$79&amp;"",'All Data'!$A:$A,0)),"—")</f>
      </c>
      <c r="C99" s="4645"/>
      <c r="D99" s="4645"/>
      <c r="E99" s="4645"/>
      <c r="F99" s="4645"/>
      <c r="G99" s="4645"/>
    </row>
    <row customHeight="1" ht="15" r="100">
      <c r="B100" s="4516" t="inlineStr">
        <is>
          <t>Access to Opportunities (ATO) Composite Score /100</t>
        </is>
      </c>
      <c r="C100" s="4516"/>
      <c r="D100" s="4516"/>
      <c r="E100" s="4516"/>
      <c r="F100" s="8153" t="str">
        <f>=IFERROR(INDEX('All Data'!$AF:$AF,MATCH($H$79&amp;"",'All Data'!$A:$A,0)),"-")</f>
      </c>
      <c r="G100" s="15"/>
    </row>
    <row customHeight="1" ht="8" r="101"/>
    <row customHeight="1" ht="8" r="102"/>
    <row customHeight="1" ht="8" r="103"/>
    <row customHeight="1" ht="22" r="104">
      <c r="A104" s="4381" t="str">
        <f>="05  —  "&amp;IFERROR(INDEX('All Data'!$C:$C,MATCH($H$104&amp;"",'All Data'!$A:$A,0)),"")&amp;"  |  GEOID "&amp;$H$104&amp;"  |  "&amp;TEXT(IFERROR(INDEX('All Data'!$F:$F,MATCH($H$104&amp;"",'All Data'!$A:$A,0)),0),"0")&amp;" ac  |  "&amp;IFERROR(INDEX('All Data'!$AP:$AP,MATCH($H$104&amp;"",'All Data'!$A:$A,0)),"—")</f>
      </c>
      <c r="B104" s="4381"/>
      <c r="C104" s="4381"/>
      <c r="D104" s="4381"/>
      <c r="E104" s="4381"/>
      <c r="F104" s="4381"/>
      <c r="G104" s="4381"/>
      <c r="H104" s="8154" t="inlineStr">
        <is>
          <t>49035100800</t>
        </is>
      </c>
    </row>
    <row customHeight="1" ht="14" r="105">
      <c r="B105" s="4382" t="inlineStr">
        <is>
          <t>TRACT PROFILE</t>
        </is>
      </c>
      <c r="C105" s="4382"/>
      <c r="D105" s="4382" t="inlineStr">
        <is>
          <t>CENTERS &amp; DISTRICTS</t>
        </is>
      </c>
      <c r="E105" s="4382"/>
      <c r="F105" s="4382" t="inlineStr">
        <is>
          <t>HOUSING &amp; DEMOGRAPHICS</t>
        </is>
      </c>
      <c r="G105" s="4382"/>
    </row>
    <row customHeight="1" ht="15" r="106">
      <c r="B106" s="4384" t="inlineStr">
        <is>
          <t>Population</t>
        </is>
      </c>
      <c r="C106" s="8157" t="str">
        <f>=IFERROR(INDEX('All Data'!$D:$D,MATCH($H$104&amp;"",'All Data'!$A:$A,0)),"-")</f>
      </c>
      <c r="D106" s="4384" t="inlineStr">
        <is>
          <t>WC MUorC % Total</t>
        </is>
      </c>
      <c r="E106" s="8160" t="str">
        <f>=IFERROR(INDEX('All Data'!$J:$J,MATCH($H$104&amp;"",'All Data'!$A:$A,0)),"-")</f>
      </c>
      <c r="F106" s="4384" t="inlineStr">
        <is>
          <t>Total Units</t>
        </is>
      </c>
      <c r="G106" s="8163" t="str">
        <f>=IFERROR(INDEX('All Data'!$R:$R,MATCH($H$104&amp;"",'All Data'!$A:$A,0)),"-")</f>
      </c>
    </row>
    <row customHeight="1" ht="15" r="107">
      <c r="B107" s="32" t="inlineStr">
        <is>
          <t>Households</t>
        </is>
      </c>
      <c r="C107" s="8166" t="str">
        <f>=IFERROR(INDEX('All Data'!$E:$E,MATCH($H$104&amp;"",'All Data'!$A:$A,0)),"-")</f>
      </c>
      <c r="D107" s="32" t="inlineStr">
        <is>
          <t>Metropolitan Center</t>
        </is>
      </c>
      <c r="E107" s="8169" t="str">
        <f>=IFERROR(INDEX('All Data'!$K:$K,MATCH($H$104&amp;"",'All Data'!$A:$A,0)),"-")</f>
      </c>
      <c r="F107" s="32" t="inlineStr">
        <is>
          <t>Residential Acres</t>
        </is>
      </c>
      <c r="G107" s="8172" t="str">
        <f>=IFERROR(INDEX('All Data'!$S:$S,MATCH($H$104&amp;"",'All Data'!$A:$A,0)),"-")</f>
      </c>
    </row>
    <row customHeight="1" ht="15" r="108">
      <c r="B108" s="4384" t="inlineStr">
        <is>
          <t>Total Acres</t>
        </is>
      </c>
      <c r="C108" s="8175" t="str">
        <f>=IFERROR(INDEX('All Data'!$F:$F,MATCH($H$104&amp;"",'All Data'!$A:$A,0)),"-")</f>
      </c>
      <c r="D108" s="4384" t="inlineStr">
        <is>
          <t>Urban Center</t>
        </is>
      </c>
      <c r="E108" s="8178" t="str">
        <f>=IFERROR(INDEX('All Data'!$L:$L,MATCH($H$104&amp;"",'All Data'!$A:$A,0)),"-")</f>
      </c>
      <c r="F108" s="4384" t="inlineStr">
        <is>
          <t>SFD Acres</t>
        </is>
      </c>
      <c r="G108" s="8181" t="str">
        <f>=IFERROR(INDEX('All Data'!$T:$T,MATCH($H$104&amp;"",'All Data'!$A:$A,0)),"-")</f>
      </c>
    </row>
    <row customHeight="1" ht="15" r="109">
      <c r="B109" s="32" t="inlineStr">
        <is>
          <t>Developable Acres</t>
        </is>
      </c>
      <c r="C109" s="8184" t="str">
        <f>=IFERROR(INDEX('All Data'!$G:$G,MATCH($H$104&amp;"",'All Data'!$A:$A,0)),"-")</f>
      </c>
      <c r="D109" s="32" t="inlineStr">
        <is>
          <t>City Center</t>
        </is>
      </c>
      <c r="E109" s="8187" t="str">
        <f>=IFERROR(INDEX('All Data'!$M:$M,MATCH($H$104&amp;"",'All Data'!$A:$A,0)),"-")</f>
      </c>
      <c r="F109" s="32" t="inlineStr">
        <is>
          <t>MF / SFA Acres</t>
        </is>
      </c>
      <c r="G109" s="8190" t="str">
        <f>=IFERROR(INDEX('All Data'!$U:$U,MATCH($H$104&amp;"",'All Data'!$A:$A,0)),"-")</f>
      </c>
    </row>
    <row customHeight="1" ht="15" r="110">
      <c r="B110" s="4384" t="inlineStr">
        <is>
          <t>OZ 1.0 Acres</t>
        </is>
      </c>
      <c r="C110" s="8193" t="str">
        <f>=IFERROR(INDEX('All Data'!$H:$H,MATCH($H$104&amp;"",'All Data'!$A:$A,0)),"-")</f>
      </c>
      <c r="D110" s="4384" t="inlineStr">
        <is>
          <t>Neighborhood Center</t>
        </is>
      </c>
      <c r="E110" s="8196" t="str">
        <f>=IFERROR(INDEX('All Data'!$N:$N,MATCH($H$104&amp;"",'All Data'!$A:$A,0)),"-")</f>
      </c>
      <c r="F110" s="4384" t="inlineStr">
        <is>
          <t>Poverty Rate</t>
        </is>
      </c>
      <c r="G110" s="8199" t="str">
        <f>=IFERROR(INDEX('All Data'!$AL:$AL,MATCH($H$104&amp;"",'All Data'!$A:$A,0)),"-")</f>
      </c>
    </row>
    <row customHeight="1" ht="15" r="111">
      <c r="B111" s="32" t="inlineStr">
        <is>
          <t>OZ 1.0 % of Tract</t>
        </is>
      </c>
      <c r="C111" s="8202" t="str">
        <f>=IFERROR(INDEX('All Data'!$I:$I,MATCH($H$104&amp;"",'All Data'!$A:$A,0)),"-")</f>
      </c>
      <c r="D111" s="32" t="inlineStr">
        <is>
          <t>Employment District</t>
        </is>
      </c>
      <c r="E111" s="8205" t="str">
        <f>=IFERROR(INDEX('All Data'!$O:$O,MATCH($H$104&amp;"",'All Data'!$A:$A,0)),"-")</f>
      </c>
      <c r="F111" s="32" t="inlineStr">
        <is>
          <t>Unemployment Rate</t>
        </is>
      </c>
      <c r="G111" s="8208" t="str">
        <f>=IFERROR(INDEX('All Data'!$AM:$AM,MATCH($H$104&amp;"",'All Data'!$A:$A,0)),"-")</f>
      </c>
    </row>
    <row customHeight="1" ht="15" r="112">
      <c r="B112" s="4384" t="inlineStr">
        <is>
          <t/>
        </is>
      </c>
      <c r="C112" s="4440" t="inlineStr">
        <is>
          <t/>
        </is>
      </c>
      <c r="D112" s="4384" t="inlineStr">
        <is>
          <t>Industrial District</t>
        </is>
      </c>
      <c r="E112" s="8211" t="str">
        <f>=IFERROR(INDEX('All Data'!$P:$P,MATCH($H$104&amp;"",'All Data'!$A:$A,0)),"-")</f>
      </c>
      <c r="F112" s="4384" t="inlineStr">
        <is>
          <t>Median Family Income</t>
        </is>
      </c>
      <c r="G112" s="8214" t="str">
        <f>=IFERROR(INDEX('All Data'!$AN:$AN,MATCH($H$104&amp;"",'All Data'!$A:$A,0)),"-")</f>
      </c>
    </row>
    <row customHeight="1" ht="15" r="113">
      <c r="B113" s="32" t="inlineStr">
        <is>
          <t/>
        </is>
      </c>
      <c r="C113" s="4448" t="inlineStr">
        <is>
          <t/>
        </is>
      </c>
      <c r="D113" s="32" t="inlineStr">
        <is>
          <t>Retail District</t>
        </is>
      </c>
      <c r="E113" s="8217" t="str">
        <f>=IFERROR(INDEX('All Data'!$Q:$Q,MATCH($H$104&amp;"",'All Data'!$A:$A,0)),"-")</f>
      </c>
      <c r="F113" s="32" t="inlineStr">
        <is>
          <t/>
        </is>
      </c>
      <c r="G113" s="4448" t="inlineStr">
        <is>
          <t/>
        </is>
      </c>
    </row>
    <row customHeight="1" ht="14" r="114">
      <c r="B114" s="4453" t="inlineStr">
        <is>
          <t>TRANSIT ACCESS</t>
        </is>
      </c>
      <c r="C114" s="4453"/>
      <c r="D114" s="4453" t="inlineStr">
        <is>
          <t>AUTO ACCESS</t>
        </is>
      </c>
      <c r="E114" s="4453"/>
      <c r="F114" s="4453" t="inlineStr">
        <is>
          <t>PROJECTED GROWTH 2027-37</t>
        </is>
      </c>
      <c r="G114" s="4453"/>
    </row>
    <row customHeight="1" ht="15" r="115">
      <c r="B115" s="4384" t="inlineStr">
        <is>
          <t>Rail / BRT Stops</t>
        </is>
      </c>
      <c r="C115" s="8220" t="str">
        <f>=IFERROR(INDEX('All Data'!$V:$V,MATCH($H$104&amp;"",'All Data'!$A:$A,0)),"-")</f>
      </c>
      <c r="D115" s="4384" t="inlineStr">
        <is>
          <t>Freeway Exits</t>
        </is>
      </c>
      <c r="E115" s="8223" t="str">
        <f>=IFERROR(INDEX('All Data'!$AB:$AB,MATCH($H$104&amp;"",'All Data'!$A:$A,0)),"-")</f>
      </c>
      <c r="F115" s="4384" t="inlineStr">
        <is>
          <t>Households Added</t>
        </is>
      </c>
      <c r="G115" s="8226" t="str">
        <f>=IFERROR(INDEX('All Data'!$AG:$AG,MATCH($H$104&amp;"",'All Data'!$A:$A,0)),"-")</f>
      </c>
    </row>
    <row customHeight="1" ht="15" r="116">
      <c r="B116" s="32" t="inlineStr">
        <is>
          <t>SAP Acres</t>
        </is>
      </c>
      <c r="C116" s="8229" t="str">
        <f>=IFERROR(INDEX('All Data'!$W:$W,MATCH($H$104&amp;"",'All Data'!$A:$A,0)),"-")</f>
      </c>
      <c r="D116" s="32" t="inlineStr">
        <is>
          <t>Exit Distance (mi)</t>
        </is>
      </c>
      <c r="E116" s="8232" t="str">
        <f>=IFERROR(INDEX('All Data'!$AC:$AC,MATCH($H$104&amp;"",'All Data'!$A:$A,0)),"-")</f>
      </c>
      <c r="F116" s="32" t="inlineStr">
        <is>
          <t>Population Added</t>
        </is>
      </c>
      <c r="G116" s="8235" t="str">
        <f>=IFERROR(INDEX('All Data'!$AH:$AH,MATCH($H$104&amp;"",'All Data'!$A:$A,0)),"-")</f>
      </c>
    </row>
    <row customHeight="1" ht="15" r="117">
      <c r="B117" s="4384" t="inlineStr">
        <is>
          <t>SAP % of Tract</t>
        </is>
      </c>
      <c r="C117" s="8238" t="str">
        <f>=IFERROR(INDEX('All Data'!$X:$X,MATCH($H$104&amp;"",'All Data'!$A:$A,0)),"-")</f>
      </c>
      <c r="D117" s="4384" t="inlineStr">
        <is>
          <t>ATO Jobs (Auto)</t>
        </is>
      </c>
      <c r="E117" s="8241" t="str">
        <f>=IFERROR(INDEX('All Data'!$AD:$AD,MATCH($H$104&amp;"",'All Data'!$A:$A,0)),"-")</f>
      </c>
      <c r="F117" s="4384" t="inlineStr">
        <is>
          <t>Jobs Added</t>
        </is>
      </c>
      <c r="G117" s="8244" t="str">
        <f>=IFERROR(INDEX('All Data'!$AI:$AI,MATCH($H$104&amp;"",'All Data'!$A:$A,0)),"-")</f>
      </c>
    </row>
    <row customHeight="1" ht="15" r="118">
      <c r="B118" s="32" t="inlineStr">
        <is>
          <t>ATO Jobs (Transit)</t>
        </is>
      </c>
      <c r="C118" s="8247" t="str">
        <f>=IFERROR(INDEX('All Data'!$Y:$Y,MATCH($H$104&amp;"",'All Data'!$A:$A,0)),"-")</f>
      </c>
      <c r="D118" s="32" t="inlineStr">
        <is>
          <t>ATO Households (Auto)</t>
        </is>
      </c>
      <c r="E118" s="8250" t="str">
        <f>=IFERROR(INDEX('All Data'!$AE:$AE,MATCH($H$104&amp;"",'All Data'!$A:$A,0)),"-")</f>
      </c>
      <c r="F118" s="32" t="inlineStr">
        <is>
          <t>ERU Added</t>
        </is>
      </c>
      <c r="G118" s="8253" t="str">
        <f>=IFERROR(INDEX('All Data'!$AJ:$AJ,MATCH($H$104&amp;"",'All Data'!$A:$A,0)),"-")</f>
      </c>
    </row>
    <row customHeight="1" ht="15" r="119">
      <c r="B119" s="4384" t="inlineStr">
        <is>
          <t>ATO Households (Transit)</t>
        </is>
      </c>
      <c r="C119" s="8256" t="str">
        <f>=IFERROR(INDEX('All Data'!$Z:$Z,MATCH($H$104&amp;"",'All Data'!$A:$A,0)),"-")</f>
      </c>
      <c r="D119" s="4384" t="inlineStr">
        <is>
          <t/>
        </is>
      </c>
      <c r="E119" s="4440" t="inlineStr">
        <is>
          <t/>
        </is>
      </c>
      <c r="F119" s="4384" t="inlineStr">
        <is>
          <t>ERU per Acre</t>
        </is>
      </c>
      <c r="G119" s="8259" t="str">
        <f>=IFERROR(INDEX('All Data'!$AK:$AK,MATCH($H$104&amp;"",'All Data'!$A:$A,0)),"-")</f>
      </c>
    </row>
    <row customHeight="1" ht="15" r="120">
      <c r="B120" s="32" t="inlineStr">
        <is>
          <t>SAP Planned HH/ac</t>
        </is>
      </c>
      <c r="C120" s="8262" t="str">
        <f>=IFERROR(INDEX('All Data'!$AA:$AA,MATCH($H$104&amp;"",'All Data'!$A:$A,0)),"-")</f>
      </c>
      <c r="D120" s="32" t="inlineStr">
        <is>
          <t/>
        </is>
      </c>
      <c r="E120" s="4448" t="inlineStr">
        <is>
          <t/>
        </is>
      </c>
      <c r="F120" s="32" t="inlineStr">
        <is>
          <t/>
        </is>
      </c>
      <c r="G120" s="4448" t="inlineStr">
        <is>
          <t/>
        </is>
      </c>
    </row>
    <row customHeight="1" ht="15" r="121">
      <c r="B121" s="4384" t="inlineStr">
        <is>
          <t/>
        </is>
      </c>
      <c r="C121" s="4440" t="inlineStr">
        <is>
          <t/>
        </is>
      </c>
      <c r="D121" s="4384" t="inlineStr">
        <is>
          <t/>
        </is>
      </c>
      <c r="E121" s="4440" t="inlineStr">
        <is>
          <t/>
        </is>
      </c>
      <c r="F121" s="4384" t="inlineStr">
        <is>
          <t/>
        </is>
      </c>
      <c r="G121" s="4440" t="inlineStr">
        <is>
          <t/>
        </is>
      </c>
    </row>
    <row customHeight="1" ht="14" r="122">
      <c r="B122" s="4500" t="inlineStr">
        <is>
          <t>INCOME</t>
        </is>
      </c>
      <c r="C122" s="4500"/>
      <c r="D122" s="4500" t="inlineStr">
        <is>
          <t>POVERTY RATE</t>
        </is>
      </c>
      <c r="E122" s="4500"/>
      <c r="F122" s="4500" t="inlineStr">
        <is>
          <t>UNEMPLOYMENT</t>
        </is>
      </c>
      <c r="G122" s="4500"/>
    </row>
    <row customHeight="1" ht="18" r="123">
      <c r="B123" s="10"/>
      <c r="C123" s="8266" t="str">
        <f>=IFERROR(INDEX('All Data'!$AN:$AN,MATCH($H$104&amp;"",'All Data'!$A:$A,0)),"-")</f>
      </c>
      <c r="D123" s="10"/>
      <c r="E123" s="8270" t="str">
        <f>=IFERROR(INDEX('All Data'!$AL:$AL,MATCH($H$104&amp;"",'All Data'!$A:$A,0)),"-")</f>
      </c>
      <c r="F123" s="10"/>
      <c r="G123" s="8274" t="str">
        <f>=IFERROR(INDEX('All Data'!$AM:$AM,MATCH($H$104&amp;"",'All Data'!$A:$A,0)),"-")</f>
      </c>
    </row>
    <row customHeight="1" ht="24" r="124">
      <c r="B124" s="4514" t="str">
        <f>="Investment Likelihood: "&amp;IFERROR(INDEX('All Data'!$AP:$AP,MATCH($H$104&amp;"",'All Data'!$A:$A,0)),"—")</f>
      </c>
      <c r="C124" s="4514"/>
      <c r="D124" s="4514"/>
      <c r="E124" s="4514"/>
      <c r="F124" s="4514"/>
      <c r="G124" s="4514"/>
    </row>
    <row customHeight="1" ht="15" r="125">
      <c r="B125" s="4516" t="inlineStr">
        <is>
          <t>Access to Opportunities (ATO) Composite Score /100</t>
        </is>
      </c>
      <c r="C125" s="4516"/>
      <c r="D125" s="4516"/>
      <c r="E125" s="4516"/>
      <c r="F125" s="8278" t="str">
        <f>=IFERROR(INDEX('All Data'!$AF:$AF,MATCH($H$104&amp;"",'All Data'!$A:$A,0)),"-")</f>
      </c>
      <c r="G125" s="15"/>
    </row>
    <row customHeight="1" ht="8" r="126"/>
    <row customHeight="1" ht="8" r="127"/>
    <row customHeight="1" ht="8" r="128"/>
    <row customHeight="1" ht="22" r="129">
      <c r="A129" s="4902" t="str">
        <f>="06  —  "&amp;IFERROR(INDEX('All Data'!$C:$C,MATCH($H$129&amp;"",'All Data'!$A:$A,0)),"")&amp;"  |  GEOID "&amp;$H$129&amp;"  |  "&amp;TEXT(IFERROR(INDEX('All Data'!$F:$F,MATCH($H$129&amp;"",'All Data'!$A:$A,0)),0),"0")&amp;" ac  |  "&amp;IFERROR(INDEX('All Data'!$AP:$AP,MATCH($H$129&amp;"",'All Data'!$A:$A,0)),"—")</f>
      </c>
      <c r="B129" s="4902"/>
      <c r="C129" s="4902"/>
      <c r="D129" s="4902"/>
      <c r="E129" s="4902"/>
      <c r="F129" s="4902"/>
      <c r="G129" s="4902"/>
      <c r="H129" s="8279" t="inlineStr">
        <is>
          <t>49035101401</t>
        </is>
      </c>
    </row>
    <row customHeight="1" ht="14" r="130">
      <c r="B130" s="4382" t="inlineStr">
        <is>
          <t>TRACT PROFILE</t>
        </is>
      </c>
      <c r="C130" s="4382"/>
      <c r="D130" s="4382" t="inlineStr">
        <is>
          <t>CENTERS &amp; DISTRICTS</t>
        </is>
      </c>
      <c r="E130" s="4382"/>
      <c r="F130" s="4382" t="inlineStr">
        <is>
          <t>HOUSING &amp; DEMOGRAPHICS</t>
        </is>
      </c>
      <c r="G130" s="4382"/>
    </row>
    <row customHeight="1" ht="15" r="131">
      <c r="B131" s="4384" t="inlineStr">
        <is>
          <t>Population</t>
        </is>
      </c>
      <c r="C131" s="8282" t="str">
        <f>=IFERROR(INDEX('All Data'!$D:$D,MATCH($H$129&amp;"",'All Data'!$A:$A,0)),"-")</f>
      </c>
      <c r="D131" s="4384" t="inlineStr">
        <is>
          <t>WC MUorC % Total</t>
        </is>
      </c>
      <c r="E131" s="8285" t="str">
        <f>=IFERROR(INDEX('All Data'!$J:$J,MATCH($H$129&amp;"",'All Data'!$A:$A,0)),"-")</f>
      </c>
      <c r="F131" s="4384" t="inlineStr">
        <is>
          <t>Total Units</t>
        </is>
      </c>
      <c r="G131" s="8288" t="str">
        <f>=IFERROR(INDEX('All Data'!$R:$R,MATCH($H$129&amp;"",'All Data'!$A:$A,0)),"-")</f>
      </c>
    </row>
    <row customHeight="1" ht="15" r="132">
      <c r="B132" s="32" t="inlineStr">
        <is>
          <t>Households</t>
        </is>
      </c>
      <c r="C132" s="8291" t="str">
        <f>=IFERROR(INDEX('All Data'!$E:$E,MATCH($H$129&amp;"",'All Data'!$A:$A,0)),"-")</f>
      </c>
      <c r="D132" s="32" t="inlineStr">
        <is>
          <t>Metropolitan Center</t>
        </is>
      </c>
      <c r="E132" s="8294" t="str">
        <f>=IFERROR(INDEX('All Data'!$K:$K,MATCH($H$129&amp;"",'All Data'!$A:$A,0)),"-")</f>
      </c>
      <c r="F132" s="32" t="inlineStr">
        <is>
          <t>Residential Acres</t>
        </is>
      </c>
      <c r="G132" s="8297" t="str">
        <f>=IFERROR(INDEX('All Data'!$S:$S,MATCH($H$129&amp;"",'All Data'!$A:$A,0)),"-")</f>
      </c>
    </row>
    <row customHeight="1" ht="15" r="133">
      <c r="B133" s="4384" t="inlineStr">
        <is>
          <t>Total Acres</t>
        </is>
      </c>
      <c r="C133" s="8300" t="str">
        <f>=IFERROR(INDEX('All Data'!$F:$F,MATCH($H$129&amp;"",'All Data'!$A:$A,0)),"-")</f>
      </c>
      <c r="D133" s="4384" t="inlineStr">
        <is>
          <t>Urban Center</t>
        </is>
      </c>
      <c r="E133" s="8303" t="str">
        <f>=IFERROR(INDEX('All Data'!$L:$L,MATCH($H$129&amp;"",'All Data'!$A:$A,0)),"-")</f>
      </c>
      <c r="F133" s="4384" t="inlineStr">
        <is>
          <t>SFD Acres</t>
        </is>
      </c>
      <c r="G133" s="8306" t="str">
        <f>=IFERROR(INDEX('All Data'!$T:$T,MATCH($H$129&amp;"",'All Data'!$A:$A,0)),"-")</f>
      </c>
    </row>
    <row customHeight="1" ht="15" r="134">
      <c r="B134" s="32" t="inlineStr">
        <is>
          <t>Developable Acres</t>
        </is>
      </c>
      <c r="C134" s="8309" t="str">
        <f>=IFERROR(INDEX('All Data'!$G:$G,MATCH($H$129&amp;"",'All Data'!$A:$A,0)),"-")</f>
      </c>
      <c r="D134" s="32" t="inlineStr">
        <is>
          <t>City Center</t>
        </is>
      </c>
      <c r="E134" s="8312" t="str">
        <f>=IFERROR(INDEX('All Data'!$M:$M,MATCH($H$129&amp;"",'All Data'!$A:$A,0)),"-")</f>
      </c>
      <c r="F134" s="32" t="inlineStr">
        <is>
          <t>MF / SFA Acres</t>
        </is>
      </c>
      <c r="G134" s="8315" t="str">
        <f>=IFERROR(INDEX('All Data'!$U:$U,MATCH($H$129&amp;"",'All Data'!$A:$A,0)),"-")</f>
      </c>
    </row>
    <row customHeight="1" ht="15" r="135">
      <c r="B135" s="4384" t="inlineStr">
        <is>
          <t>OZ 1.0 Acres</t>
        </is>
      </c>
      <c r="C135" s="8318" t="str">
        <f>=IFERROR(INDEX('All Data'!$H:$H,MATCH($H$129&amp;"",'All Data'!$A:$A,0)),"-")</f>
      </c>
      <c r="D135" s="4384" t="inlineStr">
        <is>
          <t>Neighborhood Center</t>
        </is>
      </c>
      <c r="E135" s="8321" t="str">
        <f>=IFERROR(INDEX('All Data'!$N:$N,MATCH($H$129&amp;"",'All Data'!$A:$A,0)),"-")</f>
      </c>
      <c r="F135" s="4384" t="inlineStr">
        <is>
          <t>Poverty Rate</t>
        </is>
      </c>
      <c r="G135" s="8324" t="str">
        <f>=IFERROR(INDEX('All Data'!$AL:$AL,MATCH($H$129&amp;"",'All Data'!$A:$A,0)),"-")</f>
      </c>
    </row>
    <row customHeight="1" ht="15" r="136">
      <c r="B136" s="32" t="inlineStr">
        <is>
          <t>OZ 1.0 % of Tract</t>
        </is>
      </c>
      <c r="C136" s="8327" t="str">
        <f>=IFERROR(INDEX('All Data'!$I:$I,MATCH($H$129&amp;"",'All Data'!$A:$A,0)),"-")</f>
      </c>
      <c r="D136" s="32" t="inlineStr">
        <is>
          <t>Employment District</t>
        </is>
      </c>
      <c r="E136" s="8330" t="str">
        <f>=IFERROR(INDEX('All Data'!$O:$O,MATCH($H$129&amp;"",'All Data'!$A:$A,0)),"-")</f>
      </c>
      <c r="F136" s="32" t="inlineStr">
        <is>
          <t>Unemployment Rate</t>
        </is>
      </c>
      <c r="G136" s="8333" t="str">
        <f>=IFERROR(INDEX('All Data'!$AM:$AM,MATCH($H$129&amp;"",'All Data'!$A:$A,0)),"-")</f>
      </c>
    </row>
    <row customHeight="1" ht="15" r="137">
      <c r="B137" s="4384" t="inlineStr">
        <is>
          <t/>
        </is>
      </c>
      <c r="C137" s="4440" t="inlineStr">
        <is>
          <t/>
        </is>
      </c>
      <c r="D137" s="4384" t="inlineStr">
        <is>
          <t>Industrial District</t>
        </is>
      </c>
      <c r="E137" s="8336" t="str">
        <f>=IFERROR(INDEX('All Data'!$P:$P,MATCH($H$129&amp;"",'All Data'!$A:$A,0)),"-")</f>
      </c>
      <c r="F137" s="4384" t="inlineStr">
        <is>
          <t>Median Family Income</t>
        </is>
      </c>
      <c r="G137" s="8339" t="str">
        <f>=IFERROR(INDEX('All Data'!$AN:$AN,MATCH($H$129&amp;"",'All Data'!$A:$A,0)),"-")</f>
      </c>
    </row>
    <row customHeight="1" ht="15" r="138">
      <c r="B138" s="32" t="inlineStr">
        <is>
          <t/>
        </is>
      </c>
      <c r="C138" s="4448" t="inlineStr">
        <is>
          <t/>
        </is>
      </c>
      <c r="D138" s="32" t="inlineStr">
        <is>
          <t>Retail District</t>
        </is>
      </c>
      <c r="E138" s="8342" t="str">
        <f>=IFERROR(INDEX('All Data'!$Q:$Q,MATCH($H$129&amp;"",'All Data'!$A:$A,0)),"-")</f>
      </c>
      <c r="F138" s="32" t="inlineStr">
        <is>
          <t/>
        </is>
      </c>
      <c r="G138" s="4448" t="inlineStr">
        <is>
          <t/>
        </is>
      </c>
    </row>
    <row customHeight="1" ht="14" r="139">
      <c r="B139" s="4453" t="inlineStr">
        <is>
          <t>TRANSIT ACCESS</t>
        </is>
      </c>
      <c r="C139" s="4453"/>
      <c r="D139" s="4453" t="inlineStr">
        <is>
          <t>AUTO ACCESS</t>
        </is>
      </c>
      <c r="E139" s="4453"/>
      <c r="F139" s="4453" t="inlineStr">
        <is>
          <t>PROJECTED GROWTH 2027-37</t>
        </is>
      </c>
      <c r="G139" s="4453"/>
    </row>
    <row customHeight="1" ht="15" r="140">
      <c r="B140" s="4384" t="inlineStr">
        <is>
          <t>Rail / BRT Stops</t>
        </is>
      </c>
      <c r="C140" s="8345" t="str">
        <f>=IFERROR(INDEX('All Data'!$V:$V,MATCH($H$129&amp;"",'All Data'!$A:$A,0)),"-")</f>
      </c>
      <c r="D140" s="4384" t="inlineStr">
        <is>
          <t>Freeway Exits</t>
        </is>
      </c>
      <c r="E140" s="8348" t="str">
        <f>=IFERROR(INDEX('All Data'!$AB:$AB,MATCH($H$129&amp;"",'All Data'!$A:$A,0)),"-")</f>
      </c>
      <c r="F140" s="4384" t="inlineStr">
        <is>
          <t>Households Added</t>
        </is>
      </c>
      <c r="G140" s="8351" t="str">
        <f>=IFERROR(INDEX('All Data'!$AG:$AG,MATCH($H$129&amp;"",'All Data'!$A:$A,0)),"-")</f>
      </c>
    </row>
    <row customHeight="1" ht="15" r="141">
      <c r="B141" s="32" t="inlineStr">
        <is>
          <t>SAP Acres</t>
        </is>
      </c>
      <c r="C141" s="8354" t="str">
        <f>=IFERROR(INDEX('All Data'!$W:$W,MATCH($H$129&amp;"",'All Data'!$A:$A,0)),"-")</f>
      </c>
      <c r="D141" s="32" t="inlineStr">
        <is>
          <t>Exit Distance (mi)</t>
        </is>
      </c>
      <c r="E141" s="8357" t="str">
        <f>=IFERROR(INDEX('All Data'!$AC:$AC,MATCH($H$129&amp;"",'All Data'!$A:$A,0)),"-")</f>
      </c>
      <c r="F141" s="32" t="inlineStr">
        <is>
          <t>Population Added</t>
        </is>
      </c>
      <c r="G141" s="8360" t="str">
        <f>=IFERROR(INDEX('All Data'!$AH:$AH,MATCH($H$129&amp;"",'All Data'!$A:$A,0)),"-")</f>
      </c>
    </row>
    <row customHeight="1" ht="15" r="142">
      <c r="B142" s="4384" t="inlineStr">
        <is>
          <t>SAP % of Tract</t>
        </is>
      </c>
      <c r="C142" s="8363" t="str">
        <f>=IFERROR(INDEX('All Data'!$X:$X,MATCH($H$129&amp;"",'All Data'!$A:$A,0)),"-")</f>
      </c>
      <c r="D142" s="4384" t="inlineStr">
        <is>
          <t>ATO Jobs (Auto)</t>
        </is>
      </c>
      <c r="E142" s="8366" t="str">
        <f>=IFERROR(INDEX('All Data'!$AD:$AD,MATCH($H$129&amp;"",'All Data'!$A:$A,0)),"-")</f>
      </c>
      <c r="F142" s="4384" t="inlineStr">
        <is>
          <t>Jobs Added</t>
        </is>
      </c>
      <c r="G142" s="8369" t="str">
        <f>=IFERROR(INDEX('All Data'!$AI:$AI,MATCH($H$129&amp;"",'All Data'!$A:$A,0)),"-")</f>
      </c>
    </row>
    <row customHeight="1" ht="15" r="143">
      <c r="B143" s="32" t="inlineStr">
        <is>
          <t>ATO Jobs (Transit)</t>
        </is>
      </c>
      <c r="C143" s="8372" t="str">
        <f>=IFERROR(INDEX('All Data'!$Y:$Y,MATCH($H$129&amp;"",'All Data'!$A:$A,0)),"-")</f>
      </c>
      <c r="D143" s="32" t="inlineStr">
        <is>
          <t>ATO Households (Auto)</t>
        </is>
      </c>
      <c r="E143" s="8375" t="str">
        <f>=IFERROR(INDEX('All Data'!$AE:$AE,MATCH($H$129&amp;"",'All Data'!$A:$A,0)),"-")</f>
      </c>
      <c r="F143" s="32" t="inlineStr">
        <is>
          <t>ERU Added</t>
        </is>
      </c>
      <c r="G143" s="8378" t="str">
        <f>=IFERROR(INDEX('All Data'!$AJ:$AJ,MATCH($H$129&amp;"",'All Data'!$A:$A,0)),"-")</f>
      </c>
    </row>
    <row customHeight="1" ht="15" r="144">
      <c r="B144" s="4384" t="inlineStr">
        <is>
          <t>ATO Households (Transit)</t>
        </is>
      </c>
      <c r="C144" s="8381" t="str">
        <f>=IFERROR(INDEX('All Data'!$Z:$Z,MATCH($H$129&amp;"",'All Data'!$A:$A,0)),"-")</f>
      </c>
      <c r="D144" s="4384" t="inlineStr">
        <is>
          <t/>
        </is>
      </c>
      <c r="E144" s="4440" t="inlineStr">
        <is>
          <t/>
        </is>
      </c>
      <c r="F144" s="4384" t="inlineStr">
        <is>
          <t>ERU per Acre</t>
        </is>
      </c>
      <c r="G144" s="8384" t="str">
        <f>=IFERROR(INDEX('All Data'!$AK:$AK,MATCH($H$129&amp;"",'All Data'!$A:$A,0)),"-")</f>
      </c>
    </row>
    <row customHeight="1" ht="15" r="145">
      <c r="B145" s="32" t="inlineStr">
        <is>
          <t>SAP Planned HH/ac</t>
        </is>
      </c>
      <c r="C145" s="8387" t="str">
        <f>=IFERROR(INDEX('All Data'!$AA:$AA,MATCH($H$129&amp;"",'All Data'!$A:$A,0)),"-")</f>
      </c>
      <c r="D145" s="32" t="inlineStr">
        <is>
          <t/>
        </is>
      </c>
      <c r="E145" s="4448" t="inlineStr">
        <is>
          <t/>
        </is>
      </c>
      <c r="F145" s="32" t="inlineStr">
        <is>
          <t/>
        </is>
      </c>
      <c r="G145" s="4448" t="inlineStr">
        <is>
          <t/>
        </is>
      </c>
    </row>
    <row customHeight="1" ht="15" r="146">
      <c r="B146" s="4384" t="inlineStr">
        <is>
          <t/>
        </is>
      </c>
      <c r="C146" s="4440" t="inlineStr">
        <is>
          <t/>
        </is>
      </c>
      <c r="D146" s="4384" t="inlineStr">
        <is>
          <t/>
        </is>
      </c>
      <c r="E146" s="4440" t="inlineStr">
        <is>
          <t/>
        </is>
      </c>
      <c r="F146" s="4384" t="inlineStr">
        <is>
          <t/>
        </is>
      </c>
      <c r="G146" s="4440" t="inlineStr">
        <is>
          <t/>
        </is>
      </c>
    </row>
    <row customHeight="1" ht="14" r="147">
      <c r="B147" s="4500" t="inlineStr">
        <is>
          <t>INCOME</t>
        </is>
      </c>
      <c r="C147" s="4500"/>
      <c r="D147" s="4500" t="inlineStr">
        <is>
          <t>POVERTY RATE</t>
        </is>
      </c>
      <c r="E147" s="4500"/>
      <c r="F147" s="4500" t="inlineStr">
        <is>
          <t>UNEMPLOYMENT</t>
        </is>
      </c>
      <c r="G147" s="4500"/>
    </row>
    <row customHeight="1" ht="18" r="148">
      <c r="B148" s="10"/>
      <c r="C148" s="8391" t="str">
        <f>=IFERROR(INDEX('All Data'!$AN:$AN,MATCH($H$129&amp;"",'All Data'!$A:$A,0)),"-")</f>
      </c>
      <c r="D148" s="10"/>
      <c r="E148" s="8395" t="str">
        <f>=IFERROR(INDEX('All Data'!$AL:$AL,MATCH($H$129&amp;"",'All Data'!$A:$A,0)),"-")</f>
      </c>
      <c r="F148" s="10"/>
      <c r="G148" s="8399" t="str">
        <f>=IFERROR(INDEX('All Data'!$AM:$AM,MATCH($H$129&amp;"",'All Data'!$A:$A,0)),"-")</f>
      </c>
    </row>
    <row customHeight="1" ht="24" r="149">
      <c r="B149" s="5024" t="str">
        <f>="Investment Likelihood: "&amp;IFERROR(INDEX('All Data'!$AP:$AP,MATCH($H$129&amp;"",'All Data'!$A:$A,0)),"—")</f>
      </c>
      <c r="C149" s="5024"/>
      <c r="D149" s="5024"/>
      <c r="E149" s="5024"/>
      <c r="F149" s="5024"/>
      <c r="G149" s="5024"/>
    </row>
    <row customHeight="1" ht="15" r="150">
      <c r="B150" s="4516" t="inlineStr">
        <is>
          <t>Access to Opportunities (ATO) Composite Score /100</t>
        </is>
      </c>
      <c r="C150" s="4516"/>
      <c r="D150" s="4516"/>
      <c r="E150" s="4516"/>
      <c r="F150" s="8403" t="str">
        <f>=IFERROR(INDEX('All Data'!$AF:$AF,MATCH($H$129&amp;"",'All Data'!$A:$A,0)),"-")</f>
      </c>
      <c r="G150" s="15"/>
    </row>
    <row customHeight="1" ht="8" r="151"/>
    <row customHeight="1" ht="8" r="152"/>
    <row customHeight="1" ht="8" r="153"/>
    <row customHeight="1" ht="22" r="154">
      <c r="A154" s="4902" t="str">
        <f>="07  —  "&amp;IFERROR(INDEX('All Data'!$C:$C,MATCH($H$154&amp;"",'All Data'!$A:$A,0)),"")&amp;"  |  GEOID "&amp;$H$154&amp;"  |  "&amp;TEXT(IFERROR(INDEX('All Data'!$F:$F,MATCH($H$154&amp;"",'All Data'!$A:$A,0)),0),"0")&amp;" ac  |  "&amp;IFERROR(INDEX('All Data'!$AP:$AP,MATCH($H$154&amp;"",'All Data'!$A:$A,0)),"—")</f>
      </c>
      <c r="B154" s="4902"/>
      <c r="C154" s="4902"/>
      <c r="D154" s="4902"/>
      <c r="E154" s="4902"/>
      <c r="F154" s="4902"/>
      <c r="G154" s="4902"/>
      <c r="H154" s="8404" t="inlineStr">
        <is>
          <t>49035101402</t>
        </is>
      </c>
    </row>
    <row customHeight="1" ht="14" r="155">
      <c r="B155" s="4382" t="inlineStr">
        <is>
          <t>TRACT PROFILE</t>
        </is>
      </c>
      <c r="C155" s="4382"/>
      <c r="D155" s="4382" t="inlineStr">
        <is>
          <t>CENTERS &amp; DISTRICTS</t>
        </is>
      </c>
      <c r="E155" s="4382"/>
      <c r="F155" s="4382" t="inlineStr">
        <is>
          <t>HOUSING &amp; DEMOGRAPHICS</t>
        </is>
      </c>
      <c r="G155" s="4382"/>
    </row>
    <row customHeight="1" ht="15" r="156">
      <c r="B156" s="4384" t="inlineStr">
        <is>
          <t>Population</t>
        </is>
      </c>
      <c r="C156" s="8407" t="str">
        <f>=IFERROR(INDEX('All Data'!$D:$D,MATCH($H$154&amp;"",'All Data'!$A:$A,0)),"-")</f>
      </c>
      <c r="D156" s="4384" t="inlineStr">
        <is>
          <t>WC MUorC % Total</t>
        </is>
      </c>
      <c r="E156" s="8410" t="str">
        <f>=IFERROR(INDEX('All Data'!$J:$J,MATCH($H$154&amp;"",'All Data'!$A:$A,0)),"-")</f>
      </c>
      <c r="F156" s="4384" t="inlineStr">
        <is>
          <t>Total Units</t>
        </is>
      </c>
      <c r="G156" s="8413" t="str">
        <f>=IFERROR(INDEX('All Data'!$R:$R,MATCH($H$154&amp;"",'All Data'!$A:$A,0)),"-")</f>
      </c>
    </row>
    <row customHeight="1" ht="15" r="157">
      <c r="B157" s="32" t="inlineStr">
        <is>
          <t>Households</t>
        </is>
      </c>
      <c r="C157" s="8416" t="str">
        <f>=IFERROR(INDEX('All Data'!$E:$E,MATCH($H$154&amp;"",'All Data'!$A:$A,0)),"-")</f>
      </c>
      <c r="D157" s="32" t="inlineStr">
        <is>
          <t>Metropolitan Center</t>
        </is>
      </c>
      <c r="E157" s="8419" t="str">
        <f>=IFERROR(INDEX('All Data'!$K:$K,MATCH($H$154&amp;"",'All Data'!$A:$A,0)),"-")</f>
      </c>
      <c r="F157" s="32" t="inlineStr">
        <is>
          <t>Residential Acres</t>
        </is>
      </c>
      <c r="G157" s="8422" t="str">
        <f>=IFERROR(INDEX('All Data'!$S:$S,MATCH($H$154&amp;"",'All Data'!$A:$A,0)),"-")</f>
      </c>
    </row>
    <row customHeight="1" ht="15" r="158">
      <c r="B158" s="4384" t="inlineStr">
        <is>
          <t>Total Acres</t>
        </is>
      </c>
      <c r="C158" s="8425" t="str">
        <f>=IFERROR(INDEX('All Data'!$F:$F,MATCH($H$154&amp;"",'All Data'!$A:$A,0)),"-")</f>
      </c>
      <c r="D158" s="4384" t="inlineStr">
        <is>
          <t>Urban Center</t>
        </is>
      </c>
      <c r="E158" s="8428" t="str">
        <f>=IFERROR(INDEX('All Data'!$L:$L,MATCH($H$154&amp;"",'All Data'!$A:$A,0)),"-")</f>
      </c>
      <c r="F158" s="4384" t="inlineStr">
        <is>
          <t>SFD Acres</t>
        </is>
      </c>
      <c r="G158" s="8431" t="str">
        <f>=IFERROR(INDEX('All Data'!$T:$T,MATCH($H$154&amp;"",'All Data'!$A:$A,0)),"-")</f>
      </c>
    </row>
    <row customHeight="1" ht="15" r="159">
      <c r="B159" s="32" t="inlineStr">
        <is>
          <t>Developable Acres</t>
        </is>
      </c>
      <c r="C159" s="8434" t="str">
        <f>=IFERROR(INDEX('All Data'!$G:$G,MATCH($H$154&amp;"",'All Data'!$A:$A,0)),"-")</f>
      </c>
      <c r="D159" s="32" t="inlineStr">
        <is>
          <t>City Center</t>
        </is>
      </c>
      <c r="E159" s="8437" t="str">
        <f>=IFERROR(INDEX('All Data'!$M:$M,MATCH($H$154&amp;"",'All Data'!$A:$A,0)),"-")</f>
      </c>
      <c r="F159" s="32" t="inlineStr">
        <is>
          <t>MF / SFA Acres</t>
        </is>
      </c>
      <c r="G159" s="8440" t="str">
        <f>=IFERROR(INDEX('All Data'!$U:$U,MATCH($H$154&amp;"",'All Data'!$A:$A,0)),"-")</f>
      </c>
    </row>
    <row customHeight="1" ht="15" r="160">
      <c r="B160" s="4384" t="inlineStr">
        <is>
          <t>OZ 1.0 Acres</t>
        </is>
      </c>
      <c r="C160" s="8443" t="str">
        <f>=IFERROR(INDEX('All Data'!$H:$H,MATCH($H$154&amp;"",'All Data'!$A:$A,0)),"-")</f>
      </c>
      <c r="D160" s="4384" t="inlineStr">
        <is>
          <t>Neighborhood Center</t>
        </is>
      </c>
      <c r="E160" s="8446" t="str">
        <f>=IFERROR(INDEX('All Data'!$N:$N,MATCH($H$154&amp;"",'All Data'!$A:$A,0)),"-")</f>
      </c>
      <c r="F160" s="4384" t="inlineStr">
        <is>
          <t>Poverty Rate</t>
        </is>
      </c>
      <c r="G160" s="8449" t="str">
        <f>=IFERROR(INDEX('All Data'!$AL:$AL,MATCH($H$154&amp;"",'All Data'!$A:$A,0)),"-")</f>
      </c>
    </row>
    <row customHeight="1" ht="15" r="161">
      <c r="B161" s="32" t="inlineStr">
        <is>
          <t>OZ 1.0 % of Tract</t>
        </is>
      </c>
      <c r="C161" s="8452" t="str">
        <f>=IFERROR(INDEX('All Data'!$I:$I,MATCH($H$154&amp;"",'All Data'!$A:$A,0)),"-")</f>
      </c>
      <c r="D161" s="32" t="inlineStr">
        <is>
          <t>Employment District</t>
        </is>
      </c>
      <c r="E161" s="8455" t="str">
        <f>=IFERROR(INDEX('All Data'!$O:$O,MATCH($H$154&amp;"",'All Data'!$A:$A,0)),"-")</f>
      </c>
      <c r="F161" s="32" t="inlineStr">
        <is>
          <t>Unemployment Rate</t>
        </is>
      </c>
      <c r="G161" s="8458" t="str">
        <f>=IFERROR(INDEX('All Data'!$AM:$AM,MATCH($H$154&amp;"",'All Data'!$A:$A,0)),"-")</f>
      </c>
    </row>
    <row customHeight="1" ht="15" r="162">
      <c r="B162" s="4384" t="inlineStr">
        <is>
          <t/>
        </is>
      </c>
      <c r="C162" s="4440" t="inlineStr">
        <is>
          <t/>
        </is>
      </c>
      <c r="D162" s="4384" t="inlineStr">
        <is>
          <t>Industrial District</t>
        </is>
      </c>
      <c r="E162" s="8461" t="str">
        <f>=IFERROR(INDEX('All Data'!$P:$P,MATCH($H$154&amp;"",'All Data'!$A:$A,0)),"-")</f>
      </c>
      <c r="F162" s="4384" t="inlineStr">
        <is>
          <t>Median Family Income</t>
        </is>
      </c>
      <c r="G162" s="8464" t="str">
        <f>=IFERROR(INDEX('All Data'!$AN:$AN,MATCH($H$154&amp;"",'All Data'!$A:$A,0)),"-")</f>
      </c>
    </row>
    <row customHeight="1" ht="15" r="163">
      <c r="B163" s="32" t="inlineStr">
        <is>
          <t/>
        </is>
      </c>
      <c r="C163" s="4448" t="inlineStr">
        <is>
          <t/>
        </is>
      </c>
      <c r="D163" s="32" t="inlineStr">
        <is>
          <t>Retail District</t>
        </is>
      </c>
      <c r="E163" s="8467" t="str">
        <f>=IFERROR(INDEX('All Data'!$Q:$Q,MATCH($H$154&amp;"",'All Data'!$A:$A,0)),"-")</f>
      </c>
      <c r="F163" s="32" t="inlineStr">
        <is>
          <t/>
        </is>
      </c>
      <c r="G163" s="4448" t="inlineStr">
        <is>
          <t/>
        </is>
      </c>
    </row>
    <row customHeight="1" ht="14" r="164">
      <c r="B164" s="4453" t="inlineStr">
        <is>
          <t>TRANSIT ACCESS</t>
        </is>
      </c>
      <c r="C164" s="4453"/>
      <c r="D164" s="4453" t="inlineStr">
        <is>
          <t>AUTO ACCESS</t>
        </is>
      </c>
      <c r="E164" s="4453"/>
      <c r="F164" s="4453" t="inlineStr">
        <is>
          <t>PROJECTED GROWTH 2027-37</t>
        </is>
      </c>
      <c r="G164" s="4453"/>
    </row>
    <row customHeight="1" ht="15" r="165">
      <c r="B165" s="4384" t="inlineStr">
        <is>
          <t>Rail / BRT Stops</t>
        </is>
      </c>
      <c r="C165" s="8470" t="str">
        <f>=IFERROR(INDEX('All Data'!$V:$V,MATCH($H$154&amp;"",'All Data'!$A:$A,0)),"-")</f>
      </c>
      <c r="D165" s="4384" t="inlineStr">
        <is>
          <t>Freeway Exits</t>
        </is>
      </c>
      <c r="E165" s="8473" t="str">
        <f>=IFERROR(INDEX('All Data'!$AB:$AB,MATCH($H$154&amp;"",'All Data'!$A:$A,0)),"-")</f>
      </c>
      <c r="F165" s="4384" t="inlineStr">
        <is>
          <t>Households Added</t>
        </is>
      </c>
      <c r="G165" s="8476" t="str">
        <f>=IFERROR(INDEX('All Data'!$AG:$AG,MATCH($H$154&amp;"",'All Data'!$A:$A,0)),"-")</f>
      </c>
    </row>
    <row customHeight="1" ht="15" r="166">
      <c r="B166" s="32" t="inlineStr">
        <is>
          <t>SAP Acres</t>
        </is>
      </c>
      <c r="C166" s="8479" t="str">
        <f>=IFERROR(INDEX('All Data'!$W:$W,MATCH($H$154&amp;"",'All Data'!$A:$A,0)),"-")</f>
      </c>
      <c r="D166" s="32" t="inlineStr">
        <is>
          <t>Exit Distance (mi)</t>
        </is>
      </c>
      <c r="E166" s="8482" t="str">
        <f>=IFERROR(INDEX('All Data'!$AC:$AC,MATCH($H$154&amp;"",'All Data'!$A:$A,0)),"-")</f>
      </c>
      <c r="F166" s="32" t="inlineStr">
        <is>
          <t>Population Added</t>
        </is>
      </c>
      <c r="G166" s="8485" t="str">
        <f>=IFERROR(INDEX('All Data'!$AH:$AH,MATCH($H$154&amp;"",'All Data'!$A:$A,0)),"-")</f>
      </c>
    </row>
    <row customHeight="1" ht="15" r="167">
      <c r="B167" s="4384" t="inlineStr">
        <is>
          <t>SAP % of Tract</t>
        </is>
      </c>
      <c r="C167" s="8488" t="str">
        <f>=IFERROR(INDEX('All Data'!$X:$X,MATCH($H$154&amp;"",'All Data'!$A:$A,0)),"-")</f>
      </c>
      <c r="D167" s="4384" t="inlineStr">
        <is>
          <t>ATO Jobs (Auto)</t>
        </is>
      </c>
      <c r="E167" s="8491" t="str">
        <f>=IFERROR(INDEX('All Data'!$AD:$AD,MATCH($H$154&amp;"",'All Data'!$A:$A,0)),"-")</f>
      </c>
      <c r="F167" s="4384" t="inlineStr">
        <is>
          <t>Jobs Added</t>
        </is>
      </c>
      <c r="G167" s="8494" t="str">
        <f>=IFERROR(INDEX('All Data'!$AI:$AI,MATCH($H$154&amp;"",'All Data'!$A:$A,0)),"-")</f>
      </c>
    </row>
    <row customHeight="1" ht="15" r="168">
      <c r="B168" s="32" t="inlineStr">
        <is>
          <t>ATO Jobs (Transit)</t>
        </is>
      </c>
      <c r="C168" s="8497" t="str">
        <f>=IFERROR(INDEX('All Data'!$Y:$Y,MATCH($H$154&amp;"",'All Data'!$A:$A,0)),"-")</f>
      </c>
      <c r="D168" s="32" t="inlineStr">
        <is>
          <t>ATO Households (Auto)</t>
        </is>
      </c>
      <c r="E168" s="8500" t="str">
        <f>=IFERROR(INDEX('All Data'!$AE:$AE,MATCH($H$154&amp;"",'All Data'!$A:$A,0)),"-")</f>
      </c>
      <c r="F168" s="32" t="inlineStr">
        <is>
          <t>ERU Added</t>
        </is>
      </c>
      <c r="G168" s="8503" t="str">
        <f>=IFERROR(INDEX('All Data'!$AJ:$AJ,MATCH($H$154&amp;"",'All Data'!$A:$A,0)),"-")</f>
      </c>
    </row>
    <row customHeight="1" ht="15" r="169">
      <c r="B169" s="4384" t="inlineStr">
        <is>
          <t>ATO Households (Transit)</t>
        </is>
      </c>
      <c r="C169" s="8506" t="str">
        <f>=IFERROR(INDEX('All Data'!$Z:$Z,MATCH($H$154&amp;"",'All Data'!$A:$A,0)),"-")</f>
      </c>
      <c r="D169" s="4384" t="inlineStr">
        <is>
          <t/>
        </is>
      </c>
      <c r="E169" s="4440" t="inlineStr">
        <is>
          <t/>
        </is>
      </c>
      <c r="F169" s="4384" t="inlineStr">
        <is>
          <t>ERU per Acre</t>
        </is>
      </c>
      <c r="G169" s="8509" t="str">
        <f>=IFERROR(INDEX('All Data'!$AK:$AK,MATCH($H$154&amp;"",'All Data'!$A:$A,0)),"-")</f>
      </c>
    </row>
    <row customHeight="1" ht="15" r="170">
      <c r="B170" s="32" t="inlineStr">
        <is>
          <t>SAP Planned HH/ac</t>
        </is>
      </c>
      <c r="C170" s="8512" t="str">
        <f>=IFERROR(INDEX('All Data'!$AA:$AA,MATCH($H$154&amp;"",'All Data'!$A:$A,0)),"-")</f>
      </c>
      <c r="D170" s="32" t="inlineStr">
        <is>
          <t/>
        </is>
      </c>
      <c r="E170" s="4448" t="inlineStr">
        <is>
          <t/>
        </is>
      </c>
      <c r="F170" s="32" t="inlineStr">
        <is>
          <t/>
        </is>
      </c>
      <c r="G170" s="4448" t="inlineStr">
        <is>
          <t/>
        </is>
      </c>
    </row>
    <row customHeight="1" ht="15" r="171">
      <c r="B171" s="4384" t="inlineStr">
        <is>
          <t/>
        </is>
      </c>
      <c r="C171" s="4440" t="inlineStr">
        <is>
          <t/>
        </is>
      </c>
      <c r="D171" s="4384" t="inlineStr">
        <is>
          <t/>
        </is>
      </c>
      <c r="E171" s="4440" t="inlineStr">
        <is>
          <t/>
        </is>
      </c>
      <c r="F171" s="4384" t="inlineStr">
        <is>
          <t/>
        </is>
      </c>
      <c r="G171" s="4440" t="inlineStr">
        <is>
          <t/>
        </is>
      </c>
    </row>
    <row customHeight="1" ht="14" r="172">
      <c r="B172" s="4500" t="inlineStr">
        <is>
          <t>INCOME</t>
        </is>
      </c>
      <c r="C172" s="4500"/>
      <c r="D172" s="4500" t="inlineStr">
        <is>
          <t>POVERTY RATE</t>
        </is>
      </c>
      <c r="E172" s="4500"/>
      <c r="F172" s="4500" t="inlineStr">
        <is>
          <t>UNEMPLOYMENT</t>
        </is>
      </c>
      <c r="G172" s="4500"/>
    </row>
    <row customHeight="1" ht="18" r="173">
      <c r="B173" s="10"/>
      <c r="C173" s="8516" t="str">
        <f>=IFERROR(INDEX('All Data'!$AN:$AN,MATCH($H$154&amp;"",'All Data'!$A:$A,0)),"-")</f>
      </c>
      <c r="D173" s="10"/>
      <c r="E173" s="8520" t="str">
        <f>=IFERROR(INDEX('All Data'!$AL:$AL,MATCH($H$154&amp;"",'All Data'!$A:$A,0)),"-")</f>
      </c>
      <c r="F173" s="10"/>
      <c r="G173" s="8524" t="str">
        <f>=IFERROR(INDEX('All Data'!$AM:$AM,MATCH($H$154&amp;"",'All Data'!$A:$A,0)),"-")</f>
      </c>
    </row>
    <row customHeight="1" ht="24" r="174">
      <c r="B174" s="5024" t="str">
        <f>="Investment Likelihood: "&amp;IFERROR(INDEX('All Data'!$AP:$AP,MATCH($H$154&amp;"",'All Data'!$A:$A,0)),"—")</f>
      </c>
      <c r="C174" s="5024"/>
      <c r="D174" s="5024"/>
      <c r="E174" s="5024"/>
      <c r="F174" s="5024"/>
      <c r="G174" s="5024"/>
    </row>
    <row customHeight="1" ht="15" r="175">
      <c r="B175" s="4516" t="inlineStr">
        <is>
          <t>Access to Opportunities (ATO) Composite Score /100</t>
        </is>
      </c>
      <c r="C175" s="4516"/>
      <c r="D175" s="4516"/>
      <c r="E175" s="4516"/>
      <c r="F175" s="8528" t="str">
        <f>=IFERROR(INDEX('All Data'!$AF:$AF,MATCH($H$154&amp;"",'All Data'!$A:$A,0)),"-")</f>
      </c>
      <c r="G175" s="15"/>
    </row>
    <row customHeight="1" ht="8" r="176"/>
    <row customHeight="1" ht="8" r="177"/>
    <row customHeight="1" ht="8" r="178"/>
    <row customHeight="1" ht="22" r="179">
      <c r="A179" s="4902" t="str">
        <f>="08  —  "&amp;IFERROR(INDEX('All Data'!$C:$C,MATCH($H$179&amp;"",'All Data'!$A:$A,0)),"")&amp;"  |  GEOID "&amp;$H$179&amp;"  |  "&amp;TEXT(IFERROR(INDEX('All Data'!$F:$F,MATCH($H$179&amp;"",'All Data'!$A:$A,0)),0),"0")&amp;" ac  |  "&amp;IFERROR(INDEX('All Data'!$AP:$AP,MATCH($H$179&amp;"",'All Data'!$A:$A,0)),"—")</f>
      </c>
      <c r="B179" s="4902"/>
      <c r="C179" s="4902"/>
      <c r="D179" s="4902"/>
      <c r="E179" s="4902"/>
      <c r="F179" s="4902"/>
      <c r="G179" s="4902"/>
      <c r="H179" s="8529" t="inlineStr">
        <is>
          <t>49035101500</t>
        </is>
      </c>
    </row>
    <row customHeight="1" ht="14" r="180">
      <c r="B180" s="4382" t="inlineStr">
        <is>
          <t>TRACT PROFILE</t>
        </is>
      </c>
      <c r="C180" s="4382"/>
      <c r="D180" s="4382" t="inlineStr">
        <is>
          <t>CENTERS &amp; DISTRICTS</t>
        </is>
      </c>
      <c r="E180" s="4382"/>
      <c r="F180" s="4382" t="inlineStr">
        <is>
          <t>HOUSING &amp; DEMOGRAPHICS</t>
        </is>
      </c>
      <c r="G180" s="4382"/>
    </row>
    <row customHeight="1" ht="15" r="181">
      <c r="B181" s="4384" t="inlineStr">
        <is>
          <t>Population</t>
        </is>
      </c>
      <c r="C181" s="8532" t="str">
        <f>=IFERROR(INDEX('All Data'!$D:$D,MATCH($H$179&amp;"",'All Data'!$A:$A,0)),"-")</f>
      </c>
      <c r="D181" s="4384" t="inlineStr">
        <is>
          <t>WC MUorC % Total</t>
        </is>
      </c>
      <c r="E181" s="8535" t="str">
        <f>=IFERROR(INDEX('All Data'!$J:$J,MATCH($H$179&amp;"",'All Data'!$A:$A,0)),"-")</f>
      </c>
      <c r="F181" s="4384" t="inlineStr">
        <is>
          <t>Total Units</t>
        </is>
      </c>
      <c r="G181" s="8538" t="str">
        <f>=IFERROR(INDEX('All Data'!$R:$R,MATCH($H$179&amp;"",'All Data'!$A:$A,0)),"-")</f>
      </c>
    </row>
    <row customHeight="1" ht="15" r="182">
      <c r="B182" s="32" t="inlineStr">
        <is>
          <t>Households</t>
        </is>
      </c>
      <c r="C182" s="8541" t="str">
        <f>=IFERROR(INDEX('All Data'!$E:$E,MATCH($H$179&amp;"",'All Data'!$A:$A,0)),"-")</f>
      </c>
      <c r="D182" s="32" t="inlineStr">
        <is>
          <t>Metropolitan Center</t>
        </is>
      </c>
      <c r="E182" s="8544" t="str">
        <f>=IFERROR(INDEX('All Data'!$K:$K,MATCH($H$179&amp;"",'All Data'!$A:$A,0)),"-")</f>
      </c>
      <c r="F182" s="32" t="inlineStr">
        <is>
          <t>Residential Acres</t>
        </is>
      </c>
      <c r="G182" s="8547" t="str">
        <f>=IFERROR(INDEX('All Data'!$S:$S,MATCH($H$179&amp;"",'All Data'!$A:$A,0)),"-")</f>
      </c>
    </row>
    <row customHeight="1" ht="15" r="183">
      <c r="B183" s="4384" t="inlineStr">
        <is>
          <t>Total Acres</t>
        </is>
      </c>
      <c r="C183" s="8550" t="str">
        <f>=IFERROR(INDEX('All Data'!$F:$F,MATCH($H$179&amp;"",'All Data'!$A:$A,0)),"-")</f>
      </c>
      <c r="D183" s="4384" t="inlineStr">
        <is>
          <t>Urban Center</t>
        </is>
      </c>
      <c r="E183" s="8553" t="str">
        <f>=IFERROR(INDEX('All Data'!$L:$L,MATCH($H$179&amp;"",'All Data'!$A:$A,0)),"-")</f>
      </c>
      <c r="F183" s="4384" t="inlineStr">
        <is>
          <t>SFD Acres</t>
        </is>
      </c>
      <c r="G183" s="8556" t="str">
        <f>=IFERROR(INDEX('All Data'!$T:$T,MATCH($H$179&amp;"",'All Data'!$A:$A,0)),"-")</f>
      </c>
    </row>
    <row customHeight="1" ht="15" r="184">
      <c r="B184" s="32" t="inlineStr">
        <is>
          <t>Developable Acres</t>
        </is>
      </c>
      <c r="C184" s="8559" t="str">
        <f>=IFERROR(INDEX('All Data'!$G:$G,MATCH($H$179&amp;"",'All Data'!$A:$A,0)),"-")</f>
      </c>
      <c r="D184" s="32" t="inlineStr">
        <is>
          <t>City Center</t>
        </is>
      </c>
      <c r="E184" s="8562" t="str">
        <f>=IFERROR(INDEX('All Data'!$M:$M,MATCH($H$179&amp;"",'All Data'!$A:$A,0)),"-")</f>
      </c>
      <c r="F184" s="32" t="inlineStr">
        <is>
          <t>MF / SFA Acres</t>
        </is>
      </c>
      <c r="G184" s="8565" t="str">
        <f>=IFERROR(INDEX('All Data'!$U:$U,MATCH($H$179&amp;"",'All Data'!$A:$A,0)),"-")</f>
      </c>
    </row>
    <row customHeight="1" ht="15" r="185">
      <c r="B185" s="4384" t="inlineStr">
        <is>
          <t>OZ 1.0 Acres</t>
        </is>
      </c>
      <c r="C185" s="8568" t="str">
        <f>=IFERROR(INDEX('All Data'!$H:$H,MATCH($H$179&amp;"",'All Data'!$A:$A,0)),"-")</f>
      </c>
      <c r="D185" s="4384" t="inlineStr">
        <is>
          <t>Neighborhood Center</t>
        </is>
      </c>
      <c r="E185" s="8571" t="str">
        <f>=IFERROR(INDEX('All Data'!$N:$N,MATCH($H$179&amp;"",'All Data'!$A:$A,0)),"-")</f>
      </c>
      <c r="F185" s="4384" t="inlineStr">
        <is>
          <t>Poverty Rate</t>
        </is>
      </c>
      <c r="G185" s="8574" t="str">
        <f>=IFERROR(INDEX('All Data'!$AL:$AL,MATCH($H$179&amp;"",'All Data'!$A:$A,0)),"-")</f>
      </c>
    </row>
    <row customHeight="1" ht="15" r="186">
      <c r="B186" s="32" t="inlineStr">
        <is>
          <t>OZ 1.0 % of Tract</t>
        </is>
      </c>
      <c r="C186" s="8577" t="str">
        <f>=IFERROR(INDEX('All Data'!$I:$I,MATCH($H$179&amp;"",'All Data'!$A:$A,0)),"-")</f>
      </c>
      <c r="D186" s="32" t="inlineStr">
        <is>
          <t>Employment District</t>
        </is>
      </c>
      <c r="E186" s="8580" t="str">
        <f>=IFERROR(INDEX('All Data'!$O:$O,MATCH($H$179&amp;"",'All Data'!$A:$A,0)),"-")</f>
      </c>
      <c r="F186" s="32" t="inlineStr">
        <is>
          <t>Unemployment Rate</t>
        </is>
      </c>
      <c r="G186" s="8583" t="str">
        <f>=IFERROR(INDEX('All Data'!$AM:$AM,MATCH($H$179&amp;"",'All Data'!$A:$A,0)),"-")</f>
      </c>
    </row>
    <row customHeight="1" ht="15" r="187">
      <c r="B187" s="4384" t="inlineStr">
        <is>
          <t/>
        </is>
      </c>
      <c r="C187" s="4440" t="inlineStr">
        <is>
          <t/>
        </is>
      </c>
      <c r="D187" s="4384" t="inlineStr">
        <is>
          <t>Industrial District</t>
        </is>
      </c>
      <c r="E187" s="8586" t="str">
        <f>=IFERROR(INDEX('All Data'!$P:$P,MATCH($H$179&amp;"",'All Data'!$A:$A,0)),"-")</f>
      </c>
      <c r="F187" s="4384" t="inlineStr">
        <is>
          <t>Median Family Income</t>
        </is>
      </c>
      <c r="G187" s="8589" t="str">
        <f>=IFERROR(INDEX('All Data'!$AN:$AN,MATCH($H$179&amp;"",'All Data'!$A:$A,0)),"-")</f>
      </c>
    </row>
    <row customHeight="1" ht="15" r="188">
      <c r="B188" s="32" t="inlineStr">
        <is>
          <t/>
        </is>
      </c>
      <c r="C188" s="4448" t="inlineStr">
        <is>
          <t/>
        </is>
      </c>
      <c r="D188" s="32" t="inlineStr">
        <is>
          <t>Retail District</t>
        </is>
      </c>
      <c r="E188" s="8592" t="str">
        <f>=IFERROR(INDEX('All Data'!$Q:$Q,MATCH($H$179&amp;"",'All Data'!$A:$A,0)),"-")</f>
      </c>
      <c r="F188" s="32" t="inlineStr">
        <is>
          <t/>
        </is>
      </c>
      <c r="G188" s="4448" t="inlineStr">
        <is>
          <t/>
        </is>
      </c>
    </row>
    <row customHeight="1" ht="14" r="189">
      <c r="B189" s="4453" t="inlineStr">
        <is>
          <t>TRANSIT ACCESS</t>
        </is>
      </c>
      <c r="C189" s="4453"/>
      <c r="D189" s="4453" t="inlineStr">
        <is>
          <t>AUTO ACCESS</t>
        </is>
      </c>
      <c r="E189" s="4453"/>
      <c r="F189" s="4453" t="inlineStr">
        <is>
          <t>PROJECTED GROWTH 2027-37</t>
        </is>
      </c>
      <c r="G189" s="4453"/>
    </row>
    <row customHeight="1" ht="15" r="190">
      <c r="B190" s="4384" t="inlineStr">
        <is>
          <t>Rail / BRT Stops</t>
        </is>
      </c>
      <c r="C190" s="8595" t="str">
        <f>=IFERROR(INDEX('All Data'!$V:$V,MATCH($H$179&amp;"",'All Data'!$A:$A,0)),"-")</f>
      </c>
      <c r="D190" s="4384" t="inlineStr">
        <is>
          <t>Freeway Exits</t>
        </is>
      </c>
      <c r="E190" s="8598" t="str">
        <f>=IFERROR(INDEX('All Data'!$AB:$AB,MATCH($H$179&amp;"",'All Data'!$A:$A,0)),"-")</f>
      </c>
      <c r="F190" s="4384" t="inlineStr">
        <is>
          <t>Households Added</t>
        </is>
      </c>
      <c r="G190" s="8601" t="str">
        <f>=IFERROR(INDEX('All Data'!$AG:$AG,MATCH($H$179&amp;"",'All Data'!$A:$A,0)),"-")</f>
      </c>
    </row>
    <row customHeight="1" ht="15" r="191">
      <c r="B191" s="32" t="inlineStr">
        <is>
          <t>SAP Acres</t>
        </is>
      </c>
      <c r="C191" s="8604" t="str">
        <f>=IFERROR(INDEX('All Data'!$W:$W,MATCH($H$179&amp;"",'All Data'!$A:$A,0)),"-")</f>
      </c>
      <c r="D191" s="32" t="inlineStr">
        <is>
          <t>Exit Distance (mi)</t>
        </is>
      </c>
      <c r="E191" s="8607" t="str">
        <f>=IFERROR(INDEX('All Data'!$AC:$AC,MATCH($H$179&amp;"",'All Data'!$A:$A,0)),"-")</f>
      </c>
      <c r="F191" s="32" t="inlineStr">
        <is>
          <t>Population Added</t>
        </is>
      </c>
      <c r="G191" s="8610" t="str">
        <f>=IFERROR(INDEX('All Data'!$AH:$AH,MATCH($H$179&amp;"",'All Data'!$A:$A,0)),"-")</f>
      </c>
    </row>
    <row customHeight="1" ht="15" r="192">
      <c r="B192" s="4384" t="inlineStr">
        <is>
          <t>SAP % of Tract</t>
        </is>
      </c>
      <c r="C192" s="8613" t="str">
        <f>=IFERROR(INDEX('All Data'!$X:$X,MATCH($H$179&amp;"",'All Data'!$A:$A,0)),"-")</f>
      </c>
      <c r="D192" s="4384" t="inlineStr">
        <is>
          <t>ATO Jobs (Auto)</t>
        </is>
      </c>
      <c r="E192" s="8616" t="str">
        <f>=IFERROR(INDEX('All Data'!$AD:$AD,MATCH($H$179&amp;"",'All Data'!$A:$A,0)),"-")</f>
      </c>
      <c r="F192" s="4384" t="inlineStr">
        <is>
          <t>Jobs Added</t>
        </is>
      </c>
      <c r="G192" s="8619" t="str">
        <f>=IFERROR(INDEX('All Data'!$AI:$AI,MATCH($H$179&amp;"",'All Data'!$A:$A,0)),"-")</f>
      </c>
    </row>
    <row customHeight="1" ht="15" r="193">
      <c r="B193" s="32" t="inlineStr">
        <is>
          <t>ATO Jobs (Transit)</t>
        </is>
      </c>
      <c r="C193" s="8622" t="str">
        <f>=IFERROR(INDEX('All Data'!$Y:$Y,MATCH($H$179&amp;"",'All Data'!$A:$A,0)),"-")</f>
      </c>
      <c r="D193" s="32" t="inlineStr">
        <is>
          <t>ATO Households (Auto)</t>
        </is>
      </c>
      <c r="E193" s="8625" t="str">
        <f>=IFERROR(INDEX('All Data'!$AE:$AE,MATCH($H$179&amp;"",'All Data'!$A:$A,0)),"-")</f>
      </c>
      <c r="F193" s="32" t="inlineStr">
        <is>
          <t>ERU Added</t>
        </is>
      </c>
      <c r="G193" s="8628" t="str">
        <f>=IFERROR(INDEX('All Data'!$AJ:$AJ,MATCH($H$179&amp;"",'All Data'!$A:$A,0)),"-")</f>
      </c>
    </row>
    <row customHeight="1" ht="15" r="194">
      <c r="B194" s="4384" t="inlineStr">
        <is>
          <t>ATO Households (Transit)</t>
        </is>
      </c>
      <c r="C194" s="8631" t="str">
        <f>=IFERROR(INDEX('All Data'!$Z:$Z,MATCH($H$179&amp;"",'All Data'!$A:$A,0)),"-")</f>
      </c>
      <c r="D194" s="4384" t="inlineStr">
        <is>
          <t/>
        </is>
      </c>
      <c r="E194" s="4440" t="inlineStr">
        <is>
          <t/>
        </is>
      </c>
      <c r="F194" s="4384" t="inlineStr">
        <is>
          <t>ERU per Acre</t>
        </is>
      </c>
      <c r="G194" s="8634" t="str">
        <f>=IFERROR(INDEX('All Data'!$AK:$AK,MATCH($H$179&amp;"",'All Data'!$A:$A,0)),"-")</f>
      </c>
    </row>
    <row customHeight="1" ht="15" r="195">
      <c r="B195" s="32" t="inlineStr">
        <is>
          <t>SAP Planned HH/ac</t>
        </is>
      </c>
      <c r="C195" s="8637" t="str">
        <f>=IFERROR(INDEX('All Data'!$AA:$AA,MATCH($H$179&amp;"",'All Data'!$A:$A,0)),"-")</f>
      </c>
      <c r="D195" s="32" t="inlineStr">
        <is>
          <t/>
        </is>
      </c>
      <c r="E195" s="4448" t="inlineStr">
        <is>
          <t/>
        </is>
      </c>
      <c r="F195" s="32" t="inlineStr">
        <is>
          <t/>
        </is>
      </c>
      <c r="G195" s="4448" t="inlineStr">
        <is>
          <t/>
        </is>
      </c>
    </row>
    <row customHeight="1" ht="15" r="196">
      <c r="B196" s="4384" t="inlineStr">
        <is>
          <t/>
        </is>
      </c>
      <c r="C196" s="4440" t="inlineStr">
        <is>
          <t/>
        </is>
      </c>
      <c r="D196" s="4384" t="inlineStr">
        <is>
          <t/>
        </is>
      </c>
      <c r="E196" s="4440" t="inlineStr">
        <is>
          <t/>
        </is>
      </c>
      <c r="F196" s="4384" t="inlineStr">
        <is>
          <t/>
        </is>
      </c>
      <c r="G196" s="4440" t="inlineStr">
        <is>
          <t/>
        </is>
      </c>
    </row>
    <row customHeight="1" ht="14" r="197">
      <c r="B197" s="4500" t="inlineStr">
        <is>
          <t>INCOME</t>
        </is>
      </c>
      <c r="C197" s="4500"/>
      <c r="D197" s="4500" t="inlineStr">
        <is>
          <t>POVERTY RATE</t>
        </is>
      </c>
      <c r="E197" s="4500"/>
      <c r="F197" s="4500" t="inlineStr">
        <is>
          <t>UNEMPLOYMENT</t>
        </is>
      </c>
      <c r="G197" s="4500"/>
    </row>
    <row customHeight="1" ht="18" r="198">
      <c r="B198" s="10"/>
      <c r="C198" s="8641" t="str">
        <f>=IFERROR(INDEX('All Data'!$AN:$AN,MATCH($H$179&amp;"",'All Data'!$A:$A,0)),"-")</f>
      </c>
      <c r="D198" s="10"/>
      <c r="E198" s="8645" t="str">
        <f>=IFERROR(INDEX('All Data'!$AL:$AL,MATCH($H$179&amp;"",'All Data'!$A:$A,0)),"-")</f>
      </c>
      <c r="F198" s="10"/>
      <c r="G198" s="8649" t="str">
        <f>=IFERROR(INDEX('All Data'!$AM:$AM,MATCH($H$179&amp;"",'All Data'!$A:$A,0)),"-")</f>
      </c>
    </row>
    <row customHeight="1" ht="24" r="199">
      <c r="B199" s="5024" t="str">
        <f>="Investment Likelihood: "&amp;IFERROR(INDEX('All Data'!$AP:$AP,MATCH($H$179&amp;"",'All Data'!$A:$A,0)),"—")</f>
      </c>
      <c r="C199" s="5024"/>
      <c r="D199" s="5024"/>
      <c r="E199" s="5024"/>
      <c r="F199" s="5024"/>
      <c r="G199" s="5024"/>
    </row>
    <row customHeight="1" ht="15" r="200">
      <c r="B200" s="4516" t="inlineStr">
        <is>
          <t>Access to Opportunities (ATO) Composite Score /100</t>
        </is>
      </c>
      <c r="C200" s="4516"/>
      <c r="D200" s="4516"/>
      <c r="E200" s="4516"/>
      <c r="F200" s="8653" t="str">
        <f>=IFERROR(INDEX('All Data'!$AF:$AF,MATCH($H$179&amp;"",'All Data'!$A:$A,0)),"-")</f>
      </c>
      <c r="G200" s="15"/>
    </row>
    <row customHeight="1" ht="8" r="201"/>
    <row customHeight="1" ht="8" r="202"/>
    <row customHeight="1" ht="8" r="203"/>
    <row customHeight="1" ht="22" r="204">
      <c r="A204" s="4902" t="str">
        <f>="09  —  "&amp;IFERROR(INDEX('All Data'!$C:$C,MATCH($H$204&amp;"",'All Data'!$A:$A,0)),"")&amp;"  |  GEOID "&amp;$H$204&amp;"  |  "&amp;TEXT(IFERROR(INDEX('All Data'!$F:$F,MATCH($H$204&amp;"",'All Data'!$A:$A,0)),0),"0")&amp;" ac  |  "&amp;IFERROR(INDEX('All Data'!$AP:$AP,MATCH($H$204&amp;"",'All Data'!$A:$A,0)),"—")</f>
      </c>
      <c r="B204" s="4902"/>
      <c r="C204" s="4902"/>
      <c r="D204" s="4902"/>
      <c r="E204" s="4902"/>
      <c r="F204" s="4902"/>
      <c r="G204" s="4902"/>
      <c r="H204" s="8654" t="inlineStr">
        <is>
          <t>49035101600</t>
        </is>
      </c>
    </row>
    <row customHeight="1" ht="14" r="205">
      <c r="B205" s="4382" t="inlineStr">
        <is>
          <t>TRACT PROFILE</t>
        </is>
      </c>
      <c r="C205" s="4382"/>
      <c r="D205" s="4382" t="inlineStr">
        <is>
          <t>CENTERS &amp; DISTRICTS</t>
        </is>
      </c>
      <c r="E205" s="4382"/>
      <c r="F205" s="4382" t="inlineStr">
        <is>
          <t>HOUSING &amp; DEMOGRAPHICS</t>
        </is>
      </c>
      <c r="G205" s="4382"/>
    </row>
    <row customHeight="1" ht="15" r="206">
      <c r="B206" s="4384" t="inlineStr">
        <is>
          <t>Population</t>
        </is>
      </c>
      <c r="C206" s="8657" t="str">
        <f>=IFERROR(INDEX('All Data'!$D:$D,MATCH($H$204&amp;"",'All Data'!$A:$A,0)),"-")</f>
      </c>
      <c r="D206" s="4384" t="inlineStr">
        <is>
          <t>WC MUorC % Total</t>
        </is>
      </c>
      <c r="E206" s="8660" t="str">
        <f>=IFERROR(INDEX('All Data'!$J:$J,MATCH($H$204&amp;"",'All Data'!$A:$A,0)),"-")</f>
      </c>
      <c r="F206" s="4384" t="inlineStr">
        <is>
          <t>Total Units</t>
        </is>
      </c>
      <c r="G206" s="8663" t="str">
        <f>=IFERROR(INDEX('All Data'!$R:$R,MATCH($H$204&amp;"",'All Data'!$A:$A,0)),"-")</f>
      </c>
    </row>
    <row customHeight="1" ht="15" r="207">
      <c r="B207" s="32" t="inlineStr">
        <is>
          <t>Households</t>
        </is>
      </c>
      <c r="C207" s="8666" t="str">
        <f>=IFERROR(INDEX('All Data'!$E:$E,MATCH($H$204&amp;"",'All Data'!$A:$A,0)),"-")</f>
      </c>
      <c r="D207" s="32" t="inlineStr">
        <is>
          <t>Metropolitan Center</t>
        </is>
      </c>
      <c r="E207" s="8669" t="str">
        <f>=IFERROR(INDEX('All Data'!$K:$K,MATCH($H$204&amp;"",'All Data'!$A:$A,0)),"-")</f>
      </c>
      <c r="F207" s="32" t="inlineStr">
        <is>
          <t>Residential Acres</t>
        </is>
      </c>
      <c r="G207" s="8672" t="str">
        <f>=IFERROR(INDEX('All Data'!$S:$S,MATCH($H$204&amp;"",'All Data'!$A:$A,0)),"-")</f>
      </c>
    </row>
    <row customHeight="1" ht="15" r="208">
      <c r="B208" s="4384" t="inlineStr">
        <is>
          <t>Total Acres</t>
        </is>
      </c>
      <c r="C208" s="8675" t="str">
        <f>=IFERROR(INDEX('All Data'!$F:$F,MATCH($H$204&amp;"",'All Data'!$A:$A,0)),"-")</f>
      </c>
      <c r="D208" s="4384" t="inlineStr">
        <is>
          <t>Urban Center</t>
        </is>
      </c>
      <c r="E208" s="8678" t="str">
        <f>=IFERROR(INDEX('All Data'!$L:$L,MATCH($H$204&amp;"",'All Data'!$A:$A,0)),"-")</f>
      </c>
      <c r="F208" s="4384" t="inlineStr">
        <is>
          <t>SFD Acres</t>
        </is>
      </c>
      <c r="G208" s="8681" t="str">
        <f>=IFERROR(INDEX('All Data'!$T:$T,MATCH($H$204&amp;"",'All Data'!$A:$A,0)),"-")</f>
      </c>
    </row>
    <row customHeight="1" ht="15" r="209">
      <c r="B209" s="32" t="inlineStr">
        <is>
          <t>Developable Acres</t>
        </is>
      </c>
      <c r="C209" s="8684" t="str">
        <f>=IFERROR(INDEX('All Data'!$G:$G,MATCH($H$204&amp;"",'All Data'!$A:$A,0)),"-")</f>
      </c>
      <c r="D209" s="32" t="inlineStr">
        <is>
          <t>City Center</t>
        </is>
      </c>
      <c r="E209" s="8687" t="str">
        <f>=IFERROR(INDEX('All Data'!$M:$M,MATCH($H$204&amp;"",'All Data'!$A:$A,0)),"-")</f>
      </c>
      <c r="F209" s="32" t="inlineStr">
        <is>
          <t>MF / SFA Acres</t>
        </is>
      </c>
      <c r="G209" s="8690" t="str">
        <f>=IFERROR(INDEX('All Data'!$U:$U,MATCH($H$204&amp;"",'All Data'!$A:$A,0)),"-")</f>
      </c>
    </row>
    <row customHeight="1" ht="15" r="210">
      <c r="B210" s="4384" t="inlineStr">
        <is>
          <t>OZ 1.0 Acres</t>
        </is>
      </c>
      <c r="C210" s="8693" t="str">
        <f>=IFERROR(INDEX('All Data'!$H:$H,MATCH($H$204&amp;"",'All Data'!$A:$A,0)),"-")</f>
      </c>
      <c r="D210" s="4384" t="inlineStr">
        <is>
          <t>Neighborhood Center</t>
        </is>
      </c>
      <c r="E210" s="8696" t="str">
        <f>=IFERROR(INDEX('All Data'!$N:$N,MATCH($H$204&amp;"",'All Data'!$A:$A,0)),"-")</f>
      </c>
      <c r="F210" s="4384" t="inlineStr">
        <is>
          <t>Poverty Rate</t>
        </is>
      </c>
      <c r="G210" s="8699" t="str">
        <f>=IFERROR(INDEX('All Data'!$AL:$AL,MATCH($H$204&amp;"",'All Data'!$A:$A,0)),"-")</f>
      </c>
    </row>
    <row customHeight="1" ht="15" r="211">
      <c r="B211" s="32" t="inlineStr">
        <is>
          <t>OZ 1.0 % of Tract</t>
        </is>
      </c>
      <c r="C211" s="8702" t="str">
        <f>=IFERROR(INDEX('All Data'!$I:$I,MATCH($H$204&amp;"",'All Data'!$A:$A,0)),"-")</f>
      </c>
      <c r="D211" s="32" t="inlineStr">
        <is>
          <t>Employment District</t>
        </is>
      </c>
      <c r="E211" s="8705" t="str">
        <f>=IFERROR(INDEX('All Data'!$O:$O,MATCH($H$204&amp;"",'All Data'!$A:$A,0)),"-")</f>
      </c>
      <c r="F211" s="32" t="inlineStr">
        <is>
          <t>Unemployment Rate</t>
        </is>
      </c>
      <c r="G211" s="8708" t="str">
        <f>=IFERROR(INDEX('All Data'!$AM:$AM,MATCH($H$204&amp;"",'All Data'!$A:$A,0)),"-")</f>
      </c>
    </row>
    <row customHeight="1" ht="15" r="212">
      <c r="B212" s="4384" t="inlineStr">
        <is>
          <t/>
        </is>
      </c>
      <c r="C212" s="4440" t="inlineStr">
        <is>
          <t/>
        </is>
      </c>
      <c r="D212" s="4384" t="inlineStr">
        <is>
          <t>Industrial District</t>
        </is>
      </c>
      <c r="E212" s="8711" t="str">
        <f>=IFERROR(INDEX('All Data'!$P:$P,MATCH($H$204&amp;"",'All Data'!$A:$A,0)),"-")</f>
      </c>
      <c r="F212" s="4384" t="inlineStr">
        <is>
          <t>Median Family Income</t>
        </is>
      </c>
      <c r="G212" s="8714" t="str">
        <f>=IFERROR(INDEX('All Data'!$AN:$AN,MATCH($H$204&amp;"",'All Data'!$A:$A,0)),"-")</f>
      </c>
    </row>
    <row customHeight="1" ht="15" r="213">
      <c r="B213" s="32" t="inlineStr">
        <is>
          <t/>
        </is>
      </c>
      <c r="C213" s="4448" t="inlineStr">
        <is>
          <t/>
        </is>
      </c>
      <c r="D213" s="32" t="inlineStr">
        <is>
          <t>Retail District</t>
        </is>
      </c>
      <c r="E213" s="8717" t="str">
        <f>=IFERROR(INDEX('All Data'!$Q:$Q,MATCH($H$204&amp;"",'All Data'!$A:$A,0)),"-")</f>
      </c>
      <c r="F213" s="32" t="inlineStr">
        <is>
          <t/>
        </is>
      </c>
      <c r="G213" s="4448" t="inlineStr">
        <is>
          <t/>
        </is>
      </c>
    </row>
    <row customHeight="1" ht="14" r="214">
      <c r="B214" s="4453" t="inlineStr">
        <is>
          <t>TRANSIT ACCESS</t>
        </is>
      </c>
      <c r="C214" s="4453"/>
      <c r="D214" s="4453" t="inlineStr">
        <is>
          <t>AUTO ACCESS</t>
        </is>
      </c>
      <c r="E214" s="4453"/>
      <c r="F214" s="4453" t="inlineStr">
        <is>
          <t>PROJECTED GROWTH 2027-37</t>
        </is>
      </c>
      <c r="G214" s="4453"/>
    </row>
    <row customHeight="1" ht="15" r="215">
      <c r="B215" s="4384" t="inlineStr">
        <is>
          <t>Rail / BRT Stops</t>
        </is>
      </c>
      <c r="C215" s="8720" t="str">
        <f>=IFERROR(INDEX('All Data'!$V:$V,MATCH($H$204&amp;"",'All Data'!$A:$A,0)),"-")</f>
      </c>
      <c r="D215" s="4384" t="inlineStr">
        <is>
          <t>Freeway Exits</t>
        </is>
      </c>
      <c r="E215" s="8723" t="str">
        <f>=IFERROR(INDEX('All Data'!$AB:$AB,MATCH($H$204&amp;"",'All Data'!$A:$A,0)),"-")</f>
      </c>
      <c r="F215" s="4384" t="inlineStr">
        <is>
          <t>Households Added</t>
        </is>
      </c>
      <c r="G215" s="8726" t="str">
        <f>=IFERROR(INDEX('All Data'!$AG:$AG,MATCH($H$204&amp;"",'All Data'!$A:$A,0)),"-")</f>
      </c>
    </row>
    <row customHeight="1" ht="15" r="216">
      <c r="B216" s="32" t="inlineStr">
        <is>
          <t>SAP Acres</t>
        </is>
      </c>
      <c r="C216" s="8729" t="str">
        <f>=IFERROR(INDEX('All Data'!$W:$W,MATCH($H$204&amp;"",'All Data'!$A:$A,0)),"-")</f>
      </c>
      <c r="D216" s="32" t="inlineStr">
        <is>
          <t>Exit Distance (mi)</t>
        </is>
      </c>
      <c r="E216" s="8732" t="str">
        <f>=IFERROR(INDEX('All Data'!$AC:$AC,MATCH($H$204&amp;"",'All Data'!$A:$A,0)),"-")</f>
      </c>
      <c r="F216" s="32" t="inlineStr">
        <is>
          <t>Population Added</t>
        </is>
      </c>
      <c r="G216" s="8735" t="str">
        <f>=IFERROR(INDEX('All Data'!$AH:$AH,MATCH($H$204&amp;"",'All Data'!$A:$A,0)),"-")</f>
      </c>
    </row>
    <row customHeight="1" ht="15" r="217">
      <c r="B217" s="4384" t="inlineStr">
        <is>
          <t>SAP % of Tract</t>
        </is>
      </c>
      <c r="C217" s="8738" t="str">
        <f>=IFERROR(INDEX('All Data'!$X:$X,MATCH($H$204&amp;"",'All Data'!$A:$A,0)),"-")</f>
      </c>
      <c r="D217" s="4384" t="inlineStr">
        <is>
          <t>ATO Jobs (Auto)</t>
        </is>
      </c>
      <c r="E217" s="8741" t="str">
        <f>=IFERROR(INDEX('All Data'!$AD:$AD,MATCH($H$204&amp;"",'All Data'!$A:$A,0)),"-")</f>
      </c>
      <c r="F217" s="4384" t="inlineStr">
        <is>
          <t>Jobs Added</t>
        </is>
      </c>
      <c r="G217" s="8744" t="str">
        <f>=IFERROR(INDEX('All Data'!$AI:$AI,MATCH($H$204&amp;"",'All Data'!$A:$A,0)),"-")</f>
      </c>
    </row>
    <row customHeight="1" ht="15" r="218">
      <c r="B218" s="32" t="inlineStr">
        <is>
          <t>ATO Jobs (Transit)</t>
        </is>
      </c>
      <c r="C218" s="8747" t="str">
        <f>=IFERROR(INDEX('All Data'!$Y:$Y,MATCH($H$204&amp;"",'All Data'!$A:$A,0)),"-")</f>
      </c>
      <c r="D218" s="32" t="inlineStr">
        <is>
          <t>ATO Households (Auto)</t>
        </is>
      </c>
      <c r="E218" s="8750" t="str">
        <f>=IFERROR(INDEX('All Data'!$AE:$AE,MATCH($H$204&amp;"",'All Data'!$A:$A,0)),"-")</f>
      </c>
      <c r="F218" s="32" t="inlineStr">
        <is>
          <t>ERU Added</t>
        </is>
      </c>
      <c r="G218" s="8753" t="str">
        <f>=IFERROR(INDEX('All Data'!$AJ:$AJ,MATCH($H$204&amp;"",'All Data'!$A:$A,0)),"-")</f>
      </c>
    </row>
    <row customHeight="1" ht="15" r="219">
      <c r="B219" s="4384" t="inlineStr">
        <is>
          <t>ATO Households (Transit)</t>
        </is>
      </c>
      <c r="C219" s="8756" t="str">
        <f>=IFERROR(INDEX('All Data'!$Z:$Z,MATCH($H$204&amp;"",'All Data'!$A:$A,0)),"-")</f>
      </c>
      <c r="D219" s="4384" t="inlineStr">
        <is>
          <t/>
        </is>
      </c>
      <c r="E219" s="4440" t="inlineStr">
        <is>
          <t/>
        </is>
      </c>
      <c r="F219" s="4384" t="inlineStr">
        <is>
          <t>ERU per Acre</t>
        </is>
      </c>
      <c r="G219" s="8759" t="str">
        <f>=IFERROR(INDEX('All Data'!$AK:$AK,MATCH($H$204&amp;"",'All Data'!$A:$A,0)),"-")</f>
      </c>
    </row>
    <row customHeight="1" ht="15" r="220">
      <c r="B220" s="32" t="inlineStr">
        <is>
          <t>SAP Planned HH/ac</t>
        </is>
      </c>
      <c r="C220" s="8762" t="str">
        <f>=IFERROR(INDEX('All Data'!$AA:$AA,MATCH($H$204&amp;"",'All Data'!$A:$A,0)),"-")</f>
      </c>
      <c r="D220" s="32" t="inlineStr">
        <is>
          <t/>
        </is>
      </c>
      <c r="E220" s="4448" t="inlineStr">
        <is>
          <t/>
        </is>
      </c>
      <c r="F220" s="32" t="inlineStr">
        <is>
          <t/>
        </is>
      </c>
      <c r="G220" s="4448" t="inlineStr">
        <is>
          <t/>
        </is>
      </c>
    </row>
    <row customHeight="1" ht="15" r="221">
      <c r="B221" s="4384" t="inlineStr">
        <is>
          <t/>
        </is>
      </c>
      <c r="C221" s="4440" t="inlineStr">
        <is>
          <t/>
        </is>
      </c>
      <c r="D221" s="4384" t="inlineStr">
        <is>
          <t/>
        </is>
      </c>
      <c r="E221" s="4440" t="inlineStr">
        <is>
          <t/>
        </is>
      </c>
      <c r="F221" s="4384" t="inlineStr">
        <is>
          <t/>
        </is>
      </c>
      <c r="G221" s="4440" t="inlineStr">
        <is>
          <t/>
        </is>
      </c>
    </row>
    <row customHeight="1" ht="14" r="222">
      <c r="B222" s="4500" t="inlineStr">
        <is>
          <t>INCOME</t>
        </is>
      </c>
      <c r="C222" s="4500"/>
      <c r="D222" s="4500" t="inlineStr">
        <is>
          <t>POVERTY RATE</t>
        </is>
      </c>
      <c r="E222" s="4500"/>
      <c r="F222" s="4500" t="inlineStr">
        <is>
          <t>UNEMPLOYMENT</t>
        </is>
      </c>
      <c r="G222" s="4500"/>
    </row>
    <row customHeight="1" ht="18" r="223">
      <c r="B223" s="10"/>
      <c r="C223" s="8766" t="str">
        <f>=IFERROR(INDEX('All Data'!$AN:$AN,MATCH($H$204&amp;"",'All Data'!$A:$A,0)),"-")</f>
      </c>
      <c r="D223" s="10"/>
      <c r="E223" s="8770" t="str">
        <f>=IFERROR(INDEX('All Data'!$AL:$AL,MATCH($H$204&amp;"",'All Data'!$A:$A,0)),"-")</f>
      </c>
      <c r="F223" s="10"/>
      <c r="G223" s="8774" t="str">
        <f>=IFERROR(INDEX('All Data'!$AM:$AM,MATCH($H$204&amp;"",'All Data'!$A:$A,0)),"-")</f>
      </c>
    </row>
    <row customHeight="1" ht="24" r="224">
      <c r="B224" s="5024" t="str">
        <f>="Investment Likelihood: "&amp;IFERROR(INDEX('All Data'!$AP:$AP,MATCH($H$204&amp;"",'All Data'!$A:$A,0)),"—")</f>
      </c>
      <c r="C224" s="5024"/>
      <c r="D224" s="5024"/>
      <c r="E224" s="5024"/>
      <c r="F224" s="5024"/>
      <c r="G224" s="5024"/>
    </row>
    <row customHeight="1" ht="15" r="225">
      <c r="B225" s="4516" t="inlineStr">
        <is>
          <t>Access to Opportunities (ATO) Composite Score /100</t>
        </is>
      </c>
      <c r="C225" s="4516"/>
      <c r="D225" s="4516"/>
      <c r="E225" s="4516"/>
      <c r="F225" s="8778" t="str">
        <f>=IFERROR(INDEX('All Data'!$AF:$AF,MATCH($H$204&amp;"",'All Data'!$A:$A,0)),"-")</f>
      </c>
      <c r="G225" s="15"/>
    </row>
    <row customHeight="1" ht="8" r="226"/>
    <row customHeight="1" ht="8" r="227"/>
    <row customHeight="1" ht="8" r="228"/>
    <row customHeight="1" ht="22" r="229">
      <c r="A229" s="4381" t="str">
        <f>="10  —  "&amp;IFERROR(INDEX('All Data'!$C:$C,MATCH($H$229&amp;"",'All Data'!$A:$A,0)),"")&amp;"  |  GEOID "&amp;$H$229&amp;"  |  "&amp;TEXT(IFERROR(INDEX('All Data'!$F:$F,MATCH($H$229&amp;"",'All Data'!$A:$A,0)),0),"0")&amp;" ac  |  "&amp;IFERROR(INDEX('All Data'!$AP:$AP,MATCH($H$229&amp;"",'All Data'!$A:$A,0)),"—")</f>
      </c>
      <c r="B229" s="4381"/>
      <c r="C229" s="4381"/>
      <c r="D229" s="4381"/>
      <c r="E229" s="4381"/>
      <c r="F229" s="4381"/>
      <c r="G229" s="4381"/>
      <c r="H229" s="8779" t="inlineStr">
        <is>
          <t>49035101700</t>
        </is>
      </c>
    </row>
    <row customHeight="1" ht="14" r="230">
      <c r="B230" s="4382" t="inlineStr">
        <is>
          <t>TRACT PROFILE</t>
        </is>
      </c>
      <c r="C230" s="4382"/>
      <c r="D230" s="4382" t="inlineStr">
        <is>
          <t>CENTERS &amp; DISTRICTS</t>
        </is>
      </c>
      <c r="E230" s="4382"/>
      <c r="F230" s="4382" t="inlineStr">
        <is>
          <t>HOUSING &amp; DEMOGRAPHICS</t>
        </is>
      </c>
      <c r="G230" s="4382"/>
    </row>
    <row customHeight="1" ht="15" r="231">
      <c r="B231" s="4384" t="inlineStr">
        <is>
          <t>Population</t>
        </is>
      </c>
      <c r="C231" s="8782" t="str">
        <f>=IFERROR(INDEX('All Data'!$D:$D,MATCH($H$229&amp;"",'All Data'!$A:$A,0)),"-")</f>
      </c>
      <c r="D231" s="4384" t="inlineStr">
        <is>
          <t>WC MUorC % Total</t>
        </is>
      </c>
      <c r="E231" s="8785" t="str">
        <f>=IFERROR(INDEX('All Data'!$J:$J,MATCH($H$229&amp;"",'All Data'!$A:$A,0)),"-")</f>
      </c>
      <c r="F231" s="4384" t="inlineStr">
        <is>
          <t>Total Units</t>
        </is>
      </c>
      <c r="G231" s="8788" t="str">
        <f>=IFERROR(INDEX('All Data'!$R:$R,MATCH($H$229&amp;"",'All Data'!$A:$A,0)),"-")</f>
      </c>
    </row>
    <row customHeight="1" ht="15" r="232">
      <c r="B232" s="32" t="inlineStr">
        <is>
          <t>Households</t>
        </is>
      </c>
      <c r="C232" s="8791" t="str">
        <f>=IFERROR(INDEX('All Data'!$E:$E,MATCH($H$229&amp;"",'All Data'!$A:$A,0)),"-")</f>
      </c>
      <c r="D232" s="32" t="inlineStr">
        <is>
          <t>Metropolitan Center</t>
        </is>
      </c>
      <c r="E232" s="8794" t="str">
        <f>=IFERROR(INDEX('All Data'!$K:$K,MATCH($H$229&amp;"",'All Data'!$A:$A,0)),"-")</f>
      </c>
      <c r="F232" s="32" t="inlineStr">
        <is>
          <t>Residential Acres</t>
        </is>
      </c>
      <c r="G232" s="8797" t="str">
        <f>=IFERROR(INDEX('All Data'!$S:$S,MATCH($H$229&amp;"",'All Data'!$A:$A,0)),"-")</f>
      </c>
    </row>
    <row customHeight="1" ht="15" r="233">
      <c r="B233" s="4384" t="inlineStr">
        <is>
          <t>Total Acres</t>
        </is>
      </c>
      <c r="C233" s="8800" t="str">
        <f>=IFERROR(INDEX('All Data'!$F:$F,MATCH($H$229&amp;"",'All Data'!$A:$A,0)),"-")</f>
      </c>
      <c r="D233" s="4384" t="inlineStr">
        <is>
          <t>Urban Center</t>
        </is>
      </c>
      <c r="E233" s="8803" t="str">
        <f>=IFERROR(INDEX('All Data'!$L:$L,MATCH($H$229&amp;"",'All Data'!$A:$A,0)),"-")</f>
      </c>
      <c r="F233" s="4384" t="inlineStr">
        <is>
          <t>SFD Acres</t>
        </is>
      </c>
      <c r="G233" s="8806" t="str">
        <f>=IFERROR(INDEX('All Data'!$T:$T,MATCH($H$229&amp;"",'All Data'!$A:$A,0)),"-")</f>
      </c>
    </row>
    <row customHeight="1" ht="15" r="234">
      <c r="B234" s="32" t="inlineStr">
        <is>
          <t>Developable Acres</t>
        </is>
      </c>
      <c r="C234" s="8809" t="str">
        <f>=IFERROR(INDEX('All Data'!$G:$G,MATCH($H$229&amp;"",'All Data'!$A:$A,0)),"-")</f>
      </c>
      <c r="D234" s="32" t="inlineStr">
        <is>
          <t>City Center</t>
        </is>
      </c>
      <c r="E234" s="8812" t="str">
        <f>=IFERROR(INDEX('All Data'!$M:$M,MATCH($H$229&amp;"",'All Data'!$A:$A,0)),"-")</f>
      </c>
      <c r="F234" s="32" t="inlineStr">
        <is>
          <t>MF / SFA Acres</t>
        </is>
      </c>
      <c r="G234" s="8815" t="str">
        <f>=IFERROR(INDEX('All Data'!$U:$U,MATCH($H$229&amp;"",'All Data'!$A:$A,0)),"-")</f>
      </c>
    </row>
    <row customHeight="1" ht="15" r="235">
      <c r="B235" s="4384" t="inlineStr">
        <is>
          <t>OZ 1.0 Acres</t>
        </is>
      </c>
      <c r="C235" s="8818" t="str">
        <f>=IFERROR(INDEX('All Data'!$H:$H,MATCH($H$229&amp;"",'All Data'!$A:$A,0)),"-")</f>
      </c>
      <c r="D235" s="4384" t="inlineStr">
        <is>
          <t>Neighborhood Center</t>
        </is>
      </c>
      <c r="E235" s="8821" t="str">
        <f>=IFERROR(INDEX('All Data'!$N:$N,MATCH($H$229&amp;"",'All Data'!$A:$A,0)),"-")</f>
      </c>
      <c r="F235" s="4384" t="inlineStr">
        <is>
          <t>Poverty Rate</t>
        </is>
      </c>
      <c r="G235" s="8824" t="str">
        <f>=IFERROR(INDEX('All Data'!$AL:$AL,MATCH($H$229&amp;"",'All Data'!$A:$A,0)),"-")</f>
      </c>
    </row>
    <row customHeight="1" ht="15" r="236">
      <c r="B236" s="32" t="inlineStr">
        <is>
          <t>OZ 1.0 % of Tract</t>
        </is>
      </c>
      <c r="C236" s="8827" t="str">
        <f>=IFERROR(INDEX('All Data'!$I:$I,MATCH($H$229&amp;"",'All Data'!$A:$A,0)),"-")</f>
      </c>
      <c r="D236" s="32" t="inlineStr">
        <is>
          <t>Employment District</t>
        </is>
      </c>
      <c r="E236" s="8830" t="str">
        <f>=IFERROR(INDEX('All Data'!$O:$O,MATCH($H$229&amp;"",'All Data'!$A:$A,0)),"-")</f>
      </c>
      <c r="F236" s="32" t="inlineStr">
        <is>
          <t>Unemployment Rate</t>
        </is>
      </c>
      <c r="G236" s="8833" t="str">
        <f>=IFERROR(INDEX('All Data'!$AM:$AM,MATCH($H$229&amp;"",'All Data'!$A:$A,0)),"-")</f>
      </c>
    </row>
    <row customHeight="1" ht="15" r="237">
      <c r="B237" s="4384" t="inlineStr">
        <is>
          <t/>
        </is>
      </c>
      <c r="C237" s="4440" t="inlineStr">
        <is>
          <t/>
        </is>
      </c>
      <c r="D237" s="4384" t="inlineStr">
        <is>
          <t>Industrial District</t>
        </is>
      </c>
      <c r="E237" s="8836" t="str">
        <f>=IFERROR(INDEX('All Data'!$P:$P,MATCH($H$229&amp;"",'All Data'!$A:$A,0)),"-")</f>
      </c>
      <c r="F237" s="4384" t="inlineStr">
        <is>
          <t>Median Family Income</t>
        </is>
      </c>
      <c r="G237" s="8839" t="str">
        <f>=IFERROR(INDEX('All Data'!$AN:$AN,MATCH($H$229&amp;"",'All Data'!$A:$A,0)),"-")</f>
      </c>
    </row>
    <row customHeight="1" ht="15" r="238">
      <c r="B238" s="32" t="inlineStr">
        <is>
          <t/>
        </is>
      </c>
      <c r="C238" s="4448" t="inlineStr">
        <is>
          <t/>
        </is>
      </c>
      <c r="D238" s="32" t="inlineStr">
        <is>
          <t>Retail District</t>
        </is>
      </c>
      <c r="E238" s="8842" t="str">
        <f>=IFERROR(INDEX('All Data'!$Q:$Q,MATCH($H$229&amp;"",'All Data'!$A:$A,0)),"-")</f>
      </c>
      <c r="F238" s="32" t="inlineStr">
        <is>
          <t/>
        </is>
      </c>
      <c r="G238" s="4448" t="inlineStr">
        <is>
          <t/>
        </is>
      </c>
    </row>
    <row customHeight="1" ht="14" r="239">
      <c r="B239" s="4453" t="inlineStr">
        <is>
          <t>TRANSIT ACCESS</t>
        </is>
      </c>
      <c r="C239" s="4453"/>
      <c r="D239" s="4453" t="inlineStr">
        <is>
          <t>AUTO ACCESS</t>
        </is>
      </c>
      <c r="E239" s="4453"/>
      <c r="F239" s="4453" t="inlineStr">
        <is>
          <t>PROJECTED GROWTH 2027-37</t>
        </is>
      </c>
      <c r="G239" s="4453"/>
    </row>
    <row customHeight="1" ht="15" r="240">
      <c r="B240" s="4384" t="inlineStr">
        <is>
          <t>Rail / BRT Stops</t>
        </is>
      </c>
      <c r="C240" s="8845" t="str">
        <f>=IFERROR(INDEX('All Data'!$V:$V,MATCH($H$229&amp;"",'All Data'!$A:$A,0)),"-")</f>
      </c>
      <c r="D240" s="4384" t="inlineStr">
        <is>
          <t>Freeway Exits</t>
        </is>
      </c>
      <c r="E240" s="8848" t="str">
        <f>=IFERROR(INDEX('All Data'!$AB:$AB,MATCH($H$229&amp;"",'All Data'!$A:$A,0)),"-")</f>
      </c>
      <c r="F240" s="4384" t="inlineStr">
        <is>
          <t>Households Added</t>
        </is>
      </c>
      <c r="G240" s="8851" t="str">
        <f>=IFERROR(INDEX('All Data'!$AG:$AG,MATCH($H$229&amp;"",'All Data'!$A:$A,0)),"-")</f>
      </c>
    </row>
    <row customHeight="1" ht="15" r="241">
      <c r="B241" s="32" t="inlineStr">
        <is>
          <t>SAP Acres</t>
        </is>
      </c>
      <c r="C241" s="8854" t="str">
        <f>=IFERROR(INDEX('All Data'!$W:$W,MATCH($H$229&amp;"",'All Data'!$A:$A,0)),"-")</f>
      </c>
      <c r="D241" s="32" t="inlineStr">
        <is>
          <t>Exit Distance (mi)</t>
        </is>
      </c>
      <c r="E241" s="8857" t="str">
        <f>=IFERROR(INDEX('All Data'!$AC:$AC,MATCH($H$229&amp;"",'All Data'!$A:$A,0)),"-")</f>
      </c>
      <c r="F241" s="32" t="inlineStr">
        <is>
          <t>Population Added</t>
        </is>
      </c>
      <c r="G241" s="8860" t="str">
        <f>=IFERROR(INDEX('All Data'!$AH:$AH,MATCH($H$229&amp;"",'All Data'!$A:$A,0)),"-")</f>
      </c>
    </row>
    <row customHeight="1" ht="15" r="242">
      <c r="B242" s="4384" t="inlineStr">
        <is>
          <t>SAP % of Tract</t>
        </is>
      </c>
      <c r="C242" s="8863" t="str">
        <f>=IFERROR(INDEX('All Data'!$X:$X,MATCH($H$229&amp;"",'All Data'!$A:$A,0)),"-")</f>
      </c>
      <c r="D242" s="4384" t="inlineStr">
        <is>
          <t>ATO Jobs (Auto)</t>
        </is>
      </c>
      <c r="E242" s="8866" t="str">
        <f>=IFERROR(INDEX('All Data'!$AD:$AD,MATCH($H$229&amp;"",'All Data'!$A:$A,0)),"-")</f>
      </c>
      <c r="F242" s="4384" t="inlineStr">
        <is>
          <t>Jobs Added</t>
        </is>
      </c>
      <c r="G242" s="8869" t="str">
        <f>=IFERROR(INDEX('All Data'!$AI:$AI,MATCH($H$229&amp;"",'All Data'!$A:$A,0)),"-")</f>
      </c>
    </row>
    <row customHeight="1" ht="15" r="243">
      <c r="B243" s="32" t="inlineStr">
        <is>
          <t>ATO Jobs (Transit)</t>
        </is>
      </c>
      <c r="C243" s="8872" t="str">
        <f>=IFERROR(INDEX('All Data'!$Y:$Y,MATCH($H$229&amp;"",'All Data'!$A:$A,0)),"-")</f>
      </c>
      <c r="D243" s="32" t="inlineStr">
        <is>
          <t>ATO Households (Auto)</t>
        </is>
      </c>
      <c r="E243" s="8875" t="str">
        <f>=IFERROR(INDEX('All Data'!$AE:$AE,MATCH($H$229&amp;"",'All Data'!$A:$A,0)),"-")</f>
      </c>
      <c r="F243" s="32" t="inlineStr">
        <is>
          <t>ERU Added</t>
        </is>
      </c>
      <c r="G243" s="8878" t="str">
        <f>=IFERROR(INDEX('All Data'!$AJ:$AJ,MATCH($H$229&amp;"",'All Data'!$A:$A,0)),"-")</f>
      </c>
    </row>
    <row customHeight="1" ht="15" r="244">
      <c r="B244" s="4384" t="inlineStr">
        <is>
          <t>ATO Households (Transit)</t>
        </is>
      </c>
      <c r="C244" s="8881" t="str">
        <f>=IFERROR(INDEX('All Data'!$Z:$Z,MATCH($H$229&amp;"",'All Data'!$A:$A,0)),"-")</f>
      </c>
      <c r="D244" s="4384" t="inlineStr">
        <is>
          <t/>
        </is>
      </c>
      <c r="E244" s="4440" t="inlineStr">
        <is>
          <t/>
        </is>
      </c>
      <c r="F244" s="4384" t="inlineStr">
        <is>
          <t>ERU per Acre</t>
        </is>
      </c>
      <c r="G244" s="8884" t="str">
        <f>=IFERROR(INDEX('All Data'!$AK:$AK,MATCH($H$229&amp;"",'All Data'!$A:$A,0)),"-")</f>
      </c>
    </row>
    <row customHeight="1" ht="15" r="245">
      <c r="B245" s="32" t="inlineStr">
        <is>
          <t>SAP Planned HH/ac</t>
        </is>
      </c>
      <c r="C245" s="8887" t="str">
        <f>=IFERROR(INDEX('All Data'!$AA:$AA,MATCH($H$229&amp;"",'All Data'!$A:$A,0)),"-")</f>
      </c>
      <c r="D245" s="32" t="inlineStr">
        <is>
          <t/>
        </is>
      </c>
      <c r="E245" s="4448" t="inlineStr">
        <is>
          <t/>
        </is>
      </c>
      <c r="F245" s="32" t="inlineStr">
        <is>
          <t/>
        </is>
      </c>
      <c r="G245" s="4448" t="inlineStr">
        <is>
          <t/>
        </is>
      </c>
    </row>
    <row customHeight="1" ht="15" r="246">
      <c r="B246" s="4384" t="inlineStr">
        <is>
          <t/>
        </is>
      </c>
      <c r="C246" s="4440" t="inlineStr">
        <is>
          <t/>
        </is>
      </c>
      <c r="D246" s="4384" t="inlineStr">
        <is>
          <t/>
        </is>
      </c>
      <c r="E246" s="4440" t="inlineStr">
        <is>
          <t/>
        </is>
      </c>
      <c r="F246" s="4384" t="inlineStr">
        <is>
          <t/>
        </is>
      </c>
      <c r="G246" s="4440" t="inlineStr">
        <is>
          <t/>
        </is>
      </c>
    </row>
    <row customHeight="1" ht="14" r="247">
      <c r="B247" s="4500" t="inlineStr">
        <is>
          <t>INCOME</t>
        </is>
      </c>
      <c r="C247" s="4500"/>
      <c r="D247" s="4500" t="inlineStr">
        <is>
          <t>POVERTY RATE</t>
        </is>
      </c>
      <c r="E247" s="4500"/>
      <c r="F247" s="4500" t="inlineStr">
        <is>
          <t>UNEMPLOYMENT</t>
        </is>
      </c>
      <c r="G247" s="4500"/>
    </row>
    <row customHeight="1" ht="18" r="248">
      <c r="B248" s="10"/>
      <c r="C248" s="8891" t="str">
        <f>=IFERROR(INDEX('All Data'!$AN:$AN,MATCH($H$229&amp;"",'All Data'!$A:$A,0)),"-")</f>
      </c>
      <c r="D248" s="10"/>
      <c r="E248" s="8895" t="str">
        <f>=IFERROR(INDEX('All Data'!$AL:$AL,MATCH($H$229&amp;"",'All Data'!$A:$A,0)),"-")</f>
      </c>
      <c r="F248" s="10"/>
      <c r="G248" s="8899" t="str">
        <f>=IFERROR(INDEX('All Data'!$AM:$AM,MATCH($H$229&amp;"",'All Data'!$A:$A,0)),"-")</f>
      </c>
    </row>
    <row customHeight="1" ht="24" r="249">
      <c r="B249" s="4514" t="str">
        <f>="Investment Likelihood: "&amp;IFERROR(INDEX('All Data'!$AP:$AP,MATCH($H$229&amp;"",'All Data'!$A:$A,0)),"—")</f>
      </c>
      <c r="C249" s="4514"/>
      <c r="D249" s="4514"/>
      <c r="E249" s="4514"/>
      <c r="F249" s="4514"/>
      <c r="G249" s="4514"/>
    </row>
    <row customHeight="1" ht="15" r="250">
      <c r="B250" s="4516" t="inlineStr">
        <is>
          <t>Access to Opportunities (ATO) Composite Score /100</t>
        </is>
      </c>
      <c r="C250" s="4516"/>
      <c r="D250" s="4516"/>
      <c r="E250" s="4516"/>
      <c r="F250" s="8903" t="str">
        <f>=IFERROR(INDEX('All Data'!$AF:$AF,MATCH($H$229&amp;"",'All Data'!$A:$A,0)),"-")</f>
      </c>
      <c r="G250" s="15"/>
    </row>
    <row customHeight="1" ht="8" r="251"/>
    <row customHeight="1" ht="8" r="252"/>
    <row customHeight="1" ht="8" r="253"/>
    <row customHeight="1" ht="22" r="254">
      <c r="A254" s="4381" t="str">
        <f>="11  —  "&amp;IFERROR(INDEX('All Data'!$C:$C,MATCH($H$254&amp;"",'All Data'!$A:$A,0)),"")&amp;"  |  GEOID "&amp;$H$254&amp;"  |  "&amp;TEXT(IFERROR(INDEX('All Data'!$F:$F,MATCH($H$254&amp;"",'All Data'!$A:$A,0)),0),"0")&amp;" ac  |  "&amp;IFERROR(INDEX('All Data'!$AP:$AP,MATCH($H$254&amp;"",'All Data'!$A:$A,0)),"—")</f>
      </c>
      <c r="B254" s="4381"/>
      <c r="C254" s="4381"/>
      <c r="D254" s="4381"/>
      <c r="E254" s="4381"/>
      <c r="F254" s="4381"/>
      <c r="G254" s="4381"/>
      <c r="H254" s="8904" t="inlineStr">
        <is>
          <t>49035101800</t>
        </is>
      </c>
    </row>
    <row customHeight="1" ht="14" r="255">
      <c r="B255" s="4382" t="inlineStr">
        <is>
          <t>TRACT PROFILE</t>
        </is>
      </c>
      <c r="C255" s="4382"/>
      <c r="D255" s="4382" t="inlineStr">
        <is>
          <t>CENTERS &amp; DISTRICTS</t>
        </is>
      </c>
      <c r="E255" s="4382"/>
      <c r="F255" s="4382" t="inlineStr">
        <is>
          <t>HOUSING &amp; DEMOGRAPHICS</t>
        </is>
      </c>
      <c r="G255" s="4382"/>
    </row>
    <row customHeight="1" ht="15" r="256">
      <c r="B256" s="4384" t="inlineStr">
        <is>
          <t>Population</t>
        </is>
      </c>
      <c r="C256" s="8907" t="str">
        <f>=IFERROR(INDEX('All Data'!$D:$D,MATCH($H$254&amp;"",'All Data'!$A:$A,0)),"-")</f>
      </c>
      <c r="D256" s="4384" t="inlineStr">
        <is>
          <t>WC MUorC % Total</t>
        </is>
      </c>
      <c r="E256" s="8910" t="str">
        <f>=IFERROR(INDEX('All Data'!$J:$J,MATCH($H$254&amp;"",'All Data'!$A:$A,0)),"-")</f>
      </c>
      <c r="F256" s="4384" t="inlineStr">
        <is>
          <t>Total Units</t>
        </is>
      </c>
      <c r="G256" s="8913" t="str">
        <f>=IFERROR(INDEX('All Data'!$R:$R,MATCH($H$254&amp;"",'All Data'!$A:$A,0)),"-")</f>
      </c>
    </row>
    <row customHeight="1" ht="15" r="257">
      <c r="B257" s="32" t="inlineStr">
        <is>
          <t>Households</t>
        </is>
      </c>
      <c r="C257" s="8916" t="str">
        <f>=IFERROR(INDEX('All Data'!$E:$E,MATCH($H$254&amp;"",'All Data'!$A:$A,0)),"-")</f>
      </c>
      <c r="D257" s="32" t="inlineStr">
        <is>
          <t>Metropolitan Center</t>
        </is>
      </c>
      <c r="E257" s="8919" t="str">
        <f>=IFERROR(INDEX('All Data'!$K:$K,MATCH($H$254&amp;"",'All Data'!$A:$A,0)),"-")</f>
      </c>
      <c r="F257" s="32" t="inlineStr">
        <is>
          <t>Residential Acres</t>
        </is>
      </c>
      <c r="G257" s="8922" t="str">
        <f>=IFERROR(INDEX('All Data'!$S:$S,MATCH($H$254&amp;"",'All Data'!$A:$A,0)),"-")</f>
      </c>
    </row>
    <row customHeight="1" ht="15" r="258">
      <c r="B258" s="4384" t="inlineStr">
        <is>
          <t>Total Acres</t>
        </is>
      </c>
      <c r="C258" s="8925" t="str">
        <f>=IFERROR(INDEX('All Data'!$F:$F,MATCH($H$254&amp;"",'All Data'!$A:$A,0)),"-")</f>
      </c>
      <c r="D258" s="4384" t="inlineStr">
        <is>
          <t>Urban Center</t>
        </is>
      </c>
      <c r="E258" s="8928" t="str">
        <f>=IFERROR(INDEX('All Data'!$L:$L,MATCH($H$254&amp;"",'All Data'!$A:$A,0)),"-")</f>
      </c>
      <c r="F258" s="4384" t="inlineStr">
        <is>
          <t>SFD Acres</t>
        </is>
      </c>
      <c r="G258" s="8931" t="str">
        <f>=IFERROR(INDEX('All Data'!$T:$T,MATCH($H$254&amp;"",'All Data'!$A:$A,0)),"-")</f>
      </c>
    </row>
    <row customHeight="1" ht="15" r="259">
      <c r="B259" s="32" t="inlineStr">
        <is>
          <t>Developable Acres</t>
        </is>
      </c>
      <c r="C259" s="8934" t="str">
        <f>=IFERROR(INDEX('All Data'!$G:$G,MATCH($H$254&amp;"",'All Data'!$A:$A,0)),"-")</f>
      </c>
      <c r="D259" s="32" t="inlineStr">
        <is>
          <t>City Center</t>
        </is>
      </c>
      <c r="E259" s="8937" t="str">
        <f>=IFERROR(INDEX('All Data'!$M:$M,MATCH($H$254&amp;"",'All Data'!$A:$A,0)),"-")</f>
      </c>
      <c r="F259" s="32" t="inlineStr">
        <is>
          <t>MF / SFA Acres</t>
        </is>
      </c>
      <c r="G259" s="8940" t="str">
        <f>=IFERROR(INDEX('All Data'!$U:$U,MATCH($H$254&amp;"",'All Data'!$A:$A,0)),"-")</f>
      </c>
    </row>
    <row customHeight="1" ht="15" r="260">
      <c r="B260" s="4384" t="inlineStr">
        <is>
          <t>OZ 1.0 Acres</t>
        </is>
      </c>
      <c r="C260" s="8943" t="str">
        <f>=IFERROR(INDEX('All Data'!$H:$H,MATCH($H$254&amp;"",'All Data'!$A:$A,0)),"-")</f>
      </c>
      <c r="D260" s="4384" t="inlineStr">
        <is>
          <t>Neighborhood Center</t>
        </is>
      </c>
      <c r="E260" s="8946" t="str">
        <f>=IFERROR(INDEX('All Data'!$N:$N,MATCH($H$254&amp;"",'All Data'!$A:$A,0)),"-")</f>
      </c>
      <c r="F260" s="4384" t="inlineStr">
        <is>
          <t>Poverty Rate</t>
        </is>
      </c>
      <c r="G260" s="8949" t="str">
        <f>=IFERROR(INDEX('All Data'!$AL:$AL,MATCH($H$254&amp;"",'All Data'!$A:$A,0)),"-")</f>
      </c>
    </row>
    <row customHeight="1" ht="15" r="261">
      <c r="B261" s="32" t="inlineStr">
        <is>
          <t>OZ 1.0 % of Tract</t>
        </is>
      </c>
      <c r="C261" s="8952" t="str">
        <f>=IFERROR(INDEX('All Data'!$I:$I,MATCH($H$254&amp;"",'All Data'!$A:$A,0)),"-")</f>
      </c>
      <c r="D261" s="32" t="inlineStr">
        <is>
          <t>Employment District</t>
        </is>
      </c>
      <c r="E261" s="8955" t="str">
        <f>=IFERROR(INDEX('All Data'!$O:$O,MATCH($H$254&amp;"",'All Data'!$A:$A,0)),"-")</f>
      </c>
      <c r="F261" s="32" t="inlineStr">
        <is>
          <t>Unemployment Rate</t>
        </is>
      </c>
      <c r="G261" s="8958" t="str">
        <f>=IFERROR(INDEX('All Data'!$AM:$AM,MATCH($H$254&amp;"",'All Data'!$A:$A,0)),"-")</f>
      </c>
    </row>
    <row customHeight="1" ht="15" r="262">
      <c r="B262" s="4384" t="inlineStr">
        <is>
          <t/>
        </is>
      </c>
      <c r="C262" s="4440" t="inlineStr">
        <is>
          <t/>
        </is>
      </c>
      <c r="D262" s="4384" t="inlineStr">
        <is>
          <t>Industrial District</t>
        </is>
      </c>
      <c r="E262" s="8961" t="str">
        <f>=IFERROR(INDEX('All Data'!$P:$P,MATCH($H$254&amp;"",'All Data'!$A:$A,0)),"-")</f>
      </c>
      <c r="F262" s="4384" t="inlineStr">
        <is>
          <t>Median Family Income</t>
        </is>
      </c>
      <c r="G262" s="8964" t="str">
        <f>=IFERROR(INDEX('All Data'!$AN:$AN,MATCH($H$254&amp;"",'All Data'!$A:$A,0)),"-")</f>
      </c>
    </row>
    <row customHeight="1" ht="15" r="263">
      <c r="B263" s="32" t="inlineStr">
        <is>
          <t/>
        </is>
      </c>
      <c r="C263" s="4448" t="inlineStr">
        <is>
          <t/>
        </is>
      </c>
      <c r="D263" s="32" t="inlineStr">
        <is>
          <t>Retail District</t>
        </is>
      </c>
      <c r="E263" s="8967" t="str">
        <f>=IFERROR(INDEX('All Data'!$Q:$Q,MATCH($H$254&amp;"",'All Data'!$A:$A,0)),"-")</f>
      </c>
      <c r="F263" s="32" t="inlineStr">
        <is>
          <t/>
        </is>
      </c>
      <c r="G263" s="4448" t="inlineStr">
        <is>
          <t/>
        </is>
      </c>
    </row>
    <row customHeight="1" ht="14" r="264">
      <c r="B264" s="4453" t="inlineStr">
        <is>
          <t>TRANSIT ACCESS</t>
        </is>
      </c>
      <c r="C264" s="4453"/>
      <c r="D264" s="4453" t="inlineStr">
        <is>
          <t>AUTO ACCESS</t>
        </is>
      </c>
      <c r="E264" s="4453"/>
      <c r="F264" s="4453" t="inlineStr">
        <is>
          <t>PROJECTED GROWTH 2027-37</t>
        </is>
      </c>
      <c r="G264" s="4453"/>
    </row>
    <row customHeight="1" ht="15" r="265">
      <c r="B265" s="4384" t="inlineStr">
        <is>
          <t>Rail / BRT Stops</t>
        </is>
      </c>
      <c r="C265" s="8970" t="str">
        <f>=IFERROR(INDEX('All Data'!$V:$V,MATCH($H$254&amp;"",'All Data'!$A:$A,0)),"-")</f>
      </c>
      <c r="D265" s="4384" t="inlineStr">
        <is>
          <t>Freeway Exits</t>
        </is>
      </c>
      <c r="E265" s="8973" t="str">
        <f>=IFERROR(INDEX('All Data'!$AB:$AB,MATCH($H$254&amp;"",'All Data'!$A:$A,0)),"-")</f>
      </c>
      <c r="F265" s="4384" t="inlineStr">
        <is>
          <t>Households Added</t>
        </is>
      </c>
      <c r="G265" s="8976" t="str">
        <f>=IFERROR(INDEX('All Data'!$AG:$AG,MATCH($H$254&amp;"",'All Data'!$A:$A,0)),"-")</f>
      </c>
    </row>
    <row customHeight="1" ht="15" r="266">
      <c r="B266" s="32" t="inlineStr">
        <is>
          <t>SAP Acres</t>
        </is>
      </c>
      <c r="C266" s="8979" t="str">
        <f>=IFERROR(INDEX('All Data'!$W:$W,MATCH($H$254&amp;"",'All Data'!$A:$A,0)),"-")</f>
      </c>
      <c r="D266" s="32" t="inlineStr">
        <is>
          <t>Exit Distance (mi)</t>
        </is>
      </c>
      <c r="E266" s="8982" t="str">
        <f>=IFERROR(INDEX('All Data'!$AC:$AC,MATCH($H$254&amp;"",'All Data'!$A:$A,0)),"-")</f>
      </c>
      <c r="F266" s="32" t="inlineStr">
        <is>
          <t>Population Added</t>
        </is>
      </c>
      <c r="G266" s="8985" t="str">
        <f>=IFERROR(INDEX('All Data'!$AH:$AH,MATCH($H$254&amp;"",'All Data'!$A:$A,0)),"-")</f>
      </c>
    </row>
    <row customHeight="1" ht="15" r="267">
      <c r="B267" s="4384" t="inlineStr">
        <is>
          <t>SAP % of Tract</t>
        </is>
      </c>
      <c r="C267" s="8988" t="str">
        <f>=IFERROR(INDEX('All Data'!$X:$X,MATCH($H$254&amp;"",'All Data'!$A:$A,0)),"-")</f>
      </c>
      <c r="D267" s="4384" t="inlineStr">
        <is>
          <t>ATO Jobs (Auto)</t>
        </is>
      </c>
      <c r="E267" s="8991" t="str">
        <f>=IFERROR(INDEX('All Data'!$AD:$AD,MATCH($H$254&amp;"",'All Data'!$A:$A,0)),"-")</f>
      </c>
      <c r="F267" s="4384" t="inlineStr">
        <is>
          <t>Jobs Added</t>
        </is>
      </c>
      <c r="G267" s="8994" t="str">
        <f>=IFERROR(INDEX('All Data'!$AI:$AI,MATCH($H$254&amp;"",'All Data'!$A:$A,0)),"-")</f>
      </c>
    </row>
    <row customHeight="1" ht="15" r="268">
      <c r="B268" s="32" t="inlineStr">
        <is>
          <t>ATO Jobs (Transit)</t>
        </is>
      </c>
      <c r="C268" s="8997" t="str">
        <f>=IFERROR(INDEX('All Data'!$Y:$Y,MATCH($H$254&amp;"",'All Data'!$A:$A,0)),"-")</f>
      </c>
      <c r="D268" s="32" t="inlineStr">
        <is>
          <t>ATO Households (Auto)</t>
        </is>
      </c>
      <c r="E268" s="9000" t="str">
        <f>=IFERROR(INDEX('All Data'!$AE:$AE,MATCH($H$254&amp;"",'All Data'!$A:$A,0)),"-")</f>
      </c>
      <c r="F268" s="32" t="inlineStr">
        <is>
          <t>ERU Added</t>
        </is>
      </c>
      <c r="G268" s="9003" t="str">
        <f>=IFERROR(INDEX('All Data'!$AJ:$AJ,MATCH($H$254&amp;"",'All Data'!$A:$A,0)),"-")</f>
      </c>
    </row>
    <row customHeight="1" ht="15" r="269">
      <c r="B269" s="4384" t="inlineStr">
        <is>
          <t>ATO Households (Transit)</t>
        </is>
      </c>
      <c r="C269" s="9006" t="str">
        <f>=IFERROR(INDEX('All Data'!$Z:$Z,MATCH($H$254&amp;"",'All Data'!$A:$A,0)),"-")</f>
      </c>
      <c r="D269" s="4384" t="inlineStr">
        <is>
          <t/>
        </is>
      </c>
      <c r="E269" s="4440" t="inlineStr">
        <is>
          <t/>
        </is>
      </c>
      <c r="F269" s="4384" t="inlineStr">
        <is>
          <t>ERU per Acre</t>
        </is>
      </c>
      <c r="G269" s="9009" t="str">
        <f>=IFERROR(INDEX('All Data'!$AK:$AK,MATCH($H$254&amp;"",'All Data'!$A:$A,0)),"-")</f>
      </c>
    </row>
    <row customHeight="1" ht="15" r="270">
      <c r="B270" s="32" t="inlineStr">
        <is>
          <t>SAP Planned HH/ac</t>
        </is>
      </c>
      <c r="C270" s="9012" t="str">
        <f>=IFERROR(INDEX('All Data'!$AA:$AA,MATCH($H$254&amp;"",'All Data'!$A:$A,0)),"-")</f>
      </c>
      <c r="D270" s="32" t="inlineStr">
        <is>
          <t/>
        </is>
      </c>
      <c r="E270" s="4448" t="inlineStr">
        <is>
          <t/>
        </is>
      </c>
      <c r="F270" s="32" t="inlineStr">
        <is>
          <t/>
        </is>
      </c>
      <c r="G270" s="4448" t="inlineStr">
        <is>
          <t/>
        </is>
      </c>
    </row>
    <row customHeight="1" ht="15" r="271">
      <c r="B271" s="4384" t="inlineStr">
        <is>
          <t/>
        </is>
      </c>
      <c r="C271" s="4440" t="inlineStr">
        <is>
          <t/>
        </is>
      </c>
      <c r="D271" s="4384" t="inlineStr">
        <is>
          <t/>
        </is>
      </c>
      <c r="E271" s="4440" t="inlineStr">
        <is>
          <t/>
        </is>
      </c>
      <c r="F271" s="4384" t="inlineStr">
        <is>
          <t/>
        </is>
      </c>
      <c r="G271" s="4440" t="inlineStr">
        <is>
          <t/>
        </is>
      </c>
    </row>
    <row customHeight="1" ht="14" r="272">
      <c r="B272" s="4500" t="inlineStr">
        <is>
          <t>INCOME</t>
        </is>
      </c>
      <c r="C272" s="4500"/>
      <c r="D272" s="4500" t="inlineStr">
        <is>
          <t>POVERTY RATE</t>
        </is>
      </c>
      <c r="E272" s="4500"/>
      <c r="F272" s="4500" t="inlineStr">
        <is>
          <t>UNEMPLOYMENT</t>
        </is>
      </c>
      <c r="G272" s="4500"/>
    </row>
    <row customHeight="1" ht="18" r="273">
      <c r="B273" s="10"/>
      <c r="C273" s="9016" t="str">
        <f>=IFERROR(INDEX('All Data'!$AN:$AN,MATCH($H$254&amp;"",'All Data'!$A:$A,0)),"-")</f>
      </c>
      <c r="D273" s="10"/>
      <c r="E273" s="9020" t="str">
        <f>=IFERROR(INDEX('All Data'!$AL:$AL,MATCH($H$254&amp;"",'All Data'!$A:$A,0)),"-")</f>
      </c>
      <c r="F273" s="10"/>
      <c r="G273" s="9024" t="str">
        <f>=IFERROR(INDEX('All Data'!$AM:$AM,MATCH($H$254&amp;"",'All Data'!$A:$A,0)),"-")</f>
      </c>
    </row>
    <row customHeight="1" ht="24" r="274">
      <c r="B274" s="4514" t="str">
        <f>="Investment Likelihood: "&amp;IFERROR(INDEX('All Data'!$AP:$AP,MATCH($H$254&amp;"",'All Data'!$A:$A,0)),"—")</f>
      </c>
      <c r="C274" s="4514"/>
      <c r="D274" s="4514"/>
      <c r="E274" s="4514"/>
      <c r="F274" s="4514"/>
      <c r="G274" s="4514"/>
    </row>
    <row customHeight="1" ht="15" r="275">
      <c r="B275" s="4516" t="inlineStr">
        <is>
          <t>Access to Opportunities (ATO) Composite Score /100</t>
        </is>
      </c>
      <c r="C275" s="4516"/>
      <c r="D275" s="4516"/>
      <c r="E275" s="4516"/>
      <c r="F275" s="9028" t="str">
        <f>=IFERROR(INDEX('All Data'!$AF:$AF,MATCH($H$254&amp;"",'All Data'!$A:$A,0)),"-")</f>
      </c>
      <c r="G275" s="15"/>
    </row>
    <row customHeight="1" ht="8" r="276"/>
    <row customHeight="1" ht="8" r="277"/>
    <row customHeight="1" ht="8" r="278"/>
    <row customHeight="1" ht="22" r="279">
      <c r="A279" s="4381" t="str">
        <f>="12  —  "&amp;IFERROR(INDEX('All Data'!$C:$C,MATCH($H$279&amp;"",'All Data'!$A:$A,0)),"")&amp;"  |  GEOID "&amp;$H$279&amp;"  |  "&amp;TEXT(IFERROR(INDEX('All Data'!$F:$F,MATCH($H$279&amp;"",'All Data'!$A:$A,0)),0),"0")&amp;" ac  |  "&amp;IFERROR(INDEX('All Data'!$AP:$AP,MATCH($H$279&amp;"",'All Data'!$A:$A,0)),"—")</f>
      </c>
      <c r="B279" s="4381"/>
      <c r="C279" s="4381"/>
      <c r="D279" s="4381"/>
      <c r="E279" s="4381"/>
      <c r="F279" s="4381"/>
      <c r="G279" s="4381"/>
      <c r="H279" s="9029" t="inlineStr">
        <is>
          <t>49035101900</t>
        </is>
      </c>
    </row>
    <row customHeight="1" ht="14" r="280">
      <c r="B280" s="4382" t="inlineStr">
        <is>
          <t>TRACT PROFILE</t>
        </is>
      </c>
      <c r="C280" s="4382"/>
      <c r="D280" s="4382" t="inlineStr">
        <is>
          <t>CENTERS &amp; DISTRICTS</t>
        </is>
      </c>
      <c r="E280" s="4382"/>
      <c r="F280" s="4382" t="inlineStr">
        <is>
          <t>HOUSING &amp; DEMOGRAPHICS</t>
        </is>
      </c>
      <c r="G280" s="4382"/>
    </row>
    <row customHeight="1" ht="15" r="281">
      <c r="B281" s="4384" t="inlineStr">
        <is>
          <t>Population</t>
        </is>
      </c>
      <c r="C281" s="9032" t="str">
        <f>=IFERROR(INDEX('All Data'!$D:$D,MATCH($H$279&amp;"",'All Data'!$A:$A,0)),"-")</f>
      </c>
      <c r="D281" s="4384" t="inlineStr">
        <is>
          <t>WC MUorC % Total</t>
        </is>
      </c>
      <c r="E281" s="9035" t="str">
        <f>=IFERROR(INDEX('All Data'!$J:$J,MATCH($H$279&amp;"",'All Data'!$A:$A,0)),"-")</f>
      </c>
      <c r="F281" s="4384" t="inlineStr">
        <is>
          <t>Total Units</t>
        </is>
      </c>
      <c r="G281" s="9038" t="str">
        <f>=IFERROR(INDEX('All Data'!$R:$R,MATCH($H$279&amp;"",'All Data'!$A:$A,0)),"-")</f>
      </c>
    </row>
    <row customHeight="1" ht="15" r="282">
      <c r="B282" s="32" t="inlineStr">
        <is>
          <t>Households</t>
        </is>
      </c>
      <c r="C282" s="9041" t="str">
        <f>=IFERROR(INDEX('All Data'!$E:$E,MATCH($H$279&amp;"",'All Data'!$A:$A,0)),"-")</f>
      </c>
      <c r="D282" s="32" t="inlineStr">
        <is>
          <t>Metropolitan Center</t>
        </is>
      </c>
      <c r="E282" s="9044" t="str">
        <f>=IFERROR(INDEX('All Data'!$K:$K,MATCH($H$279&amp;"",'All Data'!$A:$A,0)),"-")</f>
      </c>
      <c r="F282" s="32" t="inlineStr">
        <is>
          <t>Residential Acres</t>
        </is>
      </c>
      <c r="G282" s="9047" t="str">
        <f>=IFERROR(INDEX('All Data'!$S:$S,MATCH($H$279&amp;"",'All Data'!$A:$A,0)),"-")</f>
      </c>
    </row>
    <row customHeight="1" ht="15" r="283">
      <c r="B283" s="4384" t="inlineStr">
        <is>
          <t>Total Acres</t>
        </is>
      </c>
      <c r="C283" s="9050" t="str">
        <f>=IFERROR(INDEX('All Data'!$F:$F,MATCH($H$279&amp;"",'All Data'!$A:$A,0)),"-")</f>
      </c>
      <c r="D283" s="4384" t="inlineStr">
        <is>
          <t>Urban Center</t>
        </is>
      </c>
      <c r="E283" s="9053" t="str">
        <f>=IFERROR(INDEX('All Data'!$L:$L,MATCH($H$279&amp;"",'All Data'!$A:$A,0)),"-")</f>
      </c>
      <c r="F283" s="4384" t="inlineStr">
        <is>
          <t>SFD Acres</t>
        </is>
      </c>
      <c r="G283" s="9056" t="str">
        <f>=IFERROR(INDEX('All Data'!$T:$T,MATCH($H$279&amp;"",'All Data'!$A:$A,0)),"-")</f>
      </c>
    </row>
    <row customHeight="1" ht="15" r="284">
      <c r="B284" s="32" t="inlineStr">
        <is>
          <t>Developable Acres</t>
        </is>
      </c>
      <c r="C284" s="9059" t="str">
        <f>=IFERROR(INDEX('All Data'!$G:$G,MATCH($H$279&amp;"",'All Data'!$A:$A,0)),"-")</f>
      </c>
      <c r="D284" s="32" t="inlineStr">
        <is>
          <t>City Center</t>
        </is>
      </c>
      <c r="E284" s="9062" t="str">
        <f>=IFERROR(INDEX('All Data'!$M:$M,MATCH($H$279&amp;"",'All Data'!$A:$A,0)),"-")</f>
      </c>
      <c r="F284" s="32" t="inlineStr">
        <is>
          <t>MF / SFA Acres</t>
        </is>
      </c>
      <c r="G284" s="9065" t="str">
        <f>=IFERROR(INDEX('All Data'!$U:$U,MATCH($H$279&amp;"",'All Data'!$A:$A,0)),"-")</f>
      </c>
    </row>
    <row customHeight="1" ht="15" r="285">
      <c r="B285" s="4384" t="inlineStr">
        <is>
          <t>OZ 1.0 Acres</t>
        </is>
      </c>
      <c r="C285" s="9068" t="str">
        <f>=IFERROR(INDEX('All Data'!$H:$H,MATCH($H$279&amp;"",'All Data'!$A:$A,0)),"-")</f>
      </c>
      <c r="D285" s="4384" t="inlineStr">
        <is>
          <t>Neighborhood Center</t>
        </is>
      </c>
      <c r="E285" s="9071" t="str">
        <f>=IFERROR(INDEX('All Data'!$N:$N,MATCH($H$279&amp;"",'All Data'!$A:$A,0)),"-")</f>
      </c>
      <c r="F285" s="4384" t="inlineStr">
        <is>
          <t>Poverty Rate</t>
        </is>
      </c>
      <c r="G285" s="9074" t="str">
        <f>=IFERROR(INDEX('All Data'!$AL:$AL,MATCH($H$279&amp;"",'All Data'!$A:$A,0)),"-")</f>
      </c>
    </row>
    <row customHeight="1" ht="15" r="286">
      <c r="B286" s="32" t="inlineStr">
        <is>
          <t>OZ 1.0 % of Tract</t>
        </is>
      </c>
      <c r="C286" s="9077" t="str">
        <f>=IFERROR(INDEX('All Data'!$I:$I,MATCH($H$279&amp;"",'All Data'!$A:$A,0)),"-")</f>
      </c>
      <c r="D286" s="32" t="inlineStr">
        <is>
          <t>Employment District</t>
        </is>
      </c>
      <c r="E286" s="9080" t="str">
        <f>=IFERROR(INDEX('All Data'!$O:$O,MATCH($H$279&amp;"",'All Data'!$A:$A,0)),"-")</f>
      </c>
      <c r="F286" s="32" t="inlineStr">
        <is>
          <t>Unemployment Rate</t>
        </is>
      </c>
      <c r="G286" s="9083" t="str">
        <f>=IFERROR(INDEX('All Data'!$AM:$AM,MATCH($H$279&amp;"",'All Data'!$A:$A,0)),"-")</f>
      </c>
    </row>
    <row customHeight="1" ht="15" r="287">
      <c r="B287" s="4384" t="inlineStr">
        <is>
          <t/>
        </is>
      </c>
      <c r="C287" s="4440" t="inlineStr">
        <is>
          <t/>
        </is>
      </c>
      <c r="D287" s="4384" t="inlineStr">
        <is>
          <t>Industrial District</t>
        </is>
      </c>
      <c r="E287" s="9086" t="str">
        <f>=IFERROR(INDEX('All Data'!$P:$P,MATCH($H$279&amp;"",'All Data'!$A:$A,0)),"-")</f>
      </c>
      <c r="F287" s="4384" t="inlineStr">
        <is>
          <t>Median Family Income</t>
        </is>
      </c>
      <c r="G287" s="9089" t="str">
        <f>=IFERROR(INDEX('All Data'!$AN:$AN,MATCH($H$279&amp;"",'All Data'!$A:$A,0)),"-")</f>
      </c>
    </row>
    <row customHeight="1" ht="15" r="288">
      <c r="B288" s="32" t="inlineStr">
        <is>
          <t/>
        </is>
      </c>
      <c r="C288" s="4448" t="inlineStr">
        <is>
          <t/>
        </is>
      </c>
      <c r="D288" s="32" t="inlineStr">
        <is>
          <t>Retail District</t>
        </is>
      </c>
      <c r="E288" s="9092" t="str">
        <f>=IFERROR(INDEX('All Data'!$Q:$Q,MATCH($H$279&amp;"",'All Data'!$A:$A,0)),"-")</f>
      </c>
      <c r="F288" s="32" t="inlineStr">
        <is>
          <t/>
        </is>
      </c>
      <c r="G288" s="4448" t="inlineStr">
        <is>
          <t/>
        </is>
      </c>
    </row>
    <row customHeight="1" ht="14" r="289">
      <c r="B289" s="4453" t="inlineStr">
        <is>
          <t>TRANSIT ACCESS</t>
        </is>
      </c>
      <c r="C289" s="4453"/>
      <c r="D289" s="4453" t="inlineStr">
        <is>
          <t>AUTO ACCESS</t>
        </is>
      </c>
      <c r="E289" s="4453"/>
      <c r="F289" s="4453" t="inlineStr">
        <is>
          <t>PROJECTED GROWTH 2027-37</t>
        </is>
      </c>
      <c r="G289" s="4453"/>
    </row>
    <row customHeight="1" ht="15" r="290">
      <c r="B290" s="4384" t="inlineStr">
        <is>
          <t>Rail / BRT Stops</t>
        </is>
      </c>
      <c r="C290" s="9095" t="str">
        <f>=IFERROR(INDEX('All Data'!$V:$V,MATCH($H$279&amp;"",'All Data'!$A:$A,0)),"-")</f>
      </c>
      <c r="D290" s="4384" t="inlineStr">
        <is>
          <t>Freeway Exits</t>
        </is>
      </c>
      <c r="E290" s="9098" t="str">
        <f>=IFERROR(INDEX('All Data'!$AB:$AB,MATCH($H$279&amp;"",'All Data'!$A:$A,0)),"-")</f>
      </c>
      <c r="F290" s="4384" t="inlineStr">
        <is>
          <t>Households Added</t>
        </is>
      </c>
      <c r="G290" s="9101" t="str">
        <f>=IFERROR(INDEX('All Data'!$AG:$AG,MATCH($H$279&amp;"",'All Data'!$A:$A,0)),"-")</f>
      </c>
    </row>
    <row customHeight="1" ht="15" r="291">
      <c r="B291" s="32" t="inlineStr">
        <is>
          <t>SAP Acres</t>
        </is>
      </c>
      <c r="C291" s="9104" t="str">
        <f>=IFERROR(INDEX('All Data'!$W:$W,MATCH($H$279&amp;"",'All Data'!$A:$A,0)),"-")</f>
      </c>
      <c r="D291" s="32" t="inlineStr">
        <is>
          <t>Exit Distance (mi)</t>
        </is>
      </c>
      <c r="E291" s="9107" t="str">
        <f>=IFERROR(INDEX('All Data'!$AC:$AC,MATCH($H$279&amp;"",'All Data'!$A:$A,0)),"-")</f>
      </c>
      <c r="F291" s="32" t="inlineStr">
        <is>
          <t>Population Added</t>
        </is>
      </c>
      <c r="G291" s="9110" t="str">
        <f>=IFERROR(INDEX('All Data'!$AH:$AH,MATCH($H$279&amp;"",'All Data'!$A:$A,0)),"-")</f>
      </c>
    </row>
    <row customHeight="1" ht="15" r="292">
      <c r="B292" s="4384" t="inlineStr">
        <is>
          <t>SAP % of Tract</t>
        </is>
      </c>
      <c r="C292" s="9113" t="str">
        <f>=IFERROR(INDEX('All Data'!$X:$X,MATCH($H$279&amp;"",'All Data'!$A:$A,0)),"-")</f>
      </c>
      <c r="D292" s="4384" t="inlineStr">
        <is>
          <t>ATO Jobs (Auto)</t>
        </is>
      </c>
      <c r="E292" s="9116" t="str">
        <f>=IFERROR(INDEX('All Data'!$AD:$AD,MATCH($H$279&amp;"",'All Data'!$A:$A,0)),"-")</f>
      </c>
      <c r="F292" s="4384" t="inlineStr">
        <is>
          <t>Jobs Added</t>
        </is>
      </c>
      <c r="G292" s="9119" t="str">
        <f>=IFERROR(INDEX('All Data'!$AI:$AI,MATCH($H$279&amp;"",'All Data'!$A:$A,0)),"-")</f>
      </c>
    </row>
    <row customHeight="1" ht="15" r="293">
      <c r="B293" s="32" t="inlineStr">
        <is>
          <t>ATO Jobs (Transit)</t>
        </is>
      </c>
      <c r="C293" s="9122" t="str">
        <f>=IFERROR(INDEX('All Data'!$Y:$Y,MATCH($H$279&amp;"",'All Data'!$A:$A,0)),"-")</f>
      </c>
      <c r="D293" s="32" t="inlineStr">
        <is>
          <t>ATO Households (Auto)</t>
        </is>
      </c>
      <c r="E293" s="9125" t="str">
        <f>=IFERROR(INDEX('All Data'!$AE:$AE,MATCH($H$279&amp;"",'All Data'!$A:$A,0)),"-")</f>
      </c>
      <c r="F293" s="32" t="inlineStr">
        <is>
          <t>ERU Added</t>
        </is>
      </c>
      <c r="G293" s="9128" t="str">
        <f>=IFERROR(INDEX('All Data'!$AJ:$AJ,MATCH($H$279&amp;"",'All Data'!$A:$A,0)),"-")</f>
      </c>
    </row>
    <row customHeight="1" ht="15" r="294">
      <c r="B294" s="4384" t="inlineStr">
        <is>
          <t>ATO Households (Transit)</t>
        </is>
      </c>
      <c r="C294" s="9131" t="str">
        <f>=IFERROR(INDEX('All Data'!$Z:$Z,MATCH($H$279&amp;"",'All Data'!$A:$A,0)),"-")</f>
      </c>
      <c r="D294" s="4384" t="inlineStr">
        <is>
          <t/>
        </is>
      </c>
      <c r="E294" s="4440" t="inlineStr">
        <is>
          <t/>
        </is>
      </c>
      <c r="F294" s="4384" t="inlineStr">
        <is>
          <t>ERU per Acre</t>
        </is>
      </c>
      <c r="G294" s="9134" t="str">
        <f>=IFERROR(INDEX('All Data'!$AK:$AK,MATCH($H$279&amp;"",'All Data'!$A:$A,0)),"-")</f>
      </c>
    </row>
    <row customHeight="1" ht="15" r="295">
      <c r="B295" s="32" t="inlineStr">
        <is>
          <t>SAP Planned HH/ac</t>
        </is>
      </c>
      <c r="C295" s="9137" t="str">
        <f>=IFERROR(INDEX('All Data'!$AA:$AA,MATCH($H$279&amp;"",'All Data'!$A:$A,0)),"-")</f>
      </c>
      <c r="D295" s="32" t="inlineStr">
        <is>
          <t/>
        </is>
      </c>
      <c r="E295" s="4448" t="inlineStr">
        <is>
          <t/>
        </is>
      </c>
      <c r="F295" s="32" t="inlineStr">
        <is>
          <t/>
        </is>
      </c>
      <c r="G295" s="4448" t="inlineStr">
        <is>
          <t/>
        </is>
      </c>
    </row>
    <row customHeight="1" ht="15" r="296">
      <c r="B296" s="4384" t="inlineStr">
        <is>
          <t/>
        </is>
      </c>
      <c r="C296" s="4440" t="inlineStr">
        <is>
          <t/>
        </is>
      </c>
      <c r="D296" s="4384" t="inlineStr">
        <is>
          <t/>
        </is>
      </c>
      <c r="E296" s="4440" t="inlineStr">
        <is>
          <t/>
        </is>
      </c>
      <c r="F296" s="4384" t="inlineStr">
        <is>
          <t/>
        </is>
      </c>
      <c r="G296" s="4440" t="inlineStr">
        <is>
          <t/>
        </is>
      </c>
    </row>
    <row customHeight="1" ht="14" r="297">
      <c r="B297" s="4500" t="inlineStr">
        <is>
          <t>INCOME</t>
        </is>
      </c>
      <c r="C297" s="4500"/>
      <c r="D297" s="4500" t="inlineStr">
        <is>
          <t>POVERTY RATE</t>
        </is>
      </c>
      <c r="E297" s="4500"/>
      <c r="F297" s="4500" t="inlineStr">
        <is>
          <t>UNEMPLOYMENT</t>
        </is>
      </c>
      <c r="G297" s="4500"/>
    </row>
    <row customHeight="1" ht="18" r="298">
      <c r="B298" s="10"/>
      <c r="C298" s="9141" t="str">
        <f>=IFERROR(INDEX('All Data'!$AN:$AN,MATCH($H$279&amp;"",'All Data'!$A:$A,0)),"-")</f>
      </c>
      <c r="D298" s="10"/>
      <c r="E298" s="9145" t="str">
        <f>=IFERROR(INDEX('All Data'!$AL:$AL,MATCH($H$279&amp;"",'All Data'!$A:$A,0)),"-")</f>
      </c>
      <c r="F298" s="10"/>
      <c r="G298" s="9149" t="str">
        <f>=IFERROR(INDEX('All Data'!$AM:$AM,MATCH($H$279&amp;"",'All Data'!$A:$A,0)),"-")</f>
      </c>
    </row>
    <row customHeight="1" ht="24" r="299">
      <c r="B299" s="4514" t="str">
        <f>="Investment Likelihood: "&amp;IFERROR(INDEX('All Data'!$AP:$AP,MATCH($H$279&amp;"",'All Data'!$A:$A,0)),"—")</f>
      </c>
      <c r="C299" s="4514"/>
      <c r="D299" s="4514"/>
      <c r="E299" s="4514"/>
      <c r="F299" s="4514"/>
      <c r="G299" s="4514"/>
    </row>
    <row customHeight="1" ht="15" r="300">
      <c r="B300" s="4516" t="inlineStr">
        <is>
          <t>Access to Opportunities (ATO) Composite Score /100</t>
        </is>
      </c>
      <c r="C300" s="4516"/>
      <c r="D300" s="4516"/>
      <c r="E300" s="4516"/>
      <c r="F300" s="9153" t="str">
        <f>=IFERROR(INDEX('All Data'!$AF:$AF,MATCH($H$279&amp;"",'All Data'!$A:$A,0)),"-")</f>
      </c>
      <c r="G300" s="15"/>
    </row>
    <row customHeight="1" ht="8" r="301"/>
    <row customHeight="1" ht="8" r="302"/>
    <row customHeight="1" ht="8" r="303"/>
    <row customHeight="1" ht="22" r="304">
      <c r="A304" s="4381" t="str">
        <f>="13  —  "&amp;IFERROR(INDEX('All Data'!$C:$C,MATCH($H$304&amp;"",'All Data'!$A:$A,0)),"")&amp;"  |  GEOID "&amp;$H$304&amp;"  |  "&amp;TEXT(IFERROR(INDEX('All Data'!$F:$F,MATCH($H$304&amp;"",'All Data'!$A:$A,0)),0),"0")&amp;" ac  |  "&amp;IFERROR(INDEX('All Data'!$AP:$AP,MATCH($H$304&amp;"",'All Data'!$A:$A,0)),"—")</f>
      </c>
      <c r="B304" s="4381"/>
      <c r="C304" s="4381"/>
      <c r="D304" s="4381"/>
      <c r="E304" s="4381"/>
      <c r="F304" s="4381"/>
      <c r="G304" s="4381"/>
      <c r="H304" s="9154" t="inlineStr">
        <is>
          <t>49035102000</t>
        </is>
      </c>
    </row>
    <row customHeight="1" ht="14" r="305">
      <c r="B305" s="4382" t="inlineStr">
        <is>
          <t>TRACT PROFILE</t>
        </is>
      </c>
      <c r="C305" s="4382"/>
      <c r="D305" s="4382" t="inlineStr">
        <is>
          <t>CENTERS &amp; DISTRICTS</t>
        </is>
      </c>
      <c r="E305" s="4382"/>
      <c r="F305" s="4382" t="inlineStr">
        <is>
          <t>HOUSING &amp; DEMOGRAPHICS</t>
        </is>
      </c>
      <c r="G305" s="4382"/>
    </row>
    <row customHeight="1" ht="15" r="306">
      <c r="B306" s="4384" t="inlineStr">
        <is>
          <t>Population</t>
        </is>
      </c>
      <c r="C306" s="9157" t="str">
        <f>=IFERROR(INDEX('All Data'!$D:$D,MATCH($H$304&amp;"",'All Data'!$A:$A,0)),"-")</f>
      </c>
      <c r="D306" s="4384" t="inlineStr">
        <is>
          <t>WC MUorC % Total</t>
        </is>
      </c>
      <c r="E306" s="9160" t="str">
        <f>=IFERROR(INDEX('All Data'!$J:$J,MATCH($H$304&amp;"",'All Data'!$A:$A,0)),"-")</f>
      </c>
      <c r="F306" s="4384" t="inlineStr">
        <is>
          <t>Total Units</t>
        </is>
      </c>
      <c r="G306" s="9163" t="str">
        <f>=IFERROR(INDEX('All Data'!$R:$R,MATCH($H$304&amp;"",'All Data'!$A:$A,0)),"-")</f>
      </c>
    </row>
    <row customHeight="1" ht="15" r="307">
      <c r="B307" s="32" t="inlineStr">
        <is>
          <t>Households</t>
        </is>
      </c>
      <c r="C307" s="9166" t="str">
        <f>=IFERROR(INDEX('All Data'!$E:$E,MATCH($H$304&amp;"",'All Data'!$A:$A,0)),"-")</f>
      </c>
      <c r="D307" s="32" t="inlineStr">
        <is>
          <t>Metropolitan Center</t>
        </is>
      </c>
      <c r="E307" s="9169" t="str">
        <f>=IFERROR(INDEX('All Data'!$K:$K,MATCH($H$304&amp;"",'All Data'!$A:$A,0)),"-")</f>
      </c>
      <c r="F307" s="32" t="inlineStr">
        <is>
          <t>Residential Acres</t>
        </is>
      </c>
      <c r="G307" s="9172" t="str">
        <f>=IFERROR(INDEX('All Data'!$S:$S,MATCH($H$304&amp;"",'All Data'!$A:$A,0)),"-")</f>
      </c>
    </row>
    <row customHeight="1" ht="15" r="308">
      <c r="B308" s="4384" t="inlineStr">
        <is>
          <t>Total Acres</t>
        </is>
      </c>
      <c r="C308" s="9175" t="str">
        <f>=IFERROR(INDEX('All Data'!$F:$F,MATCH($H$304&amp;"",'All Data'!$A:$A,0)),"-")</f>
      </c>
      <c r="D308" s="4384" t="inlineStr">
        <is>
          <t>Urban Center</t>
        </is>
      </c>
      <c r="E308" s="9178" t="str">
        <f>=IFERROR(INDEX('All Data'!$L:$L,MATCH($H$304&amp;"",'All Data'!$A:$A,0)),"-")</f>
      </c>
      <c r="F308" s="4384" t="inlineStr">
        <is>
          <t>SFD Acres</t>
        </is>
      </c>
      <c r="G308" s="9181" t="str">
        <f>=IFERROR(INDEX('All Data'!$T:$T,MATCH($H$304&amp;"",'All Data'!$A:$A,0)),"-")</f>
      </c>
    </row>
    <row customHeight="1" ht="15" r="309">
      <c r="B309" s="32" t="inlineStr">
        <is>
          <t>Developable Acres</t>
        </is>
      </c>
      <c r="C309" s="9184" t="str">
        <f>=IFERROR(INDEX('All Data'!$G:$G,MATCH($H$304&amp;"",'All Data'!$A:$A,0)),"-")</f>
      </c>
      <c r="D309" s="32" t="inlineStr">
        <is>
          <t>City Center</t>
        </is>
      </c>
      <c r="E309" s="9187" t="str">
        <f>=IFERROR(INDEX('All Data'!$M:$M,MATCH($H$304&amp;"",'All Data'!$A:$A,0)),"-")</f>
      </c>
      <c r="F309" s="32" t="inlineStr">
        <is>
          <t>MF / SFA Acres</t>
        </is>
      </c>
      <c r="G309" s="9190" t="str">
        <f>=IFERROR(INDEX('All Data'!$U:$U,MATCH($H$304&amp;"",'All Data'!$A:$A,0)),"-")</f>
      </c>
    </row>
    <row customHeight="1" ht="15" r="310">
      <c r="B310" s="4384" t="inlineStr">
        <is>
          <t>OZ 1.0 Acres</t>
        </is>
      </c>
      <c r="C310" s="9193" t="str">
        <f>=IFERROR(INDEX('All Data'!$H:$H,MATCH($H$304&amp;"",'All Data'!$A:$A,0)),"-")</f>
      </c>
      <c r="D310" s="4384" t="inlineStr">
        <is>
          <t>Neighborhood Center</t>
        </is>
      </c>
      <c r="E310" s="9196" t="str">
        <f>=IFERROR(INDEX('All Data'!$N:$N,MATCH($H$304&amp;"",'All Data'!$A:$A,0)),"-")</f>
      </c>
      <c r="F310" s="4384" t="inlineStr">
        <is>
          <t>Poverty Rate</t>
        </is>
      </c>
      <c r="G310" s="9199" t="str">
        <f>=IFERROR(INDEX('All Data'!$AL:$AL,MATCH($H$304&amp;"",'All Data'!$A:$A,0)),"-")</f>
      </c>
    </row>
    <row customHeight="1" ht="15" r="311">
      <c r="B311" s="32" t="inlineStr">
        <is>
          <t>OZ 1.0 % of Tract</t>
        </is>
      </c>
      <c r="C311" s="9202" t="str">
        <f>=IFERROR(INDEX('All Data'!$I:$I,MATCH($H$304&amp;"",'All Data'!$A:$A,0)),"-")</f>
      </c>
      <c r="D311" s="32" t="inlineStr">
        <is>
          <t>Employment District</t>
        </is>
      </c>
      <c r="E311" s="9205" t="str">
        <f>=IFERROR(INDEX('All Data'!$O:$O,MATCH($H$304&amp;"",'All Data'!$A:$A,0)),"-")</f>
      </c>
      <c r="F311" s="32" t="inlineStr">
        <is>
          <t>Unemployment Rate</t>
        </is>
      </c>
      <c r="G311" s="9208" t="str">
        <f>=IFERROR(INDEX('All Data'!$AM:$AM,MATCH($H$304&amp;"",'All Data'!$A:$A,0)),"-")</f>
      </c>
    </row>
    <row customHeight="1" ht="15" r="312">
      <c r="B312" s="4384" t="inlineStr">
        <is>
          <t/>
        </is>
      </c>
      <c r="C312" s="4440" t="inlineStr">
        <is>
          <t/>
        </is>
      </c>
      <c r="D312" s="4384" t="inlineStr">
        <is>
          <t>Industrial District</t>
        </is>
      </c>
      <c r="E312" s="9211" t="str">
        <f>=IFERROR(INDEX('All Data'!$P:$P,MATCH($H$304&amp;"",'All Data'!$A:$A,0)),"-")</f>
      </c>
      <c r="F312" s="4384" t="inlineStr">
        <is>
          <t>Median Family Income</t>
        </is>
      </c>
      <c r="G312" s="9214" t="str">
        <f>=IFERROR(INDEX('All Data'!$AN:$AN,MATCH($H$304&amp;"",'All Data'!$A:$A,0)),"-")</f>
      </c>
    </row>
    <row customHeight="1" ht="15" r="313">
      <c r="B313" s="32" t="inlineStr">
        <is>
          <t/>
        </is>
      </c>
      <c r="C313" s="4448" t="inlineStr">
        <is>
          <t/>
        </is>
      </c>
      <c r="D313" s="32" t="inlineStr">
        <is>
          <t>Retail District</t>
        </is>
      </c>
      <c r="E313" s="9217" t="str">
        <f>=IFERROR(INDEX('All Data'!$Q:$Q,MATCH($H$304&amp;"",'All Data'!$A:$A,0)),"-")</f>
      </c>
      <c r="F313" s="32" t="inlineStr">
        <is>
          <t/>
        </is>
      </c>
      <c r="G313" s="4448" t="inlineStr">
        <is>
          <t/>
        </is>
      </c>
    </row>
    <row customHeight="1" ht="14" r="314">
      <c r="B314" s="4453" t="inlineStr">
        <is>
          <t>TRANSIT ACCESS</t>
        </is>
      </c>
      <c r="C314" s="4453"/>
      <c r="D314" s="4453" t="inlineStr">
        <is>
          <t>AUTO ACCESS</t>
        </is>
      </c>
      <c r="E314" s="4453"/>
      <c r="F314" s="4453" t="inlineStr">
        <is>
          <t>PROJECTED GROWTH 2027-37</t>
        </is>
      </c>
      <c r="G314" s="4453"/>
    </row>
    <row customHeight="1" ht="15" r="315">
      <c r="B315" s="4384" t="inlineStr">
        <is>
          <t>Rail / BRT Stops</t>
        </is>
      </c>
      <c r="C315" s="9220" t="str">
        <f>=IFERROR(INDEX('All Data'!$V:$V,MATCH($H$304&amp;"",'All Data'!$A:$A,0)),"-")</f>
      </c>
      <c r="D315" s="4384" t="inlineStr">
        <is>
          <t>Freeway Exits</t>
        </is>
      </c>
      <c r="E315" s="9223" t="str">
        <f>=IFERROR(INDEX('All Data'!$AB:$AB,MATCH($H$304&amp;"",'All Data'!$A:$A,0)),"-")</f>
      </c>
      <c r="F315" s="4384" t="inlineStr">
        <is>
          <t>Households Added</t>
        </is>
      </c>
      <c r="G315" s="9226" t="str">
        <f>=IFERROR(INDEX('All Data'!$AG:$AG,MATCH($H$304&amp;"",'All Data'!$A:$A,0)),"-")</f>
      </c>
    </row>
    <row customHeight="1" ht="15" r="316">
      <c r="B316" s="32" t="inlineStr">
        <is>
          <t>SAP Acres</t>
        </is>
      </c>
      <c r="C316" s="9229" t="str">
        <f>=IFERROR(INDEX('All Data'!$W:$W,MATCH($H$304&amp;"",'All Data'!$A:$A,0)),"-")</f>
      </c>
      <c r="D316" s="32" t="inlineStr">
        <is>
          <t>Exit Distance (mi)</t>
        </is>
      </c>
      <c r="E316" s="9232" t="str">
        <f>=IFERROR(INDEX('All Data'!$AC:$AC,MATCH($H$304&amp;"",'All Data'!$A:$A,0)),"-")</f>
      </c>
      <c r="F316" s="32" t="inlineStr">
        <is>
          <t>Population Added</t>
        </is>
      </c>
      <c r="G316" s="9235" t="str">
        <f>=IFERROR(INDEX('All Data'!$AH:$AH,MATCH($H$304&amp;"",'All Data'!$A:$A,0)),"-")</f>
      </c>
    </row>
    <row customHeight="1" ht="15" r="317">
      <c r="B317" s="4384" t="inlineStr">
        <is>
          <t>SAP % of Tract</t>
        </is>
      </c>
      <c r="C317" s="9238" t="str">
        <f>=IFERROR(INDEX('All Data'!$X:$X,MATCH($H$304&amp;"",'All Data'!$A:$A,0)),"-")</f>
      </c>
      <c r="D317" s="4384" t="inlineStr">
        <is>
          <t>ATO Jobs (Auto)</t>
        </is>
      </c>
      <c r="E317" s="9241" t="str">
        <f>=IFERROR(INDEX('All Data'!$AD:$AD,MATCH($H$304&amp;"",'All Data'!$A:$A,0)),"-")</f>
      </c>
      <c r="F317" s="4384" t="inlineStr">
        <is>
          <t>Jobs Added</t>
        </is>
      </c>
      <c r="G317" s="9244" t="str">
        <f>=IFERROR(INDEX('All Data'!$AI:$AI,MATCH($H$304&amp;"",'All Data'!$A:$A,0)),"-")</f>
      </c>
    </row>
    <row customHeight="1" ht="15" r="318">
      <c r="B318" s="32" t="inlineStr">
        <is>
          <t>ATO Jobs (Transit)</t>
        </is>
      </c>
      <c r="C318" s="9247" t="str">
        <f>=IFERROR(INDEX('All Data'!$Y:$Y,MATCH($H$304&amp;"",'All Data'!$A:$A,0)),"-")</f>
      </c>
      <c r="D318" s="32" t="inlineStr">
        <is>
          <t>ATO Households (Auto)</t>
        </is>
      </c>
      <c r="E318" s="9250" t="str">
        <f>=IFERROR(INDEX('All Data'!$AE:$AE,MATCH($H$304&amp;"",'All Data'!$A:$A,0)),"-")</f>
      </c>
      <c r="F318" s="32" t="inlineStr">
        <is>
          <t>ERU Added</t>
        </is>
      </c>
      <c r="G318" s="9253" t="str">
        <f>=IFERROR(INDEX('All Data'!$AJ:$AJ,MATCH($H$304&amp;"",'All Data'!$A:$A,0)),"-")</f>
      </c>
    </row>
    <row customHeight="1" ht="15" r="319">
      <c r="B319" s="4384" t="inlineStr">
        <is>
          <t>ATO Households (Transit)</t>
        </is>
      </c>
      <c r="C319" s="9256" t="str">
        <f>=IFERROR(INDEX('All Data'!$Z:$Z,MATCH($H$304&amp;"",'All Data'!$A:$A,0)),"-")</f>
      </c>
      <c r="D319" s="4384" t="inlineStr">
        <is>
          <t/>
        </is>
      </c>
      <c r="E319" s="4440" t="inlineStr">
        <is>
          <t/>
        </is>
      </c>
      <c r="F319" s="4384" t="inlineStr">
        <is>
          <t>ERU per Acre</t>
        </is>
      </c>
      <c r="G319" s="9259" t="str">
        <f>=IFERROR(INDEX('All Data'!$AK:$AK,MATCH($H$304&amp;"",'All Data'!$A:$A,0)),"-")</f>
      </c>
    </row>
    <row customHeight="1" ht="15" r="320">
      <c r="B320" s="32" t="inlineStr">
        <is>
          <t>SAP Planned HH/ac</t>
        </is>
      </c>
      <c r="C320" s="9262" t="str">
        <f>=IFERROR(INDEX('All Data'!$AA:$AA,MATCH($H$304&amp;"",'All Data'!$A:$A,0)),"-")</f>
      </c>
      <c r="D320" s="32" t="inlineStr">
        <is>
          <t/>
        </is>
      </c>
      <c r="E320" s="4448" t="inlineStr">
        <is>
          <t/>
        </is>
      </c>
      <c r="F320" s="32" t="inlineStr">
        <is>
          <t/>
        </is>
      </c>
      <c r="G320" s="4448" t="inlineStr">
        <is>
          <t/>
        </is>
      </c>
    </row>
    <row customHeight="1" ht="15" r="321">
      <c r="B321" s="4384" t="inlineStr">
        <is>
          <t/>
        </is>
      </c>
      <c r="C321" s="4440" t="inlineStr">
        <is>
          <t/>
        </is>
      </c>
      <c r="D321" s="4384" t="inlineStr">
        <is>
          <t/>
        </is>
      </c>
      <c r="E321" s="4440" t="inlineStr">
        <is>
          <t/>
        </is>
      </c>
      <c r="F321" s="4384" t="inlineStr">
        <is>
          <t/>
        </is>
      </c>
      <c r="G321" s="4440" t="inlineStr">
        <is>
          <t/>
        </is>
      </c>
    </row>
    <row customHeight="1" ht="14" r="322">
      <c r="B322" s="4500" t="inlineStr">
        <is>
          <t>INCOME</t>
        </is>
      </c>
      <c r="C322" s="4500"/>
      <c r="D322" s="4500" t="inlineStr">
        <is>
          <t>POVERTY RATE</t>
        </is>
      </c>
      <c r="E322" s="4500"/>
      <c r="F322" s="4500" t="inlineStr">
        <is>
          <t>UNEMPLOYMENT</t>
        </is>
      </c>
      <c r="G322" s="4500"/>
    </row>
    <row customHeight="1" ht="18" r="323">
      <c r="B323" s="10"/>
      <c r="C323" s="9266" t="str">
        <f>=IFERROR(INDEX('All Data'!$AN:$AN,MATCH($H$304&amp;"",'All Data'!$A:$A,0)),"-")</f>
      </c>
      <c r="D323" s="10"/>
      <c r="E323" s="9270" t="str">
        <f>=IFERROR(INDEX('All Data'!$AL:$AL,MATCH($H$304&amp;"",'All Data'!$A:$A,0)),"-")</f>
      </c>
      <c r="F323" s="10"/>
      <c r="G323" s="9274" t="str">
        <f>=IFERROR(INDEX('All Data'!$AM:$AM,MATCH($H$304&amp;"",'All Data'!$A:$A,0)),"-")</f>
      </c>
    </row>
    <row customHeight="1" ht="24" r="324">
      <c r="B324" s="4514" t="str">
        <f>="Investment Likelihood: "&amp;IFERROR(INDEX('All Data'!$AP:$AP,MATCH($H$304&amp;"",'All Data'!$A:$A,0)),"—")</f>
      </c>
      <c r="C324" s="4514"/>
      <c r="D324" s="4514"/>
      <c r="E324" s="4514"/>
      <c r="F324" s="4514"/>
      <c r="G324" s="4514"/>
    </row>
    <row customHeight="1" ht="15" r="325">
      <c r="B325" s="4516" t="inlineStr">
        <is>
          <t>Access to Opportunities (ATO) Composite Score /100</t>
        </is>
      </c>
      <c r="C325" s="4516"/>
      <c r="D325" s="4516"/>
      <c r="E325" s="4516"/>
      <c r="F325" s="9278" t="str">
        <f>=IFERROR(INDEX('All Data'!$AF:$AF,MATCH($H$304&amp;"",'All Data'!$A:$A,0)),"-")</f>
      </c>
      <c r="G325" s="15"/>
    </row>
    <row customHeight="1" ht="8" r="326"/>
    <row customHeight="1" ht="8" r="327"/>
    <row customHeight="1" ht="8" r="328"/>
    <row customHeight="1" ht="22" r="329">
      <c r="A329" s="4381" t="str">
        <f>="14  —  "&amp;IFERROR(INDEX('All Data'!$C:$C,MATCH($H$329&amp;"",'All Data'!$A:$A,0)),"")&amp;"  |  GEOID "&amp;$H$329&amp;"  |  "&amp;TEXT(IFERROR(INDEX('All Data'!$F:$F,MATCH($H$329&amp;"",'All Data'!$A:$A,0)),0),"0")&amp;" ac  |  "&amp;IFERROR(INDEX('All Data'!$AP:$AP,MATCH($H$329&amp;"",'All Data'!$A:$A,0)),"—")</f>
      </c>
      <c r="B329" s="4381"/>
      <c r="C329" s="4381"/>
      <c r="D329" s="4381"/>
      <c r="E329" s="4381"/>
      <c r="F329" s="4381"/>
      <c r="G329" s="4381"/>
      <c r="H329" s="9279" t="inlineStr">
        <is>
          <t>49035102100</t>
        </is>
      </c>
    </row>
    <row customHeight="1" ht="14" r="330">
      <c r="B330" s="4382" t="inlineStr">
        <is>
          <t>TRACT PROFILE</t>
        </is>
      </c>
      <c r="C330" s="4382"/>
      <c r="D330" s="4382" t="inlineStr">
        <is>
          <t>CENTERS &amp; DISTRICTS</t>
        </is>
      </c>
      <c r="E330" s="4382"/>
      <c r="F330" s="4382" t="inlineStr">
        <is>
          <t>HOUSING &amp; DEMOGRAPHICS</t>
        </is>
      </c>
      <c r="G330" s="4382"/>
    </row>
    <row customHeight="1" ht="15" r="331">
      <c r="B331" s="4384" t="inlineStr">
        <is>
          <t>Population</t>
        </is>
      </c>
      <c r="C331" s="9282" t="str">
        <f>=IFERROR(INDEX('All Data'!$D:$D,MATCH($H$329&amp;"",'All Data'!$A:$A,0)),"-")</f>
      </c>
      <c r="D331" s="4384" t="inlineStr">
        <is>
          <t>WC MUorC % Total</t>
        </is>
      </c>
      <c r="E331" s="9285" t="str">
        <f>=IFERROR(INDEX('All Data'!$J:$J,MATCH($H$329&amp;"",'All Data'!$A:$A,0)),"-")</f>
      </c>
      <c r="F331" s="4384" t="inlineStr">
        <is>
          <t>Total Units</t>
        </is>
      </c>
      <c r="G331" s="9288" t="str">
        <f>=IFERROR(INDEX('All Data'!$R:$R,MATCH($H$329&amp;"",'All Data'!$A:$A,0)),"-")</f>
      </c>
    </row>
    <row customHeight="1" ht="15" r="332">
      <c r="B332" s="32" t="inlineStr">
        <is>
          <t>Households</t>
        </is>
      </c>
      <c r="C332" s="9291" t="str">
        <f>=IFERROR(INDEX('All Data'!$E:$E,MATCH($H$329&amp;"",'All Data'!$A:$A,0)),"-")</f>
      </c>
      <c r="D332" s="32" t="inlineStr">
        <is>
          <t>Metropolitan Center</t>
        </is>
      </c>
      <c r="E332" s="9294" t="str">
        <f>=IFERROR(INDEX('All Data'!$K:$K,MATCH($H$329&amp;"",'All Data'!$A:$A,0)),"-")</f>
      </c>
      <c r="F332" s="32" t="inlineStr">
        <is>
          <t>Residential Acres</t>
        </is>
      </c>
      <c r="G332" s="9297" t="str">
        <f>=IFERROR(INDEX('All Data'!$S:$S,MATCH($H$329&amp;"",'All Data'!$A:$A,0)),"-")</f>
      </c>
    </row>
    <row customHeight="1" ht="15" r="333">
      <c r="B333" s="4384" t="inlineStr">
        <is>
          <t>Total Acres</t>
        </is>
      </c>
      <c r="C333" s="9300" t="str">
        <f>=IFERROR(INDEX('All Data'!$F:$F,MATCH($H$329&amp;"",'All Data'!$A:$A,0)),"-")</f>
      </c>
      <c r="D333" s="4384" t="inlineStr">
        <is>
          <t>Urban Center</t>
        </is>
      </c>
      <c r="E333" s="9303" t="str">
        <f>=IFERROR(INDEX('All Data'!$L:$L,MATCH($H$329&amp;"",'All Data'!$A:$A,0)),"-")</f>
      </c>
      <c r="F333" s="4384" t="inlineStr">
        <is>
          <t>SFD Acres</t>
        </is>
      </c>
      <c r="G333" s="9306" t="str">
        <f>=IFERROR(INDEX('All Data'!$T:$T,MATCH($H$329&amp;"",'All Data'!$A:$A,0)),"-")</f>
      </c>
    </row>
    <row customHeight="1" ht="15" r="334">
      <c r="B334" s="32" t="inlineStr">
        <is>
          <t>Developable Acres</t>
        </is>
      </c>
      <c r="C334" s="9309" t="str">
        <f>=IFERROR(INDEX('All Data'!$G:$G,MATCH($H$329&amp;"",'All Data'!$A:$A,0)),"-")</f>
      </c>
      <c r="D334" s="32" t="inlineStr">
        <is>
          <t>City Center</t>
        </is>
      </c>
      <c r="E334" s="9312" t="str">
        <f>=IFERROR(INDEX('All Data'!$M:$M,MATCH($H$329&amp;"",'All Data'!$A:$A,0)),"-")</f>
      </c>
      <c r="F334" s="32" t="inlineStr">
        <is>
          <t>MF / SFA Acres</t>
        </is>
      </c>
      <c r="G334" s="9315" t="str">
        <f>=IFERROR(INDEX('All Data'!$U:$U,MATCH($H$329&amp;"",'All Data'!$A:$A,0)),"-")</f>
      </c>
    </row>
    <row customHeight="1" ht="15" r="335">
      <c r="B335" s="4384" t="inlineStr">
        <is>
          <t>OZ 1.0 Acres</t>
        </is>
      </c>
      <c r="C335" s="9318" t="str">
        <f>=IFERROR(INDEX('All Data'!$H:$H,MATCH($H$329&amp;"",'All Data'!$A:$A,0)),"-")</f>
      </c>
      <c r="D335" s="4384" t="inlineStr">
        <is>
          <t>Neighborhood Center</t>
        </is>
      </c>
      <c r="E335" s="9321" t="str">
        <f>=IFERROR(INDEX('All Data'!$N:$N,MATCH($H$329&amp;"",'All Data'!$A:$A,0)),"-")</f>
      </c>
      <c r="F335" s="4384" t="inlineStr">
        <is>
          <t>Poverty Rate</t>
        </is>
      </c>
      <c r="G335" s="9324" t="str">
        <f>=IFERROR(INDEX('All Data'!$AL:$AL,MATCH($H$329&amp;"",'All Data'!$A:$A,0)),"-")</f>
      </c>
    </row>
    <row customHeight="1" ht="15" r="336">
      <c r="B336" s="32" t="inlineStr">
        <is>
          <t>OZ 1.0 % of Tract</t>
        </is>
      </c>
      <c r="C336" s="9327" t="str">
        <f>=IFERROR(INDEX('All Data'!$I:$I,MATCH($H$329&amp;"",'All Data'!$A:$A,0)),"-")</f>
      </c>
      <c r="D336" s="32" t="inlineStr">
        <is>
          <t>Employment District</t>
        </is>
      </c>
      <c r="E336" s="9330" t="str">
        <f>=IFERROR(INDEX('All Data'!$O:$O,MATCH($H$329&amp;"",'All Data'!$A:$A,0)),"-")</f>
      </c>
      <c r="F336" s="32" t="inlineStr">
        <is>
          <t>Unemployment Rate</t>
        </is>
      </c>
      <c r="G336" s="9333" t="str">
        <f>=IFERROR(INDEX('All Data'!$AM:$AM,MATCH($H$329&amp;"",'All Data'!$A:$A,0)),"-")</f>
      </c>
    </row>
    <row customHeight="1" ht="15" r="337">
      <c r="B337" s="4384" t="inlineStr">
        <is>
          <t/>
        </is>
      </c>
      <c r="C337" s="4440" t="inlineStr">
        <is>
          <t/>
        </is>
      </c>
      <c r="D337" s="4384" t="inlineStr">
        <is>
          <t>Industrial District</t>
        </is>
      </c>
      <c r="E337" s="9336" t="str">
        <f>=IFERROR(INDEX('All Data'!$P:$P,MATCH($H$329&amp;"",'All Data'!$A:$A,0)),"-")</f>
      </c>
      <c r="F337" s="4384" t="inlineStr">
        <is>
          <t>Median Family Income</t>
        </is>
      </c>
      <c r="G337" s="9339" t="str">
        <f>=IFERROR(INDEX('All Data'!$AN:$AN,MATCH($H$329&amp;"",'All Data'!$A:$A,0)),"-")</f>
      </c>
    </row>
    <row customHeight="1" ht="15" r="338">
      <c r="B338" s="32" t="inlineStr">
        <is>
          <t/>
        </is>
      </c>
      <c r="C338" s="4448" t="inlineStr">
        <is>
          <t/>
        </is>
      </c>
      <c r="D338" s="32" t="inlineStr">
        <is>
          <t>Retail District</t>
        </is>
      </c>
      <c r="E338" s="9342" t="str">
        <f>=IFERROR(INDEX('All Data'!$Q:$Q,MATCH($H$329&amp;"",'All Data'!$A:$A,0)),"-")</f>
      </c>
      <c r="F338" s="32" t="inlineStr">
        <is>
          <t/>
        </is>
      </c>
      <c r="G338" s="4448" t="inlineStr">
        <is>
          <t/>
        </is>
      </c>
    </row>
    <row customHeight="1" ht="14" r="339">
      <c r="B339" s="4453" t="inlineStr">
        <is>
          <t>TRANSIT ACCESS</t>
        </is>
      </c>
      <c r="C339" s="4453"/>
      <c r="D339" s="4453" t="inlineStr">
        <is>
          <t>AUTO ACCESS</t>
        </is>
      </c>
      <c r="E339" s="4453"/>
      <c r="F339" s="4453" t="inlineStr">
        <is>
          <t>PROJECTED GROWTH 2027-37</t>
        </is>
      </c>
      <c r="G339" s="4453"/>
    </row>
    <row customHeight="1" ht="15" r="340">
      <c r="B340" s="4384" t="inlineStr">
        <is>
          <t>Rail / BRT Stops</t>
        </is>
      </c>
      <c r="C340" s="9345" t="str">
        <f>=IFERROR(INDEX('All Data'!$V:$V,MATCH($H$329&amp;"",'All Data'!$A:$A,0)),"-")</f>
      </c>
      <c r="D340" s="4384" t="inlineStr">
        <is>
          <t>Freeway Exits</t>
        </is>
      </c>
      <c r="E340" s="9348" t="str">
        <f>=IFERROR(INDEX('All Data'!$AB:$AB,MATCH($H$329&amp;"",'All Data'!$A:$A,0)),"-")</f>
      </c>
      <c r="F340" s="4384" t="inlineStr">
        <is>
          <t>Households Added</t>
        </is>
      </c>
      <c r="G340" s="9351" t="str">
        <f>=IFERROR(INDEX('All Data'!$AG:$AG,MATCH($H$329&amp;"",'All Data'!$A:$A,0)),"-")</f>
      </c>
    </row>
    <row customHeight="1" ht="15" r="341">
      <c r="B341" s="32" t="inlineStr">
        <is>
          <t>SAP Acres</t>
        </is>
      </c>
      <c r="C341" s="9354" t="str">
        <f>=IFERROR(INDEX('All Data'!$W:$W,MATCH($H$329&amp;"",'All Data'!$A:$A,0)),"-")</f>
      </c>
      <c r="D341" s="32" t="inlineStr">
        <is>
          <t>Exit Distance (mi)</t>
        </is>
      </c>
      <c r="E341" s="9357" t="str">
        <f>=IFERROR(INDEX('All Data'!$AC:$AC,MATCH($H$329&amp;"",'All Data'!$A:$A,0)),"-")</f>
      </c>
      <c r="F341" s="32" t="inlineStr">
        <is>
          <t>Population Added</t>
        </is>
      </c>
      <c r="G341" s="9360" t="str">
        <f>=IFERROR(INDEX('All Data'!$AH:$AH,MATCH($H$329&amp;"",'All Data'!$A:$A,0)),"-")</f>
      </c>
    </row>
    <row customHeight="1" ht="15" r="342">
      <c r="B342" s="4384" t="inlineStr">
        <is>
          <t>SAP % of Tract</t>
        </is>
      </c>
      <c r="C342" s="9363" t="str">
        <f>=IFERROR(INDEX('All Data'!$X:$X,MATCH($H$329&amp;"",'All Data'!$A:$A,0)),"-")</f>
      </c>
      <c r="D342" s="4384" t="inlineStr">
        <is>
          <t>ATO Jobs (Auto)</t>
        </is>
      </c>
      <c r="E342" s="9366" t="str">
        <f>=IFERROR(INDEX('All Data'!$AD:$AD,MATCH($H$329&amp;"",'All Data'!$A:$A,0)),"-")</f>
      </c>
      <c r="F342" s="4384" t="inlineStr">
        <is>
          <t>Jobs Added</t>
        </is>
      </c>
      <c r="G342" s="9369" t="str">
        <f>=IFERROR(INDEX('All Data'!$AI:$AI,MATCH($H$329&amp;"",'All Data'!$A:$A,0)),"-")</f>
      </c>
    </row>
    <row customHeight="1" ht="15" r="343">
      <c r="B343" s="32" t="inlineStr">
        <is>
          <t>ATO Jobs (Transit)</t>
        </is>
      </c>
      <c r="C343" s="9372" t="str">
        <f>=IFERROR(INDEX('All Data'!$Y:$Y,MATCH($H$329&amp;"",'All Data'!$A:$A,0)),"-")</f>
      </c>
      <c r="D343" s="32" t="inlineStr">
        <is>
          <t>ATO Households (Auto)</t>
        </is>
      </c>
      <c r="E343" s="9375" t="str">
        <f>=IFERROR(INDEX('All Data'!$AE:$AE,MATCH($H$329&amp;"",'All Data'!$A:$A,0)),"-")</f>
      </c>
      <c r="F343" s="32" t="inlineStr">
        <is>
          <t>ERU Added</t>
        </is>
      </c>
      <c r="G343" s="9378" t="str">
        <f>=IFERROR(INDEX('All Data'!$AJ:$AJ,MATCH($H$329&amp;"",'All Data'!$A:$A,0)),"-")</f>
      </c>
    </row>
    <row customHeight="1" ht="15" r="344">
      <c r="B344" s="4384" t="inlineStr">
        <is>
          <t>ATO Households (Transit)</t>
        </is>
      </c>
      <c r="C344" s="9381" t="str">
        <f>=IFERROR(INDEX('All Data'!$Z:$Z,MATCH($H$329&amp;"",'All Data'!$A:$A,0)),"-")</f>
      </c>
      <c r="D344" s="4384" t="inlineStr">
        <is>
          <t/>
        </is>
      </c>
      <c r="E344" s="4440" t="inlineStr">
        <is>
          <t/>
        </is>
      </c>
      <c r="F344" s="4384" t="inlineStr">
        <is>
          <t>ERU per Acre</t>
        </is>
      </c>
      <c r="G344" s="9384" t="str">
        <f>=IFERROR(INDEX('All Data'!$AK:$AK,MATCH($H$329&amp;"",'All Data'!$A:$A,0)),"-")</f>
      </c>
    </row>
    <row customHeight="1" ht="15" r="345">
      <c r="B345" s="32" t="inlineStr">
        <is>
          <t>SAP Planned HH/ac</t>
        </is>
      </c>
      <c r="C345" s="9387" t="str">
        <f>=IFERROR(INDEX('All Data'!$AA:$AA,MATCH($H$329&amp;"",'All Data'!$A:$A,0)),"-")</f>
      </c>
      <c r="D345" s="32" t="inlineStr">
        <is>
          <t/>
        </is>
      </c>
      <c r="E345" s="4448" t="inlineStr">
        <is>
          <t/>
        </is>
      </c>
      <c r="F345" s="32" t="inlineStr">
        <is>
          <t/>
        </is>
      </c>
      <c r="G345" s="4448" t="inlineStr">
        <is>
          <t/>
        </is>
      </c>
    </row>
    <row customHeight="1" ht="15" r="346">
      <c r="B346" s="4384" t="inlineStr">
        <is>
          <t/>
        </is>
      </c>
      <c r="C346" s="4440" t="inlineStr">
        <is>
          <t/>
        </is>
      </c>
      <c r="D346" s="4384" t="inlineStr">
        <is>
          <t/>
        </is>
      </c>
      <c r="E346" s="4440" t="inlineStr">
        <is>
          <t/>
        </is>
      </c>
      <c r="F346" s="4384" t="inlineStr">
        <is>
          <t/>
        </is>
      </c>
      <c r="G346" s="4440" t="inlineStr">
        <is>
          <t/>
        </is>
      </c>
    </row>
    <row customHeight="1" ht="14" r="347">
      <c r="B347" s="4500" t="inlineStr">
        <is>
          <t>INCOME</t>
        </is>
      </c>
      <c r="C347" s="4500"/>
      <c r="D347" s="4500" t="inlineStr">
        <is>
          <t>POVERTY RATE</t>
        </is>
      </c>
      <c r="E347" s="4500"/>
      <c r="F347" s="4500" t="inlineStr">
        <is>
          <t>UNEMPLOYMENT</t>
        </is>
      </c>
      <c r="G347" s="4500"/>
    </row>
    <row customHeight="1" ht="18" r="348">
      <c r="B348" s="10"/>
      <c r="C348" s="9391" t="str">
        <f>=IFERROR(INDEX('All Data'!$AN:$AN,MATCH($H$329&amp;"",'All Data'!$A:$A,0)),"-")</f>
      </c>
      <c r="D348" s="10"/>
      <c r="E348" s="9395" t="str">
        <f>=IFERROR(INDEX('All Data'!$AL:$AL,MATCH($H$329&amp;"",'All Data'!$A:$A,0)),"-")</f>
      </c>
      <c r="F348" s="10"/>
      <c r="G348" s="9399" t="str">
        <f>=IFERROR(INDEX('All Data'!$AM:$AM,MATCH($H$329&amp;"",'All Data'!$A:$A,0)),"-")</f>
      </c>
    </row>
    <row customHeight="1" ht="24" r="349">
      <c r="B349" s="4514" t="str">
        <f>="Investment Likelihood: "&amp;IFERROR(INDEX('All Data'!$AP:$AP,MATCH($H$329&amp;"",'All Data'!$A:$A,0)),"—")</f>
      </c>
      <c r="C349" s="4514"/>
      <c r="D349" s="4514"/>
      <c r="E349" s="4514"/>
      <c r="F349" s="4514"/>
      <c r="G349" s="4514"/>
    </row>
    <row customHeight="1" ht="15" r="350">
      <c r="B350" s="4516" t="inlineStr">
        <is>
          <t>Access to Opportunities (ATO) Composite Score /100</t>
        </is>
      </c>
      <c r="C350" s="4516"/>
      <c r="D350" s="4516"/>
      <c r="E350" s="4516"/>
      <c r="F350" s="9403" t="str">
        <f>=IFERROR(INDEX('All Data'!$AF:$AF,MATCH($H$329&amp;"",'All Data'!$A:$A,0)),"-")</f>
      </c>
      <c r="G350" s="15"/>
    </row>
    <row customHeight="1" ht="8" r="351"/>
    <row customHeight="1" ht="8" r="352"/>
    <row customHeight="1" ht="8" r="353"/>
    <row customHeight="1" ht="22" r="354">
      <c r="A354" s="4381" t="str">
        <f>="15  —  "&amp;IFERROR(INDEX('All Data'!$C:$C,MATCH($H$354&amp;"",'All Data'!$A:$A,0)),"")&amp;"  |  GEOID "&amp;$H$354&amp;"  |  "&amp;TEXT(IFERROR(INDEX('All Data'!$F:$F,MATCH($H$354&amp;"",'All Data'!$A:$A,0)),0),"0")&amp;" ac  |  "&amp;IFERROR(INDEX('All Data'!$AP:$AP,MATCH($H$354&amp;"",'All Data'!$A:$A,0)),"—")</f>
      </c>
      <c r="B354" s="4381"/>
      <c r="C354" s="4381"/>
      <c r="D354" s="4381"/>
      <c r="E354" s="4381"/>
      <c r="F354" s="4381"/>
      <c r="G354" s="4381"/>
      <c r="H354" s="9404" t="inlineStr">
        <is>
          <t>49035102300</t>
        </is>
      </c>
    </row>
    <row customHeight="1" ht="14" r="355">
      <c r="B355" s="4382" t="inlineStr">
        <is>
          <t>TRACT PROFILE</t>
        </is>
      </c>
      <c r="C355" s="4382"/>
      <c r="D355" s="4382" t="inlineStr">
        <is>
          <t>CENTERS &amp; DISTRICTS</t>
        </is>
      </c>
      <c r="E355" s="4382"/>
      <c r="F355" s="4382" t="inlineStr">
        <is>
          <t>HOUSING &amp; DEMOGRAPHICS</t>
        </is>
      </c>
      <c r="G355" s="4382"/>
    </row>
    <row customHeight="1" ht="15" r="356">
      <c r="B356" s="4384" t="inlineStr">
        <is>
          <t>Population</t>
        </is>
      </c>
      <c r="C356" s="9407" t="str">
        <f>=IFERROR(INDEX('All Data'!$D:$D,MATCH($H$354&amp;"",'All Data'!$A:$A,0)),"-")</f>
      </c>
      <c r="D356" s="4384" t="inlineStr">
        <is>
          <t>WC MUorC % Total</t>
        </is>
      </c>
      <c r="E356" s="9410" t="str">
        <f>=IFERROR(INDEX('All Data'!$J:$J,MATCH($H$354&amp;"",'All Data'!$A:$A,0)),"-")</f>
      </c>
      <c r="F356" s="4384" t="inlineStr">
        <is>
          <t>Total Units</t>
        </is>
      </c>
      <c r="G356" s="9413" t="str">
        <f>=IFERROR(INDEX('All Data'!$R:$R,MATCH($H$354&amp;"",'All Data'!$A:$A,0)),"-")</f>
      </c>
    </row>
    <row customHeight="1" ht="15" r="357">
      <c r="B357" s="32" t="inlineStr">
        <is>
          <t>Households</t>
        </is>
      </c>
      <c r="C357" s="9416" t="str">
        <f>=IFERROR(INDEX('All Data'!$E:$E,MATCH($H$354&amp;"",'All Data'!$A:$A,0)),"-")</f>
      </c>
      <c r="D357" s="32" t="inlineStr">
        <is>
          <t>Metropolitan Center</t>
        </is>
      </c>
      <c r="E357" s="9419" t="str">
        <f>=IFERROR(INDEX('All Data'!$K:$K,MATCH($H$354&amp;"",'All Data'!$A:$A,0)),"-")</f>
      </c>
      <c r="F357" s="32" t="inlineStr">
        <is>
          <t>Residential Acres</t>
        </is>
      </c>
      <c r="G357" s="9422" t="str">
        <f>=IFERROR(INDEX('All Data'!$S:$S,MATCH($H$354&amp;"",'All Data'!$A:$A,0)),"-")</f>
      </c>
    </row>
    <row customHeight="1" ht="15" r="358">
      <c r="B358" s="4384" t="inlineStr">
        <is>
          <t>Total Acres</t>
        </is>
      </c>
      <c r="C358" s="9425" t="str">
        <f>=IFERROR(INDEX('All Data'!$F:$F,MATCH($H$354&amp;"",'All Data'!$A:$A,0)),"-")</f>
      </c>
      <c r="D358" s="4384" t="inlineStr">
        <is>
          <t>Urban Center</t>
        </is>
      </c>
      <c r="E358" s="9428" t="str">
        <f>=IFERROR(INDEX('All Data'!$L:$L,MATCH($H$354&amp;"",'All Data'!$A:$A,0)),"-")</f>
      </c>
      <c r="F358" s="4384" t="inlineStr">
        <is>
          <t>SFD Acres</t>
        </is>
      </c>
      <c r="G358" s="9431" t="str">
        <f>=IFERROR(INDEX('All Data'!$T:$T,MATCH($H$354&amp;"",'All Data'!$A:$A,0)),"-")</f>
      </c>
    </row>
    <row customHeight="1" ht="15" r="359">
      <c r="B359" s="32" t="inlineStr">
        <is>
          <t>Developable Acres</t>
        </is>
      </c>
      <c r="C359" s="9434" t="str">
        <f>=IFERROR(INDEX('All Data'!$G:$G,MATCH($H$354&amp;"",'All Data'!$A:$A,0)),"-")</f>
      </c>
      <c r="D359" s="32" t="inlineStr">
        <is>
          <t>City Center</t>
        </is>
      </c>
      <c r="E359" s="9437" t="str">
        <f>=IFERROR(INDEX('All Data'!$M:$M,MATCH($H$354&amp;"",'All Data'!$A:$A,0)),"-")</f>
      </c>
      <c r="F359" s="32" t="inlineStr">
        <is>
          <t>MF / SFA Acres</t>
        </is>
      </c>
      <c r="G359" s="9440" t="str">
        <f>=IFERROR(INDEX('All Data'!$U:$U,MATCH($H$354&amp;"",'All Data'!$A:$A,0)),"-")</f>
      </c>
    </row>
    <row customHeight="1" ht="15" r="360">
      <c r="B360" s="4384" t="inlineStr">
        <is>
          <t>OZ 1.0 Acres</t>
        </is>
      </c>
      <c r="C360" s="9443" t="str">
        <f>=IFERROR(INDEX('All Data'!$H:$H,MATCH($H$354&amp;"",'All Data'!$A:$A,0)),"-")</f>
      </c>
      <c r="D360" s="4384" t="inlineStr">
        <is>
          <t>Neighborhood Center</t>
        </is>
      </c>
      <c r="E360" s="9446" t="str">
        <f>=IFERROR(INDEX('All Data'!$N:$N,MATCH($H$354&amp;"",'All Data'!$A:$A,0)),"-")</f>
      </c>
      <c r="F360" s="4384" t="inlineStr">
        <is>
          <t>Poverty Rate</t>
        </is>
      </c>
      <c r="G360" s="9449" t="str">
        <f>=IFERROR(INDEX('All Data'!$AL:$AL,MATCH($H$354&amp;"",'All Data'!$A:$A,0)),"-")</f>
      </c>
    </row>
    <row customHeight="1" ht="15" r="361">
      <c r="B361" s="32" t="inlineStr">
        <is>
          <t>OZ 1.0 % of Tract</t>
        </is>
      </c>
      <c r="C361" s="9452" t="str">
        <f>=IFERROR(INDEX('All Data'!$I:$I,MATCH($H$354&amp;"",'All Data'!$A:$A,0)),"-")</f>
      </c>
      <c r="D361" s="32" t="inlineStr">
        <is>
          <t>Employment District</t>
        </is>
      </c>
      <c r="E361" s="9455" t="str">
        <f>=IFERROR(INDEX('All Data'!$O:$O,MATCH($H$354&amp;"",'All Data'!$A:$A,0)),"-")</f>
      </c>
      <c r="F361" s="32" t="inlineStr">
        <is>
          <t>Unemployment Rate</t>
        </is>
      </c>
      <c r="G361" s="9458" t="str">
        <f>=IFERROR(INDEX('All Data'!$AM:$AM,MATCH($H$354&amp;"",'All Data'!$A:$A,0)),"-")</f>
      </c>
    </row>
    <row customHeight="1" ht="15" r="362">
      <c r="B362" s="4384" t="inlineStr">
        <is>
          <t/>
        </is>
      </c>
      <c r="C362" s="4440" t="inlineStr">
        <is>
          <t/>
        </is>
      </c>
      <c r="D362" s="4384" t="inlineStr">
        <is>
          <t>Industrial District</t>
        </is>
      </c>
      <c r="E362" s="9461" t="str">
        <f>=IFERROR(INDEX('All Data'!$P:$P,MATCH($H$354&amp;"",'All Data'!$A:$A,0)),"-")</f>
      </c>
      <c r="F362" s="4384" t="inlineStr">
        <is>
          <t>Median Family Income</t>
        </is>
      </c>
      <c r="G362" s="9464" t="str">
        <f>=IFERROR(INDEX('All Data'!$AN:$AN,MATCH($H$354&amp;"",'All Data'!$A:$A,0)),"-")</f>
      </c>
    </row>
    <row customHeight="1" ht="15" r="363">
      <c r="B363" s="32" t="inlineStr">
        <is>
          <t/>
        </is>
      </c>
      <c r="C363" s="4448" t="inlineStr">
        <is>
          <t/>
        </is>
      </c>
      <c r="D363" s="32" t="inlineStr">
        <is>
          <t>Retail District</t>
        </is>
      </c>
      <c r="E363" s="9467" t="str">
        <f>=IFERROR(INDEX('All Data'!$Q:$Q,MATCH($H$354&amp;"",'All Data'!$A:$A,0)),"-")</f>
      </c>
      <c r="F363" s="32" t="inlineStr">
        <is>
          <t/>
        </is>
      </c>
      <c r="G363" s="4448" t="inlineStr">
        <is>
          <t/>
        </is>
      </c>
    </row>
    <row customHeight="1" ht="14" r="364">
      <c r="B364" s="4453" t="inlineStr">
        <is>
          <t>TRANSIT ACCESS</t>
        </is>
      </c>
      <c r="C364" s="4453"/>
      <c r="D364" s="4453" t="inlineStr">
        <is>
          <t>AUTO ACCESS</t>
        </is>
      </c>
      <c r="E364" s="4453"/>
      <c r="F364" s="4453" t="inlineStr">
        <is>
          <t>PROJECTED GROWTH 2027-37</t>
        </is>
      </c>
      <c r="G364" s="4453"/>
    </row>
    <row customHeight="1" ht="15" r="365">
      <c r="B365" s="4384" t="inlineStr">
        <is>
          <t>Rail / BRT Stops</t>
        </is>
      </c>
      <c r="C365" s="9470" t="str">
        <f>=IFERROR(INDEX('All Data'!$V:$V,MATCH($H$354&amp;"",'All Data'!$A:$A,0)),"-")</f>
      </c>
      <c r="D365" s="4384" t="inlineStr">
        <is>
          <t>Freeway Exits</t>
        </is>
      </c>
      <c r="E365" s="9473" t="str">
        <f>=IFERROR(INDEX('All Data'!$AB:$AB,MATCH($H$354&amp;"",'All Data'!$A:$A,0)),"-")</f>
      </c>
      <c r="F365" s="4384" t="inlineStr">
        <is>
          <t>Households Added</t>
        </is>
      </c>
      <c r="G365" s="9476" t="str">
        <f>=IFERROR(INDEX('All Data'!$AG:$AG,MATCH($H$354&amp;"",'All Data'!$A:$A,0)),"-")</f>
      </c>
    </row>
    <row customHeight="1" ht="15" r="366">
      <c r="B366" s="32" t="inlineStr">
        <is>
          <t>SAP Acres</t>
        </is>
      </c>
      <c r="C366" s="9479" t="str">
        <f>=IFERROR(INDEX('All Data'!$W:$W,MATCH($H$354&amp;"",'All Data'!$A:$A,0)),"-")</f>
      </c>
      <c r="D366" s="32" t="inlineStr">
        <is>
          <t>Exit Distance (mi)</t>
        </is>
      </c>
      <c r="E366" s="9482" t="str">
        <f>=IFERROR(INDEX('All Data'!$AC:$AC,MATCH($H$354&amp;"",'All Data'!$A:$A,0)),"-")</f>
      </c>
      <c r="F366" s="32" t="inlineStr">
        <is>
          <t>Population Added</t>
        </is>
      </c>
      <c r="G366" s="9485" t="str">
        <f>=IFERROR(INDEX('All Data'!$AH:$AH,MATCH($H$354&amp;"",'All Data'!$A:$A,0)),"-")</f>
      </c>
    </row>
    <row customHeight="1" ht="15" r="367">
      <c r="B367" s="4384" t="inlineStr">
        <is>
          <t>SAP % of Tract</t>
        </is>
      </c>
      <c r="C367" s="9488" t="str">
        <f>=IFERROR(INDEX('All Data'!$X:$X,MATCH($H$354&amp;"",'All Data'!$A:$A,0)),"-")</f>
      </c>
      <c r="D367" s="4384" t="inlineStr">
        <is>
          <t>ATO Jobs (Auto)</t>
        </is>
      </c>
      <c r="E367" s="9491" t="str">
        <f>=IFERROR(INDEX('All Data'!$AD:$AD,MATCH($H$354&amp;"",'All Data'!$A:$A,0)),"-")</f>
      </c>
      <c r="F367" s="4384" t="inlineStr">
        <is>
          <t>Jobs Added</t>
        </is>
      </c>
      <c r="G367" s="9494" t="str">
        <f>=IFERROR(INDEX('All Data'!$AI:$AI,MATCH($H$354&amp;"",'All Data'!$A:$A,0)),"-")</f>
      </c>
    </row>
    <row customHeight="1" ht="15" r="368">
      <c r="B368" s="32" t="inlineStr">
        <is>
          <t>ATO Jobs (Transit)</t>
        </is>
      </c>
      <c r="C368" s="9497" t="str">
        <f>=IFERROR(INDEX('All Data'!$Y:$Y,MATCH($H$354&amp;"",'All Data'!$A:$A,0)),"-")</f>
      </c>
      <c r="D368" s="32" t="inlineStr">
        <is>
          <t>ATO Households (Auto)</t>
        </is>
      </c>
      <c r="E368" s="9500" t="str">
        <f>=IFERROR(INDEX('All Data'!$AE:$AE,MATCH($H$354&amp;"",'All Data'!$A:$A,0)),"-")</f>
      </c>
      <c r="F368" s="32" t="inlineStr">
        <is>
          <t>ERU Added</t>
        </is>
      </c>
      <c r="G368" s="9503" t="str">
        <f>=IFERROR(INDEX('All Data'!$AJ:$AJ,MATCH($H$354&amp;"",'All Data'!$A:$A,0)),"-")</f>
      </c>
    </row>
    <row customHeight="1" ht="15" r="369">
      <c r="B369" s="4384" t="inlineStr">
        <is>
          <t>ATO Households (Transit)</t>
        </is>
      </c>
      <c r="C369" s="9506" t="str">
        <f>=IFERROR(INDEX('All Data'!$Z:$Z,MATCH($H$354&amp;"",'All Data'!$A:$A,0)),"-")</f>
      </c>
      <c r="D369" s="4384" t="inlineStr">
        <is>
          <t/>
        </is>
      </c>
      <c r="E369" s="4440" t="inlineStr">
        <is>
          <t/>
        </is>
      </c>
      <c r="F369" s="4384" t="inlineStr">
        <is>
          <t>ERU per Acre</t>
        </is>
      </c>
      <c r="G369" s="9509" t="str">
        <f>=IFERROR(INDEX('All Data'!$AK:$AK,MATCH($H$354&amp;"",'All Data'!$A:$A,0)),"-")</f>
      </c>
    </row>
    <row customHeight="1" ht="15" r="370">
      <c r="B370" s="32" t="inlineStr">
        <is>
          <t>SAP Planned HH/ac</t>
        </is>
      </c>
      <c r="C370" s="9512" t="str">
        <f>=IFERROR(INDEX('All Data'!$AA:$AA,MATCH($H$354&amp;"",'All Data'!$A:$A,0)),"-")</f>
      </c>
      <c r="D370" s="32" t="inlineStr">
        <is>
          <t/>
        </is>
      </c>
      <c r="E370" s="4448" t="inlineStr">
        <is>
          <t/>
        </is>
      </c>
      <c r="F370" s="32" t="inlineStr">
        <is>
          <t/>
        </is>
      </c>
      <c r="G370" s="4448" t="inlineStr">
        <is>
          <t/>
        </is>
      </c>
    </row>
    <row customHeight="1" ht="15" r="371">
      <c r="B371" s="4384" t="inlineStr">
        <is>
          <t/>
        </is>
      </c>
      <c r="C371" s="4440" t="inlineStr">
        <is>
          <t/>
        </is>
      </c>
      <c r="D371" s="4384" t="inlineStr">
        <is>
          <t/>
        </is>
      </c>
      <c r="E371" s="4440" t="inlineStr">
        <is>
          <t/>
        </is>
      </c>
      <c r="F371" s="4384" t="inlineStr">
        <is>
          <t/>
        </is>
      </c>
      <c r="G371" s="4440" t="inlineStr">
        <is>
          <t/>
        </is>
      </c>
    </row>
    <row customHeight="1" ht="14" r="372">
      <c r="B372" s="4500" t="inlineStr">
        <is>
          <t>INCOME</t>
        </is>
      </c>
      <c r="C372" s="4500"/>
      <c r="D372" s="4500" t="inlineStr">
        <is>
          <t>POVERTY RATE</t>
        </is>
      </c>
      <c r="E372" s="4500"/>
      <c r="F372" s="4500" t="inlineStr">
        <is>
          <t>UNEMPLOYMENT</t>
        </is>
      </c>
      <c r="G372" s="4500"/>
    </row>
    <row customHeight="1" ht="18" r="373">
      <c r="B373" s="10"/>
      <c r="C373" s="9516" t="str">
        <f>=IFERROR(INDEX('All Data'!$AN:$AN,MATCH($H$354&amp;"",'All Data'!$A:$A,0)),"-")</f>
      </c>
      <c r="D373" s="10"/>
      <c r="E373" s="9520" t="str">
        <f>=IFERROR(INDEX('All Data'!$AL:$AL,MATCH($H$354&amp;"",'All Data'!$A:$A,0)),"-")</f>
      </c>
      <c r="F373" s="10"/>
      <c r="G373" s="9524" t="str">
        <f>=IFERROR(INDEX('All Data'!$AM:$AM,MATCH($H$354&amp;"",'All Data'!$A:$A,0)),"-")</f>
      </c>
    </row>
    <row customHeight="1" ht="24" r="374">
      <c r="B374" s="4514" t="str">
        <f>="Investment Likelihood: "&amp;IFERROR(INDEX('All Data'!$AP:$AP,MATCH($H$354&amp;"",'All Data'!$A:$A,0)),"—")</f>
      </c>
      <c r="C374" s="4514"/>
      <c r="D374" s="4514"/>
      <c r="E374" s="4514"/>
      <c r="F374" s="4514"/>
      <c r="G374" s="4514"/>
    </row>
    <row customHeight="1" ht="15" r="375">
      <c r="B375" s="4516" t="inlineStr">
        <is>
          <t>Access to Opportunities (ATO) Composite Score /100</t>
        </is>
      </c>
      <c r="C375" s="4516"/>
      <c r="D375" s="4516"/>
      <c r="E375" s="4516"/>
      <c r="F375" s="9528" t="str">
        <f>=IFERROR(INDEX('All Data'!$AF:$AF,MATCH($H$354&amp;"",'All Data'!$A:$A,0)),"-")</f>
      </c>
      <c r="G375" s="15"/>
    </row>
    <row customHeight="1" ht="8" r="376"/>
    <row customHeight="1" ht="8" r="377"/>
    <row customHeight="1" ht="8" r="378"/>
    <row customHeight="1" ht="22" r="379">
      <c r="A379" s="4523" t="str">
        <f>="16  —  "&amp;IFERROR(INDEX('All Data'!$C:$C,MATCH($H$379&amp;"",'All Data'!$A:$A,0)),"")&amp;"  |  GEOID "&amp;$H$379&amp;"  |  "&amp;TEXT(IFERROR(INDEX('All Data'!$F:$F,MATCH($H$379&amp;"",'All Data'!$A:$A,0)),0),"0")&amp;" ac  |  "&amp;IFERROR(INDEX('All Data'!$AP:$AP,MATCH($H$379&amp;"",'All Data'!$A:$A,0)),"—")</f>
      </c>
      <c r="B379" s="4523"/>
      <c r="C379" s="4523"/>
      <c r="D379" s="4523"/>
      <c r="E379" s="4523"/>
      <c r="F379" s="4523"/>
      <c r="G379" s="4523"/>
      <c r="H379" s="9529" t="inlineStr">
        <is>
          <t>49035102701</t>
        </is>
      </c>
    </row>
    <row customHeight="1" ht="14" r="380">
      <c r="B380" s="4382" t="inlineStr">
        <is>
          <t>TRACT PROFILE</t>
        </is>
      </c>
      <c r="C380" s="4382"/>
      <c r="D380" s="4382" t="inlineStr">
        <is>
          <t>CENTERS &amp; DISTRICTS</t>
        </is>
      </c>
      <c r="E380" s="4382"/>
      <c r="F380" s="4382" t="inlineStr">
        <is>
          <t>HOUSING &amp; DEMOGRAPHICS</t>
        </is>
      </c>
      <c r="G380" s="4382"/>
    </row>
    <row customHeight="1" ht="15" r="381">
      <c r="B381" s="4384" t="inlineStr">
        <is>
          <t>Population</t>
        </is>
      </c>
      <c r="C381" s="9532" t="str">
        <f>=IFERROR(INDEX('All Data'!$D:$D,MATCH($H$379&amp;"",'All Data'!$A:$A,0)),"-")</f>
      </c>
      <c r="D381" s="4384" t="inlineStr">
        <is>
          <t>WC MUorC % Total</t>
        </is>
      </c>
      <c r="E381" s="9535" t="str">
        <f>=IFERROR(INDEX('All Data'!$J:$J,MATCH($H$379&amp;"",'All Data'!$A:$A,0)),"-")</f>
      </c>
      <c r="F381" s="4384" t="inlineStr">
        <is>
          <t>Total Units</t>
        </is>
      </c>
      <c r="G381" s="9538" t="str">
        <f>=IFERROR(INDEX('All Data'!$R:$R,MATCH($H$379&amp;"",'All Data'!$A:$A,0)),"-")</f>
      </c>
    </row>
    <row customHeight="1" ht="15" r="382">
      <c r="B382" s="32" t="inlineStr">
        <is>
          <t>Households</t>
        </is>
      </c>
      <c r="C382" s="9541" t="str">
        <f>=IFERROR(INDEX('All Data'!$E:$E,MATCH($H$379&amp;"",'All Data'!$A:$A,0)),"-")</f>
      </c>
      <c r="D382" s="32" t="inlineStr">
        <is>
          <t>Metropolitan Center</t>
        </is>
      </c>
      <c r="E382" s="9544" t="str">
        <f>=IFERROR(INDEX('All Data'!$K:$K,MATCH($H$379&amp;"",'All Data'!$A:$A,0)),"-")</f>
      </c>
      <c r="F382" s="32" t="inlineStr">
        <is>
          <t>Residential Acres</t>
        </is>
      </c>
      <c r="G382" s="9547" t="str">
        <f>=IFERROR(INDEX('All Data'!$S:$S,MATCH($H$379&amp;"",'All Data'!$A:$A,0)),"-")</f>
      </c>
    </row>
    <row customHeight="1" ht="15" r="383">
      <c r="B383" s="4384" t="inlineStr">
        <is>
          <t>Total Acres</t>
        </is>
      </c>
      <c r="C383" s="9550" t="str">
        <f>=IFERROR(INDEX('All Data'!$F:$F,MATCH($H$379&amp;"",'All Data'!$A:$A,0)),"-")</f>
      </c>
      <c r="D383" s="4384" t="inlineStr">
        <is>
          <t>Urban Center</t>
        </is>
      </c>
      <c r="E383" s="9553" t="str">
        <f>=IFERROR(INDEX('All Data'!$L:$L,MATCH($H$379&amp;"",'All Data'!$A:$A,0)),"-")</f>
      </c>
      <c r="F383" s="4384" t="inlineStr">
        <is>
          <t>SFD Acres</t>
        </is>
      </c>
      <c r="G383" s="9556" t="str">
        <f>=IFERROR(INDEX('All Data'!$T:$T,MATCH($H$379&amp;"",'All Data'!$A:$A,0)),"-")</f>
      </c>
    </row>
    <row customHeight="1" ht="15" r="384">
      <c r="B384" s="32" t="inlineStr">
        <is>
          <t>Developable Acres</t>
        </is>
      </c>
      <c r="C384" s="9559" t="str">
        <f>=IFERROR(INDEX('All Data'!$G:$G,MATCH($H$379&amp;"",'All Data'!$A:$A,0)),"-")</f>
      </c>
      <c r="D384" s="32" t="inlineStr">
        <is>
          <t>City Center</t>
        </is>
      </c>
      <c r="E384" s="9562" t="str">
        <f>=IFERROR(INDEX('All Data'!$M:$M,MATCH($H$379&amp;"",'All Data'!$A:$A,0)),"-")</f>
      </c>
      <c r="F384" s="32" t="inlineStr">
        <is>
          <t>MF / SFA Acres</t>
        </is>
      </c>
      <c r="G384" s="9565" t="str">
        <f>=IFERROR(INDEX('All Data'!$U:$U,MATCH($H$379&amp;"",'All Data'!$A:$A,0)),"-")</f>
      </c>
    </row>
    <row customHeight="1" ht="15" r="385">
      <c r="B385" s="4384" t="inlineStr">
        <is>
          <t>OZ 1.0 Acres</t>
        </is>
      </c>
      <c r="C385" s="9568" t="str">
        <f>=IFERROR(INDEX('All Data'!$H:$H,MATCH($H$379&amp;"",'All Data'!$A:$A,0)),"-")</f>
      </c>
      <c r="D385" s="4384" t="inlineStr">
        <is>
          <t>Neighborhood Center</t>
        </is>
      </c>
      <c r="E385" s="9571" t="str">
        <f>=IFERROR(INDEX('All Data'!$N:$N,MATCH($H$379&amp;"",'All Data'!$A:$A,0)),"-")</f>
      </c>
      <c r="F385" s="4384" t="inlineStr">
        <is>
          <t>Poverty Rate</t>
        </is>
      </c>
      <c r="G385" s="9574" t="str">
        <f>=IFERROR(INDEX('All Data'!$AL:$AL,MATCH($H$379&amp;"",'All Data'!$A:$A,0)),"-")</f>
      </c>
    </row>
    <row customHeight="1" ht="15" r="386">
      <c r="B386" s="32" t="inlineStr">
        <is>
          <t>OZ 1.0 % of Tract</t>
        </is>
      </c>
      <c r="C386" s="9577" t="str">
        <f>=IFERROR(INDEX('All Data'!$I:$I,MATCH($H$379&amp;"",'All Data'!$A:$A,0)),"-")</f>
      </c>
      <c r="D386" s="32" t="inlineStr">
        <is>
          <t>Employment District</t>
        </is>
      </c>
      <c r="E386" s="9580" t="str">
        <f>=IFERROR(INDEX('All Data'!$O:$O,MATCH($H$379&amp;"",'All Data'!$A:$A,0)),"-")</f>
      </c>
      <c r="F386" s="32" t="inlineStr">
        <is>
          <t>Unemployment Rate</t>
        </is>
      </c>
      <c r="G386" s="9583" t="str">
        <f>=IFERROR(INDEX('All Data'!$AM:$AM,MATCH($H$379&amp;"",'All Data'!$A:$A,0)),"-")</f>
      </c>
    </row>
    <row customHeight="1" ht="15" r="387">
      <c r="B387" s="4384" t="inlineStr">
        <is>
          <t/>
        </is>
      </c>
      <c r="C387" s="4440" t="inlineStr">
        <is>
          <t/>
        </is>
      </c>
      <c r="D387" s="4384" t="inlineStr">
        <is>
          <t>Industrial District</t>
        </is>
      </c>
      <c r="E387" s="9586" t="str">
        <f>=IFERROR(INDEX('All Data'!$P:$P,MATCH($H$379&amp;"",'All Data'!$A:$A,0)),"-")</f>
      </c>
      <c r="F387" s="4384" t="inlineStr">
        <is>
          <t>Median Family Income</t>
        </is>
      </c>
      <c r="G387" s="9589" t="str">
        <f>=IFERROR(INDEX('All Data'!$AN:$AN,MATCH($H$379&amp;"",'All Data'!$A:$A,0)),"-")</f>
      </c>
    </row>
    <row customHeight="1" ht="15" r="388">
      <c r="B388" s="32" t="inlineStr">
        <is>
          <t/>
        </is>
      </c>
      <c r="C388" s="4448" t="inlineStr">
        <is>
          <t/>
        </is>
      </c>
      <c r="D388" s="32" t="inlineStr">
        <is>
          <t>Retail District</t>
        </is>
      </c>
      <c r="E388" s="9592" t="str">
        <f>=IFERROR(INDEX('All Data'!$Q:$Q,MATCH($H$379&amp;"",'All Data'!$A:$A,0)),"-")</f>
      </c>
      <c r="F388" s="32" t="inlineStr">
        <is>
          <t/>
        </is>
      </c>
      <c r="G388" s="4448" t="inlineStr">
        <is>
          <t/>
        </is>
      </c>
    </row>
    <row customHeight="1" ht="14" r="389">
      <c r="B389" s="4453" t="inlineStr">
        <is>
          <t>TRANSIT ACCESS</t>
        </is>
      </c>
      <c r="C389" s="4453"/>
      <c r="D389" s="4453" t="inlineStr">
        <is>
          <t>AUTO ACCESS</t>
        </is>
      </c>
      <c r="E389" s="4453"/>
      <c r="F389" s="4453" t="inlineStr">
        <is>
          <t>PROJECTED GROWTH 2027-37</t>
        </is>
      </c>
      <c r="G389" s="4453"/>
    </row>
    <row customHeight="1" ht="15" r="390">
      <c r="B390" s="4384" t="inlineStr">
        <is>
          <t>Rail / BRT Stops</t>
        </is>
      </c>
      <c r="C390" s="9595" t="str">
        <f>=IFERROR(INDEX('All Data'!$V:$V,MATCH($H$379&amp;"",'All Data'!$A:$A,0)),"-")</f>
      </c>
      <c r="D390" s="4384" t="inlineStr">
        <is>
          <t>Freeway Exits</t>
        </is>
      </c>
      <c r="E390" s="9598" t="str">
        <f>=IFERROR(INDEX('All Data'!$AB:$AB,MATCH($H$379&amp;"",'All Data'!$A:$A,0)),"-")</f>
      </c>
      <c r="F390" s="4384" t="inlineStr">
        <is>
          <t>Households Added</t>
        </is>
      </c>
      <c r="G390" s="9601" t="str">
        <f>=IFERROR(INDEX('All Data'!$AG:$AG,MATCH($H$379&amp;"",'All Data'!$A:$A,0)),"-")</f>
      </c>
    </row>
    <row customHeight="1" ht="15" r="391">
      <c r="B391" s="32" t="inlineStr">
        <is>
          <t>SAP Acres</t>
        </is>
      </c>
      <c r="C391" s="9604" t="str">
        <f>=IFERROR(INDEX('All Data'!$W:$W,MATCH($H$379&amp;"",'All Data'!$A:$A,0)),"-")</f>
      </c>
      <c r="D391" s="32" t="inlineStr">
        <is>
          <t>Exit Distance (mi)</t>
        </is>
      </c>
      <c r="E391" s="9607" t="str">
        <f>=IFERROR(INDEX('All Data'!$AC:$AC,MATCH($H$379&amp;"",'All Data'!$A:$A,0)),"-")</f>
      </c>
      <c r="F391" s="32" t="inlineStr">
        <is>
          <t>Population Added</t>
        </is>
      </c>
      <c r="G391" s="9610" t="str">
        <f>=IFERROR(INDEX('All Data'!$AH:$AH,MATCH($H$379&amp;"",'All Data'!$A:$A,0)),"-")</f>
      </c>
    </row>
    <row customHeight="1" ht="15" r="392">
      <c r="B392" s="4384" t="inlineStr">
        <is>
          <t>SAP % of Tract</t>
        </is>
      </c>
      <c r="C392" s="9613" t="str">
        <f>=IFERROR(INDEX('All Data'!$X:$X,MATCH($H$379&amp;"",'All Data'!$A:$A,0)),"-")</f>
      </c>
      <c r="D392" s="4384" t="inlineStr">
        <is>
          <t>ATO Jobs (Auto)</t>
        </is>
      </c>
      <c r="E392" s="9616" t="str">
        <f>=IFERROR(INDEX('All Data'!$AD:$AD,MATCH($H$379&amp;"",'All Data'!$A:$A,0)),"-")</f>
      </c>
      <c r="F392" s="4384" t="inlineStr">
        <is>
          <t>Jobs Added</t>
        </is>
      </c>
      <c r="G392" s="9619" t="str">
        <f>=IFERROR(INDEX('All Data'!$AI:$AI,MATCH($H$379&amp;"",'All Data'!$A:$A,0)),"-")</f>
      </c>
    </row>
    <row customHeight="1" ht="15" r="393">
      <c r="B393" s="32" t="inlineStr">
        <is>
          <t>ATO Jobs (Transit)</t>
        </is>
      </c>
      <c r="C393" s="9622" t="str">
        <f>=IFERROR(INDEX('All Data'!$Y:$Y,MATCH($H$379&amp;"",'All Data'!$A:$A,0)),"-")</f>
      </c>
      <c r="D393" s="32" t="inlineStr">
        <is>
          <t>ATO Households (Auto)</t>
        </is>
      </c>
      <c r="E393" s="9625" t="str">
        <f>=IFERROR(INDEX('All Data'!$AE:$AE,MATCH($H$379&amp;"",'All Data'!$A:$A,0)),"-")</f>
      </c>
      <c r="F393" s="32" t="inlineStr">
        <is>
          <t>ERU Added</t>
        </is>
      </c>
      <c r="G393" s="9628" t="str">
        <f>=IFERROR(INDEX('All Data'!$AJ:$AJ,MATCH($H$379&amp;"",'All Data'!$A:$A,0)),"-")</f>
      </c>
    </row>
    <row customHeight="1" ht="15" r="394">
      <c r="B394" s="4384" t="inlineStr">
        <is>
          <t>ATO Households (Transit)</t>
        </is>
      </c>
      <c r="C394" s="9631" t="str">
        <f>=IFERROR(INDEX('All Data'!$Z:$Z,MATCH($H$379&amp;"",'All Data'!$A:$A,0)),"-")</f>
      </c>
      <c r="D394" s="4384" t="inlineStr">
        <is>
          <t/>
        </is>
      </c>
      <c r="E394" s="4440" t="inlineStr">
        <is>
          <t/>
        </is>
      </c>
      <c r="F394" s="4384" t="inlineStr">
        <is>
          <t>ERU per Acre</t>
        </is>
      </c>
      <c r="G394" s="9634" t="str">
        <f>=IFERROR(INDEX('All Data'!$AK:$AK,MATCH($H$379&amp;"",'All Data'!$A:$A,0)),"-")</f>
      </c>
    </row>
    <row customHeight="1" ht="15" r="395">
      <c r="B395" s="32" t="inlineStr">
        <is>
          <t>SAP Planned HH/ac</t>
        </is>
      </c>
      <c r="C395" s="9637" t="str">
        <f>=IFERROR(INDEX('All Data'!$AA:$AA,MATCH($H$379&amp;"",'All Data'!$A:$A,0)),"-")</f>
      </c>
      <c r="D395" s="32" t="inlineStr">
        <is>
          <t/>
        </is>
      </c>
      <c r="E395" s="4448" t="inlineStr">
        <is>
          <t/>
        </is>
      </c>
      <c r="F395" s="32" t="inlineStr">
        <is>
          <t/>
        </is>
      </c>
      <c r="G395" s="4448" t="inlineStr">
        <is>
          <t/>
        </is>
      </c>
    </row>
    <row customHeight="1" ht="15" r="396">
      <c r="B396" s="4384" t="inlineStr">
        <is>
          <t/>
        </is>
      </c>
      <c r="C396" s="4440" t="inlineStr">
        <is>
          <t/>
        </is>
      </c>
      <c r="D396" s="4384" t="inlineStr">
        <is>
          <t/>
        </is>
      </c>
      <c r="E396" s="4440" t="inlineStr">
        <is>
          <t/>
        </is>
      </c>
      <c r="F396" s="4384" t="inlineStr">
        <is>
          <t/>
        </is>
      </c>
      <c r="G396" s="4440" t="inlineStr">
        <is>
          <t/>
        </is>
      </c>
    </row>
    <row customHeight="1" ht="14" r="397">
      <c r="B397" s="4500" t="inlineStr">
        <is>
          <t>INCOME</t>
        </is>
      </c>
      <c r="C397" s="4500"/>
      <c r="D397" s="4500" t="inlineStr">
        <is>
          <t>POVERTY RATE</t>
        </is>
      </c>
      <c r="E397" s="4500"/>
      <c r="F397" s="4500" t="inlineStr">
        <is>
          <t>UNEMPLOYMENT</t>
        </is>
      </c>
      <c r="G397" s="4500"/>
    </row>
    <row customHeight="1" ht="18" r="398">
      <c r="B398" s="10"/>
      <c r="C398" s="9641" t="str">
        <f>=IFERROR(INDEX('All Data'!$AN:$AN,MATCH($H$379&amp;"",'All Data'!$A:$A,0)),"-")</f>
      </c>
      <c r="D398" s="10"/>
      <c r="E398" s="9645" t="str">
        <f>=IFERROR(INDEX('All Data'!$AL:$AL,MATCH($H$379&amp;"",'All Data'!$A:$A,0)),"-")</f>
      </c>
      <c r="F398" s="10"/>
      <c r="G398" s="9649" t="str">
        <f>=IFERROR(INDEX('All Data'!$AM:$AM,MATCH($H$379&amp;"",'All Data'!$A:$A,0)),"-")</f>
      </c>
    </row>
    <row customHeight="1" ht="24" r="399">
      <c r="B399" s="4645" t="str">
        <f>="Investment Likelihood: "&amp;IFERROR(INDEX('All Data'!$AP:$AP,MATCH($H$379&amp;"",'All Data'!$A:$A,0)),"—")</f>
      </c>
      <c r="C399" s="4645"/>
      <c r="D399" s="4645"/>
      <c r="E399" s="4645"/>
      <c r="F399" s="4645"/>
      <c r="G399" s="4645"/>
    </row>
    <row customHeight="1" ht="15" r="400">
      <c r="B400" s="4516" t="inlineStr">
        <is>
          <t>Access to Opportunities (ATO) Composite Score /100</t>
        </is>
      </c>
      <c r="C400" s="4516"/>
      <c r="D400" s="4516"/>
      <c r="E400" s="4516"/>
      <c r="F400" s="9653" t="str">
        <f>=IFERROR(INDEX('All Data'!$AF:$AF,MATCH($H$379&amp;"",'All Data'!$A:$A,0)),"-")</f>
      </c>
      <c r="G400" s="15"/>
    </row>
    <row customHeight="1" ht="8" r="401"/>
    <row customHeight="1" ht="8" r="402"/>
    <row customHeight="1" ht="8" r="403"/>
    <row customHeight="1" ht="22" r="404">
      <c r="A404" s="4523" t="str">
        <f>="17  —  "&amp;IFERROR(INDEX('All Data'!$C:$C,MATCH($H$404&amp;"",'All Data'!$A:$A,0)),"")&amp;"  |  GEOID "&amp;$H$404&amp;"  |  "&amp;TEXT(IFERROR(INDEX('All Data'!$F:$F,MATCH($H$404&amp;"",'All Data'!$A:$A,0)),0),"0")&amp;" ac  |  "&amp;IFERROR(INDEX('All Data'!$AP:$AP,MATCH($H$404&amp;"",'All Data'!$A:$A,0)),"—")</f>
      </c>
      <c r="B404" s="4523"/>
      <c r="C404" s="4523"/>
      <c r="D404" s="4523"/>
      <c r="E404" s="4523"/>
      <c r="F404" s="4523"/>
      <c r="G404" s="4523"/>
      <c r="H404" s="9654" t="inlineStr">
        <is>
          <t>49035102702</t>
        </is>
      </c>
    </row>
    <row customHeight="1" ht="14" r="405">
      <c r="B405" s="4382" t="inlineStr">
        <is>
          <t>TRACT PROFILE</t>
        </is>
      </c>
      <c r="C405" s="4382"/>
      <c r="D405" s="4382" t="inlineStr">
        <is>
          <t>CENTERS &amp; DISTRICTS</t>
        </is>
      </c>
      <c r="E405" s="4382"/>
      <c r="F405" s="4382" t="inlineStr">
        <is>
          <t>HOUSING &amp; DEMOGRAPHICS</t>
        </is>
      </c>
      <c r="G405" s="4382"/>
    </row>
    <row customHeight="1" ht="15" r="406">
      <c r="B406" s="4384" t="inlineStr">
        <is>
          <t>Population</t>
        </is>
      </c>
      <c r="C406" s="9657" t="str">
        <f>=IFERROR(INDEX('All Data'!$D:$D,MATCH($H$404&amp;"",'All Data'!$A:$A,0)),"-")</f>
      </c>
      <c r="D406" s="4384" t="inlineStr">
        <is>
          <t>WC MUorC % Total</t>
        </is>
      </c>
      <c r="E406" s="9660" t="str">
        <f>=IFERROR(INDEX('All Data'!$J:$J,MATCH($H$404&amp;"",'All Data'!$A:$A,0)),"-")</f>
      </c>
      <c r="F406" s="4384" t="inlineStr">
        <is>
          <t>Total Units</t>
        </is>
      </c>
      <c r="G406" s="9663" t="str">
        <f>=IFERROR(INDEX('All Data'!$R:$R,MATCH($H$404&amp;"",'All Data'!$A:$A,0)),"-")</f>
      </c>
    </row>
    <row customHeight="1" ht="15" r="407">
      <c r="B407" s="32" t="inlineStr">
        <is>
          <t>Households</t>
        </is>
      </c>
      <c r="C407" s="9666" t="str">
        <f>=IFERROR(INDEX('All Data'!$E:$E,MATCH($H$404&amp;"",'All Data'!$A:$A,0)),"-")</f>
      </c>
      <c r="D407" s="32" t="inlineStr">
        <is>
          <t>Metropolitan Center</t>
        </is>
      </c>
      <c r="E407" s="9669" t="str">
        <f>=IFERROR(INDEX('All Data'!$K:$K,MATCH($H$404&amp;"",'All Data'!$A:$A,0)),"-")</f>
      </c>
      <c r="F407" s="32" t="inlineStr">
        <is>
          <t>Residential Acres</t>
        </is>
      </c>
      <c r="G407" s="9672" t="str">
        <f>=IFERROR(INDEX('All Data'!$S:$S,MATCH($H$404&amp;"",'All Data'!$A:$A,0)),"-")</f>
      </c>
    </row>
    <row customHeight="1" ht="15" r="408">
      <c r="B408" s="4384" t="inlineStr">
        <is>
          <t>Total Acres</t>
        </is>
      </c>
      <c r="C408" s="9675" t="str">
        <f>=IFERROR(INDEX('All Data'!$F:$F,MATCH($H$404&amp;"",'All Data'!$A:$A,0)),"-")</f>
      </c>
      <c r="D408" s="4384" t="inlineStr">
        <is>
          <t>Urban Center</t>
        </is>
      </c>
      <c r="E408" s="9678" t="str">
        <f>=IFERROR(INDEX('All Data'!$L:$L,MATCH($H$404&amp;"",'All Data'!$A:$A,0)),"-")</f>
      </c>
      <c r="F408" s="4384" t="inlineStr">
        <is>
          <t>SFD Acres</t>
        </is>
      </c>
      <c r="G408" s="9681" t="str">
        <f>=IFERROR(INDEX('All Data'!$T:$T,MATCH($H$404&amp;"",'All Data'!$A:$A,0)),"-")</f>
      </c>
    </row>
    <row customHeight="1" ht="15" r="409">
      <c r="B409" s="32" t="inlineStr">
        <is>
          <t>Developable Acres</t>
        </is>
      </c>
      <c r="C409" s="9684" t="str">
        <f>=IFERROR(INDEX('All Data'!$G:$G,MATCH($H$404&amp;"",'All Data'!$A:$A,0)),"-")</f>
      </c>
      <c r="D409" s="32" t="inlineStr">
        <is>
          <t>City Center</t>
        </is>
      </c>
      <c r="E409" s="9687" t="str">
        <f>=IFERROR(INDEX('All Data'!$M:$M,MATCH($H$404&amp;"",'All Data'!$A:$A,0)),"-")</f>
      </c>
      <c r="F409" s="32" t="inlineStr">
        <is>
          <t>MF / SFA Acres</t>
        </is>
      </c>
      <c r="G409" s="9690" t="str">
        <f>=IFERROR(INDEX('All Data'!$U:$U,MATCH($H$404&amp;"",'All Data'!$A:$A,0)),"-")</f>
      </c>
    </row>
    <row customHeight="1" ht="15" r="410">
      <c r="B410" s="4384" t="inlineStr">
        <is>
          <t>OZ 1.0 Acres</t>
        </is>
      </c>
      <c r="C410" s="9693" t="str">
        <f>=IFERROR(INDEX('All Data'!$H:$H,MATCH($H$404&amp;"",'All Data'!$A:$A,0)),"-")</f>
      </c>
      <c r="D410" s="4384" t="inlineStr">
        <is>
          <t>Neighborhood Center</t>
        </is>
      </c>
      <c r="E410" s="9696" t="str">
        <f>=IFERROR(INDEX('All Data'!$N:$N,MATCH($H$404&amp;"",'All Data'!$A:$A,0)),"-")</f>
      </c>
      <c r="F410" s="4384" t="inlineStr">
        <is>
          <t>Poverty Rate</t>
        </is>
      </c>
      <c r="G410" s="9699" t="str">
        <f>=IFERROR(INDEX('All Data'!$AL:$AL,MATCH($H$404&amp;"",'All Data'!$A:$A,0)),"-")</f>
      </c>
    </row>
    <row customHeight="1" ht="15" r="411">
      <c r="B411" s="32" t="inlineStr">
        <is>
          <t>OZ 1.0 % of Tract</t>
        </is>
      </c>
      <c r="C411" s="9702" t="str">
        <f>=IFERROR(INDEX('All Data'!$I:$I,MATCH($H$404&amp;"",'All Data'!$A:$A,0)),"-")</f>
      </c>
      <c r="D411" s="32" t="inlineStr">
        <is>
          <t>Employment District</t>
        </is>
      </c>
      <c r="E411" s="9705" t="str">
        <f>=IFERROR(INDEX('All Data'!$O:$O,MATCH($H$404&amp;"",'All Data'!$A:$A,0)),"-")</f>
      </c>
      <c r="F411" s="32" t="inlineStr">
        <is>
          <t>Unemployment Rate</t>
        </is>
      </c>
      <c r="G411" s="9708" t="str">
        <f>=IFERROR(INDEX('All Data'!$AM:$AM,MATCH($H$404&amp;"",'All Data'!$A:$A,0)),"-")</f>
      </c>
    </row>
    <row customHeight="1" ht="15" r="412">
      <c r="B412" s="4384" t="inlineStr">
        <is>
          <t/>
        </is>
      </c>
      <c r="C412" s="4440" t="inlineStr">
        <is>
          <t/>
        </is>
      </c>
      <c r="D412" s="4384" t="inlineStr">
        <is>
          <t>Industrial District</t>
        </is>
      </c>
      <c r="E412" s="9711" t="str">
        <f>=IFERROR(INDEX('All Data'!$P:$P,MATCH($H$404&amp;"",'All Data'!$A:$A,0)),"-")</f>
      </c>
      <c r="F412" s="4384" t="inlineStr">
        <is>
          <t>Median Family Income</t>
        </is>
      </c>
      <c r="G412" s="9714" t="str">
        <f>=IFERROR(INDEX('All Data'!$AN:$AN,MATCH($H$404&amp;"",'All Data'!$A:$A,0)),"-")</f>
      </c>
    </row>
    <row customHeight="1" ht="15" r="413">
      <c r="B413" s="32" t="inlineStr">
        <is>
          <t/>
        </is>
      </c>
      <c r="C413" s="4448" t="inlineStr">
        <is>
          <t/>
        </is>
      </c>
      <c r="D413" s="32" t="inlineStr">
        <is>
          <t>Retail District</t>
        </is>
      </c>
      <c r="E413" s="9717" t="str">
        <f>=IFERROR(INDEX('All Data'!$Q:$Q,MATCH($H$404&amp;"",'All Data'!$A:$A,0)),"-")</f>
      </c>
      <c r="F413" s="32" t="inlineStr">
        <is>
          <t/>
        </is>
      </c>
      <c r="G413" s="4448" t="inlineStr">
        <is>
          <t/>
        </is>
      </c>
    </row>
    <row customHeight="1" ht="14" r="414">
      <c r="B414" s="4453" t="inlineStr">
        <is>
          <t>TRANSIT ACCESS</t>
        </is>
      </c>
      <c r="C414" s="4453"/>
      <c r="D414" s="4453" t="inlineStr">
        <is>
          <t>AUTO ACCESS</t>
        </is>
      </c>
      <c r="E414" s="4453"/>
      <c r="F414" s="4453" t="inlineStr">
        <is>
          <t>PROJECTED GROWTH 2027-37</t>
        </is>
      </c>
      <c r="G414" s="4453"/>
    </row>
    <row customHeight="1" ht="15" r="415">
      <c r="B415" s="4384" t="inlineStr">
        <is>
          <t>Rail / BRT Stops</t>
        </is>
      </c>
      <c r="C415" s="9720" t="str">
        <f>=IFERROR(INDEX('All Data'!$V:$V,MATCH($H$404&amp;"",'All Data'!$A:$A,0)),"-")</f>
      </c>
      <c r="D415" s="4384" t="inlineStr">
        <is>
          <t>Freeway Exits</t>
        </is>
      </c>
      <c r="E415" s="9723" t="str">
        <f>=IFERROR(INDEX('All Data'!$AB:$AB,MATCH($H$404&amp;"",'All Data'!$A:$A,0)),"-")</f>
      </c>
      <c r="F415" s="4384" t="inlineStr">
        <is>
          <t>Households Added</t>
        </is>
      </c>
      <c r="G415" s="9726" t="str">
        <f>=IFERROR(INDEX('All Data'!$AG:$AG,MATCH($H$404&amp;"",'All Data'!$A:$A,0)),"-")</f>
      </c>
    </row>
    <row customHeight="1" ht="15" r="416">
      <c r="B416" s="32" t="inlineStr">
        <is>
          <t>SAP Acres</t>
        </is>
      </c>
      <c r="C416" s="9729" t="str">
        <f>=IFERROR(INDEX('All Data'!$W:$W,MATCH($H$404&amp;"",'All Data'!$A:$A,0)),"-")</f>
      </c>
      <c r="D416" s="32" t="inlineStr">
        <is>
          <t>Exit Distance (mi)</t>
        </is>
      </c>
      <c r="E416" s="9732" t="str">
        <f>=IFERROR(INDEX('All Data'!$AC:$AC,MATCH($H$404&amp;"",'All Data'!$A:$A,0)),"-")</f>
      </c>
      <c r="F416" s="32" t="inlineStr">
        <is>
          <t>Population Added</t>
        </is>
      </c>
      <c r="G416" s="9735" t="str">
        <f>=IFERROR(INDEX('All Data'!$AH:$AH,MATCH($H$404&amp;"",'All Data'!$A:$A,0)),"-")</f>
      </c>
    </row>
    <row customHeight="1" ht="15" r="417">
      <c r="B417" s="4384" t="inlineStr">
        <is>
          <t>SAP % of Tract</t>
        </is>
      </c>
      <c r="C417" s="9738" t="str">
        <f>=IFERROR(INDEX('All Data'!$X:$X,MATCH($H$404&amp;"",'All Data'!$A:$A,0)),"-")</f>
      </c>
      <c r="D417" s="4384" t="inlineStr">
        <is>
          <t>ATO Jobs (Auto)</t>
        </is>
      </c>
      <c r="E417" s="9741" t="str">
        <f>=IFERROR(INDEX('All Data'!$AD:$AD,MATCH($H$404&amp;"",'All Data'!$A:$A,0)),"-")</f>
      </c>
      <c r="F417" s="4384" t="inlineStr">
        <is>
          <t>Jobs Added</t>
        </is>
      </c>
      <c r="G417" s="9744" t="str">
        <f>=IFERROR(INDEX('All Data'!$AI:$AI,MATCH($H$404&amp;"",'All Data'!$A:$A,0)),"-")</f>
      </c>
    </row>
    <row customHeight="1" ht="15" r="418">
      <c r="B418" s="32" t="inlineStr">
        <is>
          <t>ATO Jobs (Transit)</t>
        </is>
      </c>
      <c r="C418" s="9747" t="str">
        <f>=IFERROR(INDEX('All Data'!$Y:$Y,MATCH($H$404&amp;"",'All Data'!$A:$A,0)),"-")</f>
      </c>
      <c r="D418" s="32" t="inlineStr">
        <is>
          <t>ATO Households (Auto)</t>
        </is>
      </c>
      <c r="E418" s="9750" t="str">
        <f>=IFERROR(INDEX('All Data'!$AE:$AE,MATCH($H$404&amp;"",'All Data'!$A:$A,0)),"-")</f>
      </c>
      <c r="F418" s="32" t="inlineStr">
        <is>
          <t>ERU Added</t>
        </is>
      </c>
      <c r="G418" s="9753" t="str">
        <f>=IFERROR(INDEX('All Data'!$AJ:$AJ,MATCH($H$404&amp;"",'All Data'!$A:$A,0)),"-")</f>
      </c>
    </row>
    <row customHeight="1" ht="15" r="419">
      <c r="B419" s="4384" t="inlineStr">
        <is>
          <t>ATO Households (Transit)</t>
        </is>
      </c>
      <c r="C419" s="9756" t="str">
        <f>=IFERROR(INDEX('All Data'!$Z:$Z,MATCH($H$404&amp;"",'All Data'!$A:$A,0)),"-")</f>
      </c>
      <c r="D419" s="4384" t="inlineStr">
        <is>
          <t/>
        </is>
      </c>
      <c r="E419" s="4440" t="inlineStr">
        <is>
          <t/>
        </is>
      </c>
      <c r="F419" s="4384" t="inlineStr">
        <is>
          <t>ERU per Acre</t>
        </is>
      </c>
      <c r="G419" s="9759" t="str">
        <f>=IFERROR(INDEX('All Data'!$AK:$AK,MATCH($H$404&amp;"",'All Data'!$A:$A,0)),"-")</f>
      </c>
    </row>
    <row customHeight="1" ht="15" r="420">
      <c r="B420" s="32" t="inlineStr">
        <is>
          <t>SAP Planned HH/ac</t>
        </is>
      </c>
      <c r="C420" s="9762" t="str">
        <f>=IFERROR(INDEX('All Data'!$AA:$AA,MATCH($H$404&amp;"",'All Data'!$A:$A,0)),"-")</f>
      </c>
      <c r="D420" s="32" t="inlineStr">
        <is>
          <t/>
        </is>
      </c>
      <c r="E420" s="4448" t="inlineStr">
        <is>
          <t/>
        </is>
      </c>
      <c r="F420" s="32" t="inlineStr">
        <is>
          <t/>
        </is>
      </c>
      <c r="G420" s="4448" t="inlineStr">
        <is>
          <t/>
        </is>
      </c>
    </row>
    <row customHeight="1" ht="15" r="421">
      <c r="B421" s="4384" t="inlineStr">
        <is>
          <t/>
        </is>
      </c>
      <c r="C421" s="4440" t="inlineStr">
        <is>
          <t/>
        </is>
      </c>
      <c r="D421" s="4384" t="inlineStr">
        <is>
          <t/>
        </is>
      </c>
      <c r="E421" s="4440" t="inlineStr">
        <is>
          <t/>
        </is>
      </c>
      <c r="F421" s="4384" t="inlineStr">
        <is>
          <t/>
        </is>
      </c>
      <c r="G421" s="4440" t="inlineStr">
        <is>
          <t/>
        </is>
      </c>
    </row>
    <row customHeight="1" ht="14" r="422">
      <c r="B422" s="4500" t="inlineStr">
        <is>
          <t>INCOME</t>
        </is>
      </c>
      <c r="C422" s="4500"/>
      <c r="D422" s="4500" t="inlineStr">
        <is>
          <t>POVERTY RATE</t>
        </is>
      </c>
      <c r="E422" s="4500"/>
      <c r="F422" s="4500" t="inlineStr">
        <is>
          <t>UNEMPLOYMENT</t>
        </is>
      </c>
      <c r="G422" s="4500"/>
    </row>
    <row customHeight="1" ht="18" r="423">
      <c r="B423" s="10"/>
      <c r="C423" s="9766" t="str">
        <f>=IFERROR(INDEX('All Data'!$AN:$AN,MATCH($H$404&amp;"",'All Data'!$A:$A,0)),"-")</f>
      </c>
      <c r="D423" s="10"/>
      <c r="E423" s="9770" t="str">
        <f>=IFERROR(INDEX('All Data'!$AL:$AL,MATCH($H$404&amp;"",'All Data'!$A:$A,0)),"-")</f>
      </c>
      <c r="F423" s="10"/>
      <c r="G423" s="9774" t="str">
        <f>=IFERROR(INDEX('All Data'!$AM:$AM,MATCH($H$404&amp;"",'All Data'!$A:$A,0)),"-")</f>
      </c>
    </row>
    <row customHeight="1" ht="24" r="424">
      <c r="B424" s="4645" t="str">
        <f>="Investment Likelihood: "&amp;IFERROR(INDEX('All Data'!$AP:$AP,MATCH($H$404&amp;"",'All Data'!$A:$A,0)),"—")</f>
      </c>
      <c r="C424" s="4645"/>
      <c r="D424" s="4645"/>
      <c r="E424" s="4645"/>
      <c r="F424" s="4645"/>
      <c r="G424" s="4645"/>
    </row>
    <row customHeight="1" ht="15" r="425">
      <c r="B425" s="4516" t="inlineStr">
        <is>
          <t>Access to Opportunities (ATO) Composite Score /100</t>
        </is>
      </c>
      <c r="C425" s="4516"/>
      <c r="D425" s="4516"/>
      <c r="E425" s="4516"/>
      <c r="F425" s="9778" t="str">
        <f>=IFERROR(INDEX('All Data'!$AF:$AF,MATCH($H$404&amp;"",'All Data'!$A:$A,0)),"-")</f>
      </c>
      <c r="G425" s="15"/>
    </row>
    <row customHeight="1" ht="8" r="426"/>
    <row customHeight="1" ht="8" r="427"/>
    <row customHeight="1" ht="8" r="428"/>
    <row customHeight="1" ht="22" r="429">
      <c r="A429" s="4381" t="str">
        <f>="18  —  "&amp;IFERROR(INDEX('All Data'!$C:$C,MATCH($H$429&amp;"",'All Data'!$A:$A,0)),"")&amp;"  |  GEOID "&amp;$H$429&amp;"  |  "&amp;TEXT(IFERROR(INDEX('All Data'!$F:$F,MATCH($H$429&amp;"",'All Data'!$A:$A,0)),0),"0")&amp;" ac  |  "&amp;IFERROR(INDEX('All Data'!$AP:$AP,MATCH($H$429&amp;"",'All Data'!$A:$A,0)),"—")</f>
      </c>
      <c r="B429" s="4381"/>
      <c r="C429" s="4381"/>
      <c r="D429" s="4381"/>
      <c r="E429" s="4381"/>
      <c r="F429" s="4381"/>
      <c r="G429" s="4381"/>
      <c r="H429" s="9779" t="inlineStr">
        <is>
          <t>49035102802</t>
        </is>
      </c>
    </row>
    <row customHeight="1" ht="14" r="430">
      <c r="B430" s="4382" t="inlineStr">
        <is>
          <t>TRACT PROFILE</t>
        </is>
      </c>
      <c r="C430" s="4382"/>
      <c r="D430" s="4382" t="inlineStr">
        <is>
          <t>CENTERS &amp; DISTRICTS</t>
        </is>
      </c>
      <c r="E430" s="4382"/>
      <c r="F430" s="4382" t="inlineStr">
        <is>
          <t>HOUSING &amp; DEMOGRAPHICS</t>
        </is>
      </c>
      <c r="G430" s="4382"/>
    </row>
    <row customHeight="1" ht="15" r="431">
      <c r="B431" s="4384" t="inlineStr">
        <is>
          <t>Population</t>
        </is>
      </c>
      <c r="C431" s="9782" t="str">
        <f>=IFERROR(INDEX('All Data'!$D:$D,MATCH($H$429&amp;"",'All Data'!$A:$A,0)),"-")</f>
      </c>
      <c r="D431" s="4384" t="inlineStr">
        <is>
          <t>WC MUorC % Total</t>
        </is>
      </c>
      <c r="E431" s="9785" t="str">
        <f>=IFERROR(INDEX('All Data'!$J:$J,MATCH($H$429&amp;"",'All Data'!$A:$A,0)),"-")</f>
      </c>
      <c r="F431" s="4384" t="inlineStr">
        <is>
          <t>Total Units</t>
        </is>
      </c>
      <c r="G431" s="9788" t="str">
        <f>=IFERROR(INDEX('All Data'!$R:$R,MATCH($H$429&amp;"",'All Data'!$A:$A,0)),"-")</f>
      </c>
    </row>
    <row customHeight="1" ht="15" r="432">
      <c r="B432" s="32" t="inlineStr">
        <is>
          <t>Households</t>
        </is>
      </c>
      <c r="C432" s="9791" t="str">
        <f>=IFERROR(INDEX('All Data'!$E:$E,MATCH($H$429&amp;"",'All Data'!$A:$A,0)),"-")</f>
      </c>
      <c r="D432" s="32" t="inlineStr">
        <is>
          <t>Metropolitan Center</t>
        </is>
      </c>
      <c r="E432" s="9794" t="str">
        <f>=IFERROR(INDEX('All Data'!$K:$K,MATCH($H$429&amp;"",'All Data'!$A:$A,0)),"-")</f>
      </c>
      <c r="F432" s="32" t="inlineStr">
        <is>
          <t>Residential Acres</t>
        </is>
      </c>
      <c r="G432" s="9797" t="str">
        <f>=IFERROR(INDEX('All Data'!$S:$S,MATCH($H$429&amp;"",'All Data'!$A:$A,0)),"-")</f>
      </c>
    </row>
    <row customHeight="1" ht="15" r="433">
      <c r="B433" s="4384" t="inlineStr">
        <is>
          <t>Total Acres</t>
        </is>
      </c>
      <c r="C433" s="9800" t="str">
        <f>=IFERROR(INDEX('All Data'!$F:$F,MATCH($H$429&amp;"",'All Data'!$A:$A,0)),"-")</f>
      </c>
      <c r="D433" s="4384" t="inlineStr">
        <is>
          <t>Urban Center</t>
        </is>
      </c>
      <c r="E433" s="9803" t="str">
        <f>=IFERROR(INDEX('All Data'!$L:$L,MATCH($H$429&amp;"",'All Data'!$A:$A,0)),"-")</f>
      </c>
      <c r="F433" s="4384" t="inlineStr">
        <is>
          <t>SFD Acres</t>
        </is>
      </c>
      <c r="G433" s="9806" t="str">
        <f>=IFERROR(INDEX('All Data'!$T:$T,MATCH($H$429&amp;"",'All Data'!$A:$A,0)),"-")</f>
      </c>
    </row>
    <row customHeight="1" ht="15" r="434">
      <c r="B434" s="32" t="inlineStr">
        <is>
          <t>Developable Acres</t>
        </is>
      </c>
      <c r="C434" s="9809" t="str">
        <f>=IFERROR(INDEX('All Data'!$G:$G,MATCH($H$429&amp;"",'All Data'!$A:$A,0)),"-")</f>
      </c>
      <c r="D434" s="32" t="inlineStr">
        <is>
          <t>City Center</t>
        </is>
      </c>
      <c r="E434" s="9812" t="str">
        <f>=IFERROR(INDEX('All Data'!$M:$M,MATCH($H$429&amp;"",'All Data'!$A:$A,0)),"-")</f>
      </c>
      <c r="F434" s="32" t="inlineStr">
        <is>
          <t>MF / SFA Acres</t>
        </is>
      </c>
      <c r="G434" s="9815" t="str">
        <f>=IFERROR(INDEX('All Data'!$U:$U,MATCH($H$429&amp;"",'All Data'!$A:$A,0)),"-")</f>
      </c>
    </row>
    <row customHeight="1" ht="15" r="435">
      <c r="B435" s="4384" t="inlineStr">
        <is>
          <t>OZ 1.0 Acres</t>
        </is>
      </c>
      <c r="C435" s="9818" t="str">
        <f>=IFERROR(INDEX('All Data'!$H:$H,MATCH($H$429&amp;"",'All Data'!$A:$A,0)),"-")</f>
      </c>
      <c r="D435" s="4384" t="inlineStr">
        <is>
          <t>Neighborhood Center</t>
        </is>
      </c>
      <c r="E435" s="9821" t="str">
        <f>=IFERROR(INDEX('All Data'!$N:$N,MATCH($H$429&amp;"",'All Data'!$A:$A,0)),"-")</f>
      </c>
      <c r="F435" s="4384" t="inlineStr">
        <is>
          <t>Poverty Rate</t>
        </is>
      </c>
      <c r="G435" s="9824" t="str">
        <f>=IFERROR(INDEX('All Data'!$AL:$AL,MATCH($H$429&amp;"",'All Data'!$A:$A,0)),"-")</f>
      </c>
    </row>
    <row customHeight="1" ht="15" r="436">
      <c r="B436" s="32" t="inlineStr">
        <is>
          <t>OZ 1.0 % of Tract</t>
        </is>
      </c>
      <c r="C436" s="9827" t="str">
        <f>=IFERROR(INDEX('All Data'!$I:$I,MATCH($H$429&amp;"",'All Data'!$A:$A,0)),"-")</f>
      </c>
      <c r="D436" s="32" t="inlineStr">
        <is>
          <t>Employment District</t>
        </is>
      </c>
      <c r="E436" s="9830" t="str">
        <f>=IFERROR(INDEX('All Data'!$O:$O,MATCH($H$429&amp;"",'All Data'!$A:$A,0)),"-")</f>
      </c>
      <c r="F436" s="32" t="inlineStr">
        <is>
          <t>Unemployment Rate</t>
        </is>
      </c>
      <c r="G436" s="9833" t="str">
        <f>=IFERROR(INDEX('All Data'!$AM:$AM,MATCH($H$429&amp;"",'All Data'!$A:$A,0)),"-")</f>
      </c>
    </row>
    <row customHeight="1" ht="15" r="437">
      <c r="B437" s="4384" t="inlineStr">
        <is>
          <t/>
        </is>
      </c>
      <c r="C437" s="4440" t="inlineStr">
        <is>
          <t/>
        </is>
      </c>
      <c r="D437" s="4384" t="inlineStr">
        <is>
          <t>Industrial District</t>
        </is>
      </c>
      <c r="E437" s="9836" t="str">
        <f>=IFERROR(INDEX('All Data'!$P:$P,MATCH($H$429&amp;"",'All Data'!$A:$A,0)),"-")</f>
      </c>
      <c r="F437" s="4384" t="inlineStr">
        <is>
          <t>Median Family Income</t>
        </is>
      </c>
      <c r="G437" s="9839" t="str">
        <f>=IFERROR(INDEX('All Data'!$AN:$AN,MATCH($H$429&amp;"",'All Data'!$A:$A,0)),"-")</f>
      </c>
    </row>
    <row customHeight="1" ht="15" r="438">
      <c r="B438" s="32" t="inlineStr">
        <is>
          <t/>
        </is>
      </c>
      <c r="C438" s="4448" t="inlineStr">
        <is>
          <t/>
        </is>
      </c>
      <c r="D438" s="32" t="inlineStr">
        <is>
          <t>Retail District</t>
        </is>
      </c>
      <c r="E438" s="9842" t="str">
        <f>=IFERROR(INDEX('All Data'!$Q:$Q,MATCH($H$429&amp;"",'All Data'!$A:$A,0)),"-")</f>
      </c>
      <c r="F438" s="32" t="inlineStr">
        <is>
          <t/>
        </is>
      </c>
      <c r="G438" s="4448" t="inlineStr">
        <is>
          <t/>
        </is>
      </c>
    </row>
    <row customHeight="1" ht="14" r="439">
      <c r="B439" s="4453" t="inlineStr">
        <is>
          <t>TRANSIT ACCESS</t>
        </is>
      </c>
      <c r="C439" s="4453"/>
      <c r="D439" s="4453" t="inlineStr">
        <is>
          <t>AUTO ACCESS</t>
        </is>
      </c>
      <c r="E439" s="4453"/>
      <c r="F439" s="4453" t="inlineStr">
        <is>
          <t>PROJECTED GROWTH 2027-37</t>
        </is>
      </c>
      <c r="G439" s="4453"/>
    </row>
    <row customHeight="1" ht="15" r="440">
      <c r="B440" s="4384" t="inlineStr">
        <is>
          <t>Rail / BRT Stops</t>
        </is>
      </c>
      <c r="C440" s="9845" t="str">
        <f>=IFERROR(INDEX('All Data'!$V:$V,MATCH($H$429&amp;"",'All Data'!$A:$A,0)),"-")</f>
      </c>
      <c r="D440" s="4384" t="inlineStr">
        <is>
          <t>Freeway Exits</t>
        </is>
      </c>
      <c r="E440" s="9848" t="str">
        <f>=IFERROR(INDEX('All Data'!$AB:$AB,MATCH($H$429&amp;"",'All Data'!$A:$A,0)),"-")</f>
      </c>
      <c r="F440" s="4384" t="inlineStr">
        <is>
          <t>Households Added</t>
        </is>
      </c>
      <c r="G440" s="9851" t="str">
        <f>=IFERROR(INDEX('All Data'!$AG:$AG,MATCH($H$429&amp;"",'All Data'!$A:$A,0)),"-")</f>
      </c>
    </row>
    <row customHeight="1" ht="15" r="441">
      <c r="B441" s="32" t="inlineStr">
        <is>
          <t>SAP Acres</t>
        </is>
      </c>
      <c r="C441" s="9854" t="str">
        <f>=IFERROR(INDEX('All Data'!$W:$W,MATCH($H$429&amp;"",'All Data'!$A:$A,0)),"-")</f>
      </c>
      <c r="D441" s="32" t="inlineStr">
        <is>
          <t>Exit Distance (mi)</t>
        </is>
      </c>
      <c r="E441" s="9857" t="str">
        <f>=IFERROR(INDEX('All Data'!$AC:$AC,MATCH($H$429&amp;"",'All Data'!$A:$A,0)),"-")</f>
      </c>
      <c r="F441" s="32" t="inlineStr">
        <is>
          <t>Population Added</t>
        </is>
      </c>
      <c r="G441" s="9860" t="str">
        <f>=IFERROR(INDEX('All Data'!$AH:$AH,MATCH($H$429&amp;"",'All Data'!$A:$A,0)),"-")</f>
      </c>
    </row>
    <row customHeight="1" ht="15" r="442">
      <c r="B442" s="4384" t="inlineStr">
        <is>
          <t>SAP % of Tract</t>
        </is>
      </c>
      <c r="C442" s="9863" t="str">
        <f>=IFERROR(INDEX('All Data'!$X:$X,MATCH($H$429&amp;"",'All Data'!$A:$A,0)),"-")</f>
      </c>
      <c r="D442" s="4384" t="inlineStr">
        <is>
          <t>ATO Jobs (Auto)</t>
        </is>
      </c>
      <c r="E442" s="9866" t="str">
        <f>=IFERROR(INDEX('All Data'!$AD:$AD,MATCH($H$429&amp;"",'All Data'!$A:$A,0)),"-")</f>
      </c>
      <c r="F442" s="4384" t="inlineStr">
        <is>
          <t>Jobs Added</t>
        </is>
      </c>
      <c r="G442" s="9869" t="str">
        <f>=IFERROR(INDEX('All Data'!$AI:$AI,MATCH($H$429&amp;"",'All Data'!$A:$A,0)),"-")</f>
      </c>
    </row>
    <row customHeight="1" ht="15" r="443">
      <c r="B443" s="32" t="inlineStr">
        <is>
          <t>ATO Jobs (Transit)</t>
        </is>
      </c>
      <c r="C443" s="9872" t="str">
        <f>=IFERROR(INDEX('All Data'!$Y:$Y,MATCH($H$429&amp;"",'All Data'!$A:$A,0)),"-")</f>
      </c>
      <c r="D443" s="32" t="inlineStr">
        <is>
          <t>ATO Households (Auto)</t>
        </is>
      </c>
      <c r="E443" s="9875" t="str">
        <f>=IFERROR(INDEX('All Data'!$AE:$AE,MATCH($H$429&amp;"",'All Data'!$A:$A,0)),"-")</f>
      </c>
      <c r="F443" s="32" t="inlineStr">
        <is>
          <t>ERU Added</t>
        </is>
      </c>
      <c r="G443" s="9878" t="str">
        <f>=IFERROR(INDEX('All Data'!$AJ:$AJ,MATCH($H$429&amp;"",'All Data'!$A:$A,0)),"-")</f>
      </c>
    </row>
    <row customHeight="1" ht="15" r="444">
      <c r="B444" s="4384" t="inlineStr">
        <is>
          <t>ATO Households (Transit)</t>
        </is>
      </c>
      <c r="C444" s="9881" t="str">
        <f>=IFERROR(INDEX('All Data'!$Z:$Z,MATCH($H$429&amp;"",'All Data'!$A:$A,0)),"-")</f>
      </c>
      <c r="D444" s="4384" t="inlineStr">
        <is>
          <t/>
        </is>
      </c>
      <c r="E444" s="4440" t="inlineStr">
        <is>
          <t/>
        </is>
      </c>
      <c r="F444" s="4384" t="inlineStr">
        <is>
          <t>ERU per Acre</t>
        </is>
      </c>
      <c r="G444" s="9884" t="str">
        <f>=IFERROR(INDEX('All Data'!$AK:$AK,MATCH($H$429&amp;"",'All Data'!$A:$A,0)),"-")</f>
      </c>
    </row>
    <row customHeight="1" ht="15" r="445">
      <c r="B445" s="32" t="inlineStr">
        <is>
          <t>SAP Planned HH/ac</t>
        </is>
      </c>
      <c r="C445" s="9887" t="str">
        <f>=IFERROR(INDEX('All Data'!$AA:$AA,MATCH($H$429&amp;"",'All Data'!$A:$A,0)),"-")</f>
      </c>
      <c r="D445" s="32" t="inlineStr">
        <is>
          <t/>
        </is>
      </c>
      <c r="E445" s="4448" t="inlineStr">
        <is>
          <t/>
        </is>
      </c>
      <c r="F445" s="32" t="inlineStr">
        <is>
          <t/>
        </is>
      </c>
      <c r="G445" s="4448" t="inlineStr">
        <is>
          <t/>
        </is>
      </c>
    </row>
    <row customHeight="1" ht="15" r="446">
      <c r="B446" s="4384" t="inlineStr">
        <is>
          <t/>
        </is>
      </c>
      <c r="C446" s="4440" t="inlineStr">
        <is>
          <t/>
        </is>
      </c>
      <c r="D446" s="4384" t="inlineStr">
        <is>
          <t/>
        </is>
      </c>
      <c r="E446" s="4440" t="inlineStr">
        <is>
          <t/>
        </is>
      </c>
      <c r="F446" s="4384" t="inlineStr">
        <is>
          <t/>
        </is>
      </c>
      <c r="G446" s="4440" t="inlineStr">
        <is>
          <t/>
        </is>
      </c>
    </row>
    <row customHeight="1" ht="14" r="447">
      <c r="B447" s="4500" t="inlineStr">
        <is>
          <t>INCOME</t>
        </is>
      </c>
      <c r="C447" s="4500"/>
      <c r="D447" s="4500" t="inlineStr">
        <is>
          <t>POVERTY RATE</t>
        </is>
      </c>
      <c r="E447" s="4500"/>
      <c r="F447" s="4500" t="inlineStr">
        <is>
          <t>UNEMPLOYMENT</t>
        </is>
      </c>
      <c r="G447" s="4500"/>
    </row>
    <row customHeight="1" ht="18" r="448">
      <c r="B448" s="10"/>
      <c r="C448" s="9891" t="str">
        <f>=IFERROR(INDEX('All Data'!$AN:$AN,MATCH($H$429&amp;"",'All Data'!$A:$A,0)),"-")</f>
      </c>
      <c r="D448" s="10"/>
      <c r="E448" s="9895" t="str">
        <f>=IFERROR(INDEX('All Data'!$AL:$AL,MATCH($H$429&amp;"",'All Data'!$A:$A,0)),"-")</f>
      </c>
      <c r="F448" s="10"/>
      <c r="G448" s="9899" t="str">
        <f>=IFERROR(INDEX('All Data'!$AM:$AM,MATCH($H$429&amp;"",'All Data'!$A:$A,0)),"-")</f>
      </c>
    </row>
    <row customHeight="1" ht="24" r="449">
      <c r="B449" s="4514" t="str">
        <f>="Investment Likelihood: "&amp;IFERROR(INDEX('All Data'!$AP:$AP,MATCH($H$429&amp;"",'All Data'!$A:$A,0)),"—")</f>
      </c>
      <c r="C449" s="4514"/>
      <c r="D449" s="4514"/>
      <c r="E449" s="4514"/>
      <c r="F449" s="4514"/>
      <c r="G449" s="4514"/>
    </row>
    <row customHeight="1" ht="15" r="450">
      <c r="B450" s="4516" t="inlineStr">
        <is>
          <t>Access to Opportunities (ATO) Composite Score /100</t>
        </is>
      </c>
      <c r="C450" s="4516"/>
      <c r="D450" s="4516"/>
      <c r="E450" s="4516"/>
      <c r="F450" s="9903" t="str">
        <f>=IFERROR(INDEX('All Data'!$AF:$AF,MATCH($H$429&amp;"",'All Data'!$A:$A,0)),"-")</f>
      </c>
      <c r="G450" s="15"/>
    </row>
    <row customHeight="1" ht="8" r="451"/>
    <row customHeight="1" ht="8" r="452"/>
    <row customHeight="1" ht="8" r="453"/>
    <row customHeight="1" ht="22" r="454">
      <c r="A454" s="4902" t="str">
        <f>="19  —  "&amp;IFERROR(INDEX('All Data'!$C:$C,MATCH($H$454&amp;"",'All Data'!$A:$A,0)),"")&amp;"  |  GEOID "&amp;$H$454&amp;"  |  "&amp;TEXT(IFERROR(INDEX('All Data'!$F:$F,MATCH($H$454&amp;"",'All Data'!$A:$A,0)),0),"0")&amp;" ac  |  "&amp;IFERROR(INDEX('All Data'!$AP:$AP,MATCH($H$454&amp;"",'All Data'!$A:$A,0)),"—")</f>
      </c>
      <c r="B454" s="4902"/>
      <c r="C454" s="4902"/>
      <c r="D454" s="4902"/>
      <c r="E454" s="4902"/>
      <c r="F454" s="4902"/>
      <c r="G454" s="4902"/>
      <c r="H454" s="9904" t="inlineStr">
        <is>
          <t>49035102900</t>
        </is>
      </c>
    </row>
    <row customHeight="1" ht="14" r="455">
      <c r="B455" s="4382" t="inlineStr">
        <is>
          <t>TRACT PROFILE</t>
        </is>
      </c>
      <c r="C455" s="4382"/>
      <c r="D455" s="4382" t="inlineStr">
        <is>
          <t>CENTERS &amp; DISTRICTS</t>
        </is>
      </c>
      <c r="E455" s="4382"/>
      <c r="F455" s="4382" t="inlineStr">
        <is>
          <t>HOUSING &amp; DEMOGRAPHICS</t>
        </is>
      </c>
      <c r="G455" s="4382"/>
    </row>
    <row customHeight="1" ht="15" r="456">
      <c r="B456" s="4384" t="inlineStr">
        <is>
          <t>Population</t>
        </is>
      </c>
      <c r="C456" s="9907" t="str">
        <f>=IFERROR(INDEX('All Data'!$D:$D,MATCH($H$454&amp;"",'All Data'!$A:$A,0)),"-")</f>
      </c>
      <c r="D456" s="4384" t="inlineStr">
        <is>
          <t>WC MUorC % Total</t>
        </is>
      </c>
      <c r="E456" s="9910" t="str">
        <f>=IFERROR(INDEX('All Data'!$J:$J,MATCH($H$454&amp;"",'All Data'!$A:$A,0)),"-")</f>
      </c>
      <c r="F456" s="4384" t="inlineStr">
        <is>
          <t>Total Units</t>
        </is>
      </c>
      <c r="G456" s="9913" t="str">
        <f>=IFERROR(INDEX('All Data'!$R:$R,MATCH($H$454&amp;"",'All Data'!$A:$A,0)),"-")</f>
      </c>
    </row>
    <row customHeight="1" ht="15" r="457">
      <c r="B457" s="32" t="inlineStr">
        <is>
          <t>Households</t>
        </is>
      </c>
      <c r="C457" s="9916" t="str">
        <f>=IFERROR(INDEX('All Data'!$E:$E,MATCH($H$454&amp;"",'All Data'!$A:$A,0)),"-")</f>
      </c>
      <c r="D457" s="32" t="inlineStr">
        <is>
          <t>Metropolitan Center</t>
        </is>
      </c>
      <c r="E457" s="9919" t="str">
        <f>=IFERROR(INDEX('All Data'!$K:$K,MATCH($H$454&amp;"",'All Data'!$A:$A,0)),"-")</f>
      </c>
      <c r="F457" s="32" t="inlineStr">
        <is>
          <t>Residential Acres</t>
        </is>
      </c>
      <c r="G457" s="9922" t="str">
        <f>=IFERROR(INDEX('All Data'!$S:$S,MATCH($H$454&amp;"",'All Data'!$A:$A,0)),"-")</f>
      </c>
    </row>
    <row customHeight="1" ht="15" r="458">
      <c r="B458" s="4384" t="inlineStr">
        <is>
          <t>Total Acres</t>
        </is>
      </c>
      <c r="C458" s="9925" t="str">
        <f>=IFERROR(INDEX('All Data'!$F:$F,MATCH($H$454&amp;"",'All Data'!$A:$A,0)),"-")</f>
      </c>
      <c r="D458" s="4384" t="inlineStr">
        <is>
          <t>Urban Center</t>
        </is>
      </c>
      <c r="E458" s="9928" t="str">
        <f>=IFERROR(INDEX('All Data'!$L:$L,MATCH($H$454&amp;"",'All Data'!$A:$A,0)),"-")</f>
      </c>
      <c r="F458" s="4384" t="inlineStr">
        <is>
          <t>SFD Acres</t>
        </is>
      </c>
      <c r="G458" s="9931" t="str">
        <f>=IFERROR(INDEX('All Data'!$T:$T,MATCH($H$454&amp;"",'All Data'!$A:$A,0)),"-")</f>
      </c>
    </row>
    <row customHeight="1" ht="15" r="459">
      <c r="B459" s="32" t="inlineStr">
        <is>
          <t>Developable Acres</t>
        </is>
      </c>
      <c r="C459" s="9934" t="str">
        <f>=IFERROR(INDEX('All Data'!$G:$G,MATCH($H$454&amp;"",'All Data'!$A:$A,0)),"-")</f>
      </c>
      <c r="D459" s="32" t="inlineStr">
        <is>
          <t>City Center</t>
        </is>
      </c>
      <c r="E459" s="9937" t="str">
        <f>=IFERROR(INDEX('All Data'!$M:$M,MATCH($H$454&amp;"",'All Data'!$A:$A,0)),"-")</f>
      </c>
      <c r="F459" s="32" t="inlineStr">
        <is>
          <t>MF / SFA Acres</t>
        </is>
      </c>
      <c r="G459" s="9940" t="str">
        <f>=IFERROR(INDEX('All Data'!$U:$U,MATCH($H$454&amp;"",'All Data'!$A:$A,0)),"-")</f>
      </c>
    </row>
    <row customHeight="1" ht="15" r="460">
      <c r="B460" s="4384" t="inlineStr">
        <is>
          <t>OZ 1.0 Acres</t>
        </is>
      </c>
      <c r="C460" s="9943" t="str">
        <f>=IFERROR(INDEX('All Data'!$H:$H,MATCH($H$454&amp;"",'All Data'!$A:$A,0)),"-")</f>
      </c>
      <c r="D460" s="4384" t="inlineStr">
        <is>
          <t>Neighborhood Center</t>
        </is>
      </c>
      <c r="E460" s="9946" t="str">
        <f>=IFERROR(INDEX('All Data'!$N:$N,MATCH($H$454&amp;"",'All Data'!$A:$A,0)),"-")</f>
      </c>
      <c r="F460" s="4384" t="inlineStr">
        <is>
          <t>Poverty Rate</t>
        </is>
      </c>
      <c r="G460" s="9949" t="str">
        <f>=IFERROR(INDEX('All Data'!$AL:$AL,MATCH($H$454&amp;"",'All Data'!$A:$A,0)),"-")</f>
      </c>
    </row>
    <row customHeight="1" ht="15" r="461">
      <c r="B461" s="32" t="inlineStr">
        <is>
          <t>OZ 1.0 % of Tract</t>
        </is>
      </c>
      <c r="C461" s="9952" t="str">
        <f>=IFERROR(INDEX('All Data'!$I:$I,MATCH($H$454&amp;"",'All Data'!$A:$A,0)),"-")</f>
      </c>
      <c r="D461" s="32" t="inlineStr">
        <is>
          <t>Employment District</t>
        </is>
      </c>
      <c r="E461" s="9955" t="str">
        <f>=IFERROR(INDEX('All Data'!$O:$O,MATCH($H$454&amp;"",'All Data'!$A:$A,0)),"-")</f>
      </c>
      <c r="F461" s="32" t="inlineStr">
        <is>
          <t>Unemployment Rate</t>
        </is>
      </c>
      <c r="G461" s="9958" t="str">
        <f>=IFERROR(INDEX('All Data'!$AM:$AM,MATCH($H$454&amp;"",'All Data'!$A:$A,0)),"-")</f>
      </c>
    </row>
    <row customHeight="1" ht="15" r="462">
      <c r="B462" s="4384" t="inlineStr">
        <is>
          <t/>
        </is>
      </c>
      <c r="C462" s="4440" t="inlineStr">
        <is>
          <t/>
        </is>
      </c>
      <c r="D462" s="4384" t="inlineStr">
        <is>
          <t>Industrial District</t>
        </is>
      </c>
      <c r="E462" s="9961" t="str">
        <f>=IFERROR(INDEX('All Data'!$P:$P,MATCH($H$454&amp;"",'All Data'!$A:$A,0)),"-")</f>
      </c>
      <c r="F462" s="4384" t="inlineStr">
        <is>
          <t>Median Family Income</t>
        </is>
      </c>
      <c r="G462" s="9964" t="str">
        <f>=IFERROR(INDEX('All Data'!$AN:$AN,MATCH($H$454&amp;"",'All Data'!$A:$A,0)),"-")</f>
      </c>
    </row>
    <row customHeight="1" ht="15" r="463">
      <c r="B463" s="32" t="inlineStr">
        <is>
          <t/>
        </is>
      </c>
      <c r="C463" s="4448" t="inlineStr">
        <is>
          <t/>
        </is>
      </c>
      <c r="D463" s="32" t="inlineStr">
        <is>
          <t>Retail District</t>
        </is>
      </c>
      <c r="E463" s="9967" t="str">
        <f>=IFERROR(INDEX('All Data'!$Q:$Q,MATCH($H$454&amp;"",'All Data'!$A:$A,0)),"-")</f>
      </c>
      <c r="F463" s="32" t="inlineStr">
        <is>
          <t/>
        </is>
      </c>
      <c r="G463" s="4448" t="inlineStr">
        <is>
          <t/>
        </is>
      </c>
    </row>
    <row customHeight="1" ht="14" r="464">
      <c r="B464" s="4453" t="inlineStr">
        <is>
          <t>TRANSIT ACCESS</t>
        </is>
      </c>
      <c r="C464" s="4453"/>
      <c r="D464" s="4453" t="inlineStr">
        <is>
          <t>AUTO ACCESS</t>
        </is>
      </c>
      <c r="E464" s="4453"/>
      <c r="F464" s="4453" t="inlineStr">
        <is>
          <t>PROJECTED GROWTH 2027-37</t>
        </is>
      </c>
      <c r="G464" s="4453"/>
    </row>
    <row customHeight="1" ht="15" r="465">
      <c r="B465" s="4384" t="inlineStr">
        <is>
          <t>Rail / BRT Stops</t>
        </is>
      </c>
      <c r="C465" s="9970" t="str">
        <f>=IFERROR(INDEX('All Data'!$V:$V,MATCH($H$454&amp;"",'All Data'!$A:$A,0)),"-")</f>
      </c>
      <c r="D465" s="4384" t="inlineStr">
        <is>
          <t>Freeway Exits</t>
        </is>
      </c>
      <c r="E465" s="9973" t="str">
        <f>=IFERROR(INDEX('All Data'!$AB:$AB,MATCH($H$454&amp;"",'All Data'!$A:$A,0)),"-")</f>
      </c>
      <c r="F465" s="4384" t="inlineStr">
        <is>
          <t>Households Added</t>
        </is>
      </c>
      <c r="G465" s="9976" t="str">
        <f>=IFERROR(INDEX('All Data'!$AG:$AG,MATCH($H$454&amp;"",'All Data'!$A:$A,0)),"-")</f>
      </c>
    </row>
    <row customHeight="1" ht="15" r="466">
      <c r="B466" s="32" t="inlineStr">
        <is>
          <t>SAP Acres</t>
        </is>
      </c>
      <c r="C466" s="9979" t="str">
        <f>=IFERROR(INDEX('All Data'!$W:$W,MATCH($H$454&amp;"",'All Data'!$A:$A,0)),"-")</f>
      </c>
      <c r="D466" s="32" t="inlineStr">
        <is>
          <t>Exit Distance (mi)</t>
        </is>
      </c>
      <c r="E466" s="9982" t="str">
        <f>=IFERROR(INDEX('All Data'!$AC:$AC,MATCH($H$454&amp;"",'All Data'!$A:$A,0)),"-")</f>
      </c>
      <c r="F466" s="32" t="inlineStr">
        <is>
          <t>Population Added</t>
        </is>
      </c>
      <c r="G466" s="9985" t="str">
        <f>=IFERROR(INDEX('All Data'!$AH:$AH,MATCH($H$454&amp;"",'All Data'!$A:$A,0)),"-")</f>
      </c>
    </row>
    <row customHeight="1" ht="15" r="467">
      <c r="B467" s="4384" t="inlineStr">
        <is>
          <t>SAP % of Tract</t>
        </is>
      </c>
      <c r="C467" s="9988" t="str">
        <f>=IFERROR(INDEX('All Data'!$X:$X,MATCH($H$454&amp;"",'All Data'!$A:$A,0)),"-")</f>
      </c>
      <c r="D467" s="4384" t="inlineStr">
        <is>
          <t>ATO Jobs (Auto)</t>
        </is>
      </c>
      <c r="E467" s="9991" t="str">
        <f>=IFERROR(INDEX('All Data'!$AD:$AD,MATCH($H$454&amp;"",'All Data'!$A:$A,0)),"-")</f>
      </c>
      <c r="F467" s="4384" t="inlineStr">
        <is>
          <t>Jobs Added</t>
        </is>
      </c>
      <c r="G467" s="9994" t="str">
        <f>=IFERROR(INDEX('All Data'!$AI:$AI,MATCH($H$454&amp;"",'All Data'!$A:$A,0)),"-")</f>
      </c>
    </row>
    <row customHeight="1" ht="15" r="468">
      <c r="B468" s="32" t="inlineStr">
        <is>
          <t>ATO Jobs (Transit)</t>
        </is>
      </c>
      <c r="C468" s="9997" t="str">
        <f>=IFERROR(INDEX('All Data'!$Y:$Y,MATCH($H$454&amp;"",'All Data'!$A:$A,0)),"-")</f>
      </c>
      <c r="D468" s="32" t="inlineStr">
        <is>
          <t>ATO Households (Auto)</t>
        </is>
      </c>
      <c r="E468" s="10000" t="str">
        <f>=IFERROR(INDEX('All Data'!$AE:$AE,MATCH($H$454&amp;"",'All Data'!$A:$A,0)),"-")</f>
      </c>
      <c r="F468" s="32" t="inlineStr">
        <is>
          <t>ERU Added</t>
        </is>
      </c>
      <c r="G468" s="10003" t="str">
        <f>=IFERROR(INDEX('All Data'!$AJ:$AJ,MATCH($H$454&amp;"",'All Data'!$A:$A,0)),"-")</f>
      </c>
    </row>
    <row customHeight="1" ht="15" r="469">
      <c r="B469" s="4384" t="inlineStr">
        <is>
          <t>ATO Households (Transit)</t>
        </is>
      </c>
      <c r="C469" s="10006" t="str">
        <f>=IFERROR(INDEX('All Data'!$Z:$Z,MATCH($H$454&amp;"",'All Data'!$A:$A,0)),"-")</f>
      </c>
      <c r="D469" s="4384" t="inlineStr">
        <is>
          <t/>
        </is>
      </c>
      <c r="E469" s="4440" t="inlineStr">
        <is>
          <t/>
        </is>
      </c>
      <c r="F469" s="4384" t="inlineStr">
        <is>
          <t>ERU per Acre</t>
        </is>
      </c>
      <c r="G469" s="10009" t="str">
        <f>=IFERROR(INDEX('All Data'!$AK:$AK,MATCH($H$454&amp;"",'All Data'!$A:$A,0)),"-")</f>
      </c>
    </row>
    <row customHeight="1" ht="15" r="470">
      <c r="B470" s="32" t="inlineStr">
        <is>
          <t>SAP Planned HH/ac</t>
        </is>
      </c>
      <c r="C470" s="10012" t="str">
        <f>=IFERROR(INDEX('All Data'!$AA:$AA,MATCH($H$454&amp;"",'All Data'!$A:$A,0)),"-")</f>
      </c>
      <c r="D470" s="32" t="inlineStr">
        <is>
          <t/>
        </is>
      </c>
      <c r="E470" s="4448" t="inlineStr">
        <is>
          <t/>
        </is>
      </c>
      <c r="F470" s="32" t="inlineStr">
        <is>
          <t/>
        </is>
      </c>
      <c r="G470" s="4448" t="inlineStr">
        <is>
          <t/>
        </is>
      </c>
    </row>
    <row customHeight="1" ht="15" r="471">
      <c r="B471" s="4384" t="inlineStr">
        <is>
          <t/>
        </is>
      </c>
      <c r="C471" s="4440" t="inlineStr">
        <is>
          <t/>
        </is>
      </c>
      <c r="D471" s="4384" t="inlineStr">
        <is>
          <t/>
        </is>
      </c>
      <c r="E471" s="4440" t="inlineStr">
        <is>
          <t/>
        </is>
      </c>
      <c r="F471" s="4384" t="inlineStr">
        <is>
          <t/>
        </is>
      </c>
      <c r="G471" s="4440" t="inlineStr">
        <is>
          <t/>
        </is>
      </c>
    </row>
    <row customHeight="1" ht="14" r="472">
      <c r="B472" s="4500" t="inlineStr">
        <is>
          <t>INCOME</t>
        </is>
      </c>
      <c r="C472" s="4500"/>
      <c r="D472" s="4500" t="inlineStr">
        <is>
          <t>POVERTY RATE</t>
        </is>
      </c>
      <c r="E472" s="4500"/>
      <c r="F472" s="4500" t="inlineStr">
        <is>
          <t>UNEMPLOYMENT</t>
        </is>
      </c>
      <c r="G472" s="4500"/>
    </row>
    <row customHeight="1" ht="18" r="473">
      <c r="B473" s="10"/>
      <c r="C473" s="10016" t="str">
        <f>=IFERROR(INDEX('All Data'!$AN:$AN,MATCH($H$454&amp;"",'All Data'!$A:$A,0)),"-")</f>
      </c>
      <c r="D473" s="10"/>
      <c r="E473" s="10020" t="str">
        <f>=IFERROR(INDEX('All Data'!$AL:$AL,MATCH($H$454&amp;"",'All Data'!$A:$A,0)),"-")</f>
      </c>
      <c r="F473" s="10"/>
      <c r="G473" s="10024" t="str">
        <f>=IFERROR(INDEX('All Data'!$AM:$AM,MATCH($H$454&amp;"",'All Data'!$A:$A,0)),"-")</f>
      </c>
    </row>
    <row customHeight="1" ht="24" r="474">
      <c r="B474" s="5024" t="str">
        <f>="Investment Likelihood: "&amp;IFERROR(INDEX('All Data'!$AP:$AP,MATCH($H$454&amp;"",'All Data'!$A:$A,0)),"—")</f>
      </c>
      <c r="C474" s="5024"/>
      <c r="D474" s="5024"/>
      <c r="E474" s="5024"/>
      <c r="F474" s="5024"/>
      <c r="G474" s="5024"/>
    </row>
    <row customHeight="1" ht="15" r="475">
      <c r="B475" s="4516" t="inlineStr">
        <is>
          <t>Access to Opportunities (ATO) Composite Score /100</t>
        </is>
      </c>
      <c r="C475" s="4516"/>
      <c r="D475" s="4516"/>
      <c r="E475" s="4516"/>
      <c r="F475" s="10028" t="str">
        <f>=IFERROR(INDEX('All Data'!$AF:$AF,MATCH($H$454&amp;"",'All Data'!$A:$A,0)),"-")</f>
      </c>
      <c r="G475" s="15"/>
    </row>
    <row customHeight="1" ht="8" r="476"/>
    <row customHeight="1" ht="8" r="477"/>
    <row customHeight="1" ht="8" r="478"/>
    <row customHeight="1" ht="22" r="479">
      <c r="A479" s="4523" t="str">
        <f>="20  —  "&amp;IFERROR(INDEX('All Data'!$C:$C,MATCH($H$479&amp;"",'All Data'!$A:$A,0)),"")&amp;"  |  GEOID "&amp;$H$479&amp;"  |  "&amp;TEXT(IFERROR(INDEX('All Data'!$F:$F,MATCH($H$479&amp;"",'All Data'!$A:$A,0)),0),"0")&amp;" ac  |  "&amp;IFERROR(INDEX('All Data'!$AP:$AP,MATCH($H$479&amp;"",'All Data'!$A:$A,0)),"—")</f>
      </c>
      <c r="B479" s="4523"/>
      <c r="C479" s="4523"/>
      <c r="D479" s="4523"/>
      <c r="E479" s="4523"/>
      <c r="F479" s="4523"/>
      <c r="G479" s="4523"/>
      <c r="H479" s="10029" t="inlineStr">
        <is>
          <t>49035111105</t>
        </is>
      </c>
    </row>
    <row customHeight="1" ht="14" r="480">
      <c r="B480" s="4382" t="inlineStr">
        <is>
          <t>TRACT PROFILE</t>
        </is>
      </c>
      <c r="C480" s="4382"/>
      <c r="D480" s="4382" t="inlineStr">
        <is>
          <t>CENTERS &amp; DISTRICTS</t>
        </is>
      </c>
      <c r="E480" s="4382"/>
      <c r="F480" s="4382" t="inlineStr">
        <is>
          <t>HOUSING &amp; DEMOGRAPHICS</t>
        </is>
      </c>
      <c r="G480" s="4382"/>
    </row>
    <row customHeight="1" ht="15" r="481">
      <c r="B481" s="4384" t="inlineStr">
        <is>
          <t>Population</t>
        </is>
      </c>
      <c r="C481" s="10032" t="str">
        <f>=IFERROR(INDEX('All Data'!$D:$D,MATCH($H$479&amp;"",'All Data'!$A:$A,0)),"-")</f>
      </c>
      <c r="D481" s="4384" t="inlineStr">
        <is>
          <t>WC MUorC % Total</t>
        </is>
      </c>
      <c r="E481" s="10035" t="str">
        <f>=IFERROR(INDEX('All Data'!$J:$J,MATCH($H$479&amp;"",'All Data'!$A:$A,0)),"-")</f>
      </c>
      <c r="F481" s="4384" t="inlineStr">
        <is>
          <t>Total Units</t>
        </is>
      </c>
      <c r="G481" s="10038" t="str">
        <f>=IFERROR(INDEX('All Data'!$R:$R,MATCH($H$479&amp;"",'All Data'!$A:$A,0)),"-")</f>
      </c>
    </row>
    <row customHeight="1" ht="15" r="482">
      <c r="B482" s="32" t="inlineStr">
        <is>
          <t>Households</t>
        </is>
      </c>
      <c r="C482" s="10041" t="str">
        <f>=IFERROR(INDEX('All Data'!$E:$E,MATCH($H$479&amp;"",'All Data'!$A:$A,0)),"-")</f>
      </c>
      <c r="D482" s="32" t="inlineStr">
        <is>
          <t>Metropolitan Center</t>
        </is>
      </c>
      <c r="E482" s="10044" t="str">
        <f>=IFERROR(INDEX('All Data'!$K:$K,MATCH($H$479&amp;"",'All Data'!$A:$A,0)),"-")</f>
      </c>
      <c r="F482" s="32" t="inlineStr">
        <is>
          <t>Residential Acres</t>
        </is>
      </c>
      <c r="G482" s="10047" t="str">
        <f>=IFERROR(INDEX('All Data'!$S:$S,MATCH($H$479&amp;"",'All Data'!$A:$A,0)),"-")</f>
      </c>
    </row>
    <row customHeight="1" ht="15" r="483">
      <c r="B483" s="4384" t="inlineStr">
        <is>
          <t>Total Acres</t>
        </is>
      </c>
      <c r="C483" s="10050" t="str">
        <f>=IFERROR(INDEX('All Data'!$F:$F,MATCH($H$479&amp;"",'All Data'!$A:$A,0)),"-")</f>
      </c>
      <c r="D483" s="4384" t="inlineStr">
        <is>
          <t>Urban Center</t>
        </is>
      </c>
      <c r="E483" s="10053" t="str">
        <f>=IFERROR(INDEX('All Data'!$L:$L,MATCH($H$479&amp;"",'All Data'!$A:$A,0)),"-")</f>
      </c>
      <c r="F483" s="4384" t="inlineStr">
        <is>
          <t>SFD Acres</t>
        </is>
      </c>
      <c r="G483" s="10056" t="str">
        <f>=IFERROR(INDEX('All Data'!$T:$T,MATCH($H$479&amp;"",'All Data'!$A:$A,0)),"-")</f>
      </c>
    </row>
    <row customHeight="1" ht="15" r="484">
      <c r="B484" s="32" t="inlineStr">
        <is>
          <t>Developable Acres</t>
        </is>
      </c>
      <c r="C484" s="10059" t="str">
        <f>=IFERROR(INDEX('All Data'!$G:$G,MATCH($H$479&amp;"",'All Data'!$A:$A,0)),"-")</f>
      </c>
      <c r="D484" s="32" t="inlineStr">
        <is>
          <t>City Center</t>
        </is>
      </c>
      <c r="E484" s="10062" t="str">
        <f>=IFERROR(INDEX('All Data'!$M:$M,MATCH($H$479&amp;"",'All Data'!$A:$A,0)),"-")</f>
      </c>
      <c r="F484" s="32" t="inlineStr">
        <is>
          <t>MF / SFA Acres</t>
        </is>
      </c>
      <c r="G484" s="10065" t="str">
        <f>=IFERROR(INDEX('All Data'!$U:$U,MATCH($H$479&amp;"",'All Data'!$A:$A,0)),"-")</f>
      </c>
    </row>
    <row customHeight="1" ht="15" r="485">
      <c r="B485" s="4384" t="inlineStr">
        <is>
          <t>OZ 1.0 Acres</t>
        </is>
      </c>
      <c r="C485" s="10068" t="str">
        <f>=IFERROR(INDEX('All Data'!$H:$H,MATCH($H$479&amp;"",'All Data'!$A:$A,0)),"-")</f>
      </c>
      <c r="D485" s="4384" t="inlineStr">
        <is>
          <t>Neighborhood Center</t>
        </is>
      </c>
      <c r="E485" s="10071" t="str">
        <f>=IFERROR(INDEX('All Data'!$N:$N,MATCH($H$479&amp;"",'All Data'!$A:$A,0)),"-")</f>
      </c>
      <c r="F485" s="4384" t="inlineStr">
        <is>
          <t>Poverty Rate</t>
        </is>
      </c>
      <c r="G485" s="10074" t="str">
        <f>=IFERROR(INDEX('All Data'!$AL:$AL,MATCH($H$479&amp;"",'All Data'!$A:$A,0)),"-")</f>
      </c>
    </row>
    <row customHeight="1" ht="15" r="486">
      <c r="B486" s="32" t="inlineStr">
        <is>
          <t>OZ 1.0 % of Tract</t>
        </is>
      </c>
      <c r="C486" s="10077" t="str">
        <f>=IFERROR(INDEX('All Data'!$I:$I,MATCH($H$479&amp;"",'All Data'!$A:$A,0)),"-")</f>
      </c>
      <c r="D486" s="32" t="inlineStr">
        <is>
          <t>Employment District</t>
        </is>
      </c>
      <c r="E486" s="10080" t="str">
        <f>=IFERROR(INDEX('All Data'!$O:$O,MATCH($H$479&amp;"",'All Data'!$A:$A,0)),"-")</f>
      </c>
      <c r="F486" s="32" t="inlineStr">
        <is>
          <t>Unemployment Rate</t>
        </is>
      </c>
      <c r="G486" s="10083" t="str">
        <f>=IFERROR(INDEX('All Data'!$AM:$AM,MATCH($H$479&amp;"",'All Data'!$A:$A,0)),"-")</f>
      </c>
    </row>
    <row customHeight="1" ht="15" r="487">
      <c r="B487" s="4384" t="inlineStr">
        <is>
          <t/>
        </is>
      </c>
      <c r="C487" s="4440" t="inlineStr">
        <is>
          <t/>
        </is>
      </c>
      <c r="D487" s="4384" t="inlineStr">
        <is>
          <t>Industrial District</t>
        </is>
      </c>
      <c r="E487" s="10086" t="str">
        <f>=IFERROR(INDEX('All Data'!$P:$P,MATCH($H$479&amp;"",'All Data'!$A:$A,0)),"-")</f>
      </c>
      <c r="F487" s="4384" t="inlineStr">
        <is>
          <t>Median Family Income</t>
        </is>
      </c>
      <c r="G487" s="10089" t="str">
        <f>=IFERROR(INDEX('All Data'!$AN:$AN,MATCH($H$479&amp;"",'All Data'!$A:$A,0)),"-")</f>
      </c>
    </row>
    <row customHeight="1" ht="15" r="488">
      <c r="B488" s="32" t="inlineStr">
        <is>
          <t/>
        </is>
      </c>
      <c r="C488" s="4448" t="inlineStr">
        <is>
          <t/>
        </is>
      </c>
      <c r="D488" s="32" t="inlineStr">
        <is>
          <t>Retail District</t>
        </is>
      </c>
      <c r="E488" s="10092" t="str">
        <f>=IFERROR(INDEX('All Data'!$Q:$Q,MATCH($H$479&amp;"",'All Data'!$A:$A,0)),"-")</f>
      </c>
      <c r="F488" s="32" t="inlineStr">
        <is>
          <t/>
        </is>
      </c>
      <c r="G488" s="4448" t="inlineStr">
        <is>
          <t/>
        </is>
      </c>
    </row>
    <row customHeight="1" ht="14" r="489">
      <c r="B489" s="4453" t="inlineStr">
        <is>
          <t>TRANSIT ACCESS</t>
        </is>
      </c>
      <c r="C489" s="4453"/>
      <c r="D489" s="4453" t="inlineStr">
        <is>
          <t>AUTO ACCESS</t>
        </is>
      </c>
      <c r="E489" s="4453"/>
      <c r="F489" s="4453" t="inlineStr">
        <is>
          <t>PROJECTED GROWTH 2027-37</t>
        </is>
      </c>
      <c r="G489" s="4453"/>
    </row>
    <row customHeight="1" ht="15" r="490">
      <c r="B490" s="4384" t="inlineStr">
        <is>
          <t>Rail / BRT Stops</t>
        </is>
      </c>
      <c r="C490" s="10095" t="str">
        <f>=IFERROR(INDEX('All Data'!$V:$V,MATCH($H$479&amp;"",'All Data'!$A:$A,0)),"-")</f>
      </c>
      <c r="D490" s="4384" t="inlineStr">
        <is>
          <t>Freeway Exits</t>
        </is>
      </c>
      <c r="E490" s="10098" t="str">
        <f>=IFERROR(INDEX('All Data'!$AB:$AB,MATCH($H$479&amp;"",'All Data'!$A:$A,0)),"-")</f>
      </c>
      <c r="F490" s="4384" t="inlineStr">
        <is>
          <t>Households Added</t>
        </is>
      </c>
      <c r="G490" s="10101" t="str">
        <f>=IFERROR(INDEX('All Data'!$AG:$AG,MATCH($H$479&amp;"",'All Data'!$A:$A,0)),"-")</f>
      </c>
    </row>
    <row customHeight="1" ht="15" r="491">
      <c r="B491" s="32" t="inlineStr">
        <is>
          <t>SAP Acres</t>
        </is>
      </c>
      <c r="C491" s="10104" t="str">
        <f>=IFERROR(INDEX('All Data'!$W:$W,MATCH($H$479&amp;"",'All Data'!$A:$A,0)),"-")</f>
      </c>
      <c r="D491" s="32" t="inlineStr">
        <is>
          <t>Exit Distance (mi)</t>
        </is>
      </c>
      <c r="E491" s="10107" t="str">
        <f>=IFERROR(INDEX('All Data'!$AC:$AC,MATCH($H$479&amp;"",'All Data'!$A:$A,0)),"-")</f>
      </c>
      <c r="F491" s="32" t="inlineStr">
        <is>
          <t>Population Added</t>
        </is>
      </c>
      <c r="G491" s="10110" t="str">
        <f>=IFERROR(INDEX('All Data'!$AH:$AH,MATCH($H$479&amp;"",'All Data'!$A:$A,0)),"-")</f>
      </c>
    </row>
    <row customHeight="1" ht="15" r="492">
      <c r="B492" s="4384" t="inlineStr">
        <is>
          <t>SAP % of Tract</t>
        </is>
      </c>
      <c r="C492" s="10113" t="str">
        <f>=IFERROR(INDEX('All Data'!$X:$X,MATCH($H$479&amp;"",'All Data'!$A:$A,0)),"-")</f>
      </c>
      <c r="D492" s="4384" t="inlineStr">
        <is>
          <t>ATO Jobs (Auto)</t>
        </is>
      </c>
      <c r="E492" s="10116" t="str">
        <f>=IFERROR(INDEX('All Data'!$AD:$AD,MATCH($H$479&amp;"",'All Data'!$A:$A,0)),"-")</f>
      </c>
      <c r="F492" s="4384" t="inlineStr">
        <is>
          <t>Jobs Added</t>
        </is>
      </c>
      <c r="G492" s="10119" t="str">
        <f>=IFERROR(INDEX('All Data'!$AI:$AI,MATCH($H$479&amp;"",'All Data'!$A:$A,0)),"-")</f>
      </c>
    </row>
    <row customHeight="1" ht="15" r="493">
      <c r="B493" s="32" t="inlineStr">
        <is>
          <t>ATO Jobs (Transit)</t>
        </is>
      </c>
      <c r="C493" s="10122" t="str">
        <f>=IFERROR(INDEX('All Data'!$Y:$Y,MATCH($H$479&amp;"",'All Data'!$A:$A,0)),"-")</f>
      </c>
      <c r="D493" s="32" t="inlineStr">
        <is>
          <t>ATO Households (Auto)</t>
        </is>
      </c>
      <c r="E493" s="10125" t="str">
        <f>=IFERROR(INDEX('All Data'!$AE:$AE,MATCH($H$479&amp;"",'All Data'!$A:$A,0)),"-")</f>
      </c>
      <c r="F493" s="32" t="inlineStr">
        <is>
          <t>ERU Added</t>
        </is>
      </c>
      <c r="G493" s="10128" t="str">
        <f>=IFERROR(INDEX('All Data'!$AJ:$AJ,MATCH($H$479&amp;"",'All Data'!$A:$A,0)),"-")</f>
      </c>
    </row>
    <row customHeight="1" ht="15" r="494">
      <c r="B494" s="4384" t="inlineStr">
        <is>
          <t>ATO Households (Transit)</t>
        </is>
      </c>
      <c r="C494" s="10131" t="str">
        <f>=IFERROR(INDEX('All Data'!$Z:$Z,MATCH($H$479&amp;"",'All Data'!$A:$A,0)),"-")</f>
      </c>
      <c r="D494" s="4384" t="inlineStr">
        <is>
          <t/>
        </is>
      </c>
      <c r="E494" s="4440" t="inlineStr">
        <is>
          <t/>
        </is>
      </c>
      <c r="F494" s="4384" t="inlineStr">
        <is>
          <t>ERU per Acre</t>
        </is>
      </c>
      <c r="G494" s="10134" t="str">
        <f>=IFERROR(INDEX('All Data'!$AK:$AK,MATCH($H$479&amp;"",'All Data'!$A:$A,0)),"-")</f>
      </c>
    </row>
    <row customHeight="1" ht="15" r="495">
      <c r="B495" s="32" t="inlineStr">
        <is>
          <t>SAP Planned HH/ac</t>
        </is>
      </c>
      <c r="C495" s="10137" t="str">
        <f>=IFERROR(INDEX('All Data'!$AA:$AA,MATCH($H$479&amp;"",'All Data'!$A:$A,0)),"-")</f>
      </c>
      <c r="D495" s="32" t="inlineStr">
        <is>
          <t/>
        </is>
      </c>
      <c r="E495" s="4448" t="inlineStr">
        <is>
          <t/>
        </is>
      </c>
      <c r="F495" s="32" t="inlineStr">
        <is>
          <t/>
        </is>
      </c>
      <c r="G495" s="4448" t="inlineStr">
        <is>
          <t/>
        </is>
      </c>
    </row>
    <row customHeight="1" ht="15" r="496">
      <c r="B496" s="4384" t="inlineStr">
        <is>
          <t/>
        </is>
      </c>
      <c r="C496" s="4440" t="inlineStr">
        <is>
          <t/>
        </is>
      </c>
      <c r="D496" s="4384" t="inlineStr">
        <is>
          <t/>
        </is>
      </c>
      <c r="E496" s="4440" t="inlineStr">
        <is>
          <t/>
        </is>
      </c>
      <c r="F496" s="4384" t="inlineStr">
        <is>
          <t/>
        </is>
      </c>
      <c r="G496" s="4440" t="inlineStr">
        <is>
          <t/>
        </is>
      </c>
    </row>
    <row customHeight="1" ht="14" r="497">
      <c r="B497" s="4500" t="inlineStr">
        <is>
          <t>INCOME</t>
        </is>
      </c>
      <c r="C497" s="4500"/>
      <c r="D497" s="4500" t="inlineStr">
        <is>
          <t>POVERTY RATE</t>
        </is>
      </c>
      <c r="E497" s="4500"/>
      <c r="F497" s="4500" t="inlineStr">
        <is>
          <t>UNEMPLOYMENT</t>
        </is>
      </c>
      <c r="G497" s="4500"/>
    </row>
    <row customHeight="1" ht="18" r="498">
      <c r="B498" s="10"/>
      <c r="C498" s="10141" t="str">
        <f>=IFERROR(INDEX('All Data'!$AN:$AN,MATCH($H$479&amp;"",'All Data'!$A:$A,0)),"-")</f>
      </c>
      <c r="D498" s="10"/>
      <c r="E498" s="10145" t="str">
        <f>=IFERROR(INDEX('All Data'!$AL:$AL,MATCH($H$479&amp;"",'All Data'!$A:$A,0)),"-")</f>
      </c>
      <c r="F498" s="10"/>
      <c r="G498" s="10149" t="str">
        <f>=IFERROR(INDEX('All Data'!$AM:$AM,MATCH($H$479&amp;"",'All Data'!$A:$A,0)),"-")</f>
      </c>
    </row>
    <row customHeight="1" ht="24" r="499">
      <c r="B499" s="4645" t="str">
        <f>="Investment Likelihood: "&amp;IFERROR(INDEX('All Data'!$AP:$AP,MATCH($H$479&amp;"",'All Data'!$A:$A,0)),"—")</f>
      </c>
      <c r="C499" s="4645"/>
      <c r="D499" s="4645"/>
      <c r="E499" s="4645"/>
      <c r="F499" s="4645"/>
      <c r="G499" s="4645"/>
    </row>
    <row customHeight="1" ht="15" r="500">
      <c r="B500" s="4516" t="inlineStr">
        <is>
          <t>Access to Opportunities (ATO) Composite Score /100</t>
        </is>
      </c>
      <c r="C500" s="4516"/>
      <c r="D500" s="4516"/>
      <c r="E500" s="4516"/>
      <c r="F500" s="10153" t="str">
        <f>=IFERROR(INDEX('All Data'!$AF:$AF,MATCH($H$479&amp;"",'All Data'!$A:$A,0)),"-")</f>
      </c>
      <c r="G500" s="15"/>
    </row>
    <row customHeight="1" ht="8" r="501"/>
    <row customHeight="1" ht="8" r="502"/>
    <row customHeight="1" ht="8" r="503"/>
    <row customHeight="1" ht="22" r="504">
      <c r="A504" s="4381" t="str">
        <f>="21  —  "&amp;IFERROR(INDEX('All Data'!$C:$C,MATCH($H$504&amp;"",'All Data'!$A:$A,0)),"")&amp;"  |  GEOID "&amp;$H$504&amp;"  |  "&amp;TEXT(IFERROR(INDEX('All Data'!$F:$F,MATCH($H$504&amp;"",'All Data'!$A:$A,0)),0),"0")&amp;" ac  |  "&amp;IFERROR(INDEX('All Data'!$AP:$AP,MATCH($H$504&amp;"",'All Data'!$A:$A,0)),"—")</f>
      </c>
      <c r="B504" s="4381"/>
      <c r="C504" s="4381"/>
      <c r="D504" s="4381"/>
      <c r="E504" s="4381"/>
      <c r="F504" s="4381"/>
      <c r="G504" s="4381"/>
      <c r="H504" s="10154" t="inlineStr">
        <is>
          <t>49035111400</t>
        </is>
      </c>
    </row>
    <row customHeight="1" ht="14" r="505">
      <c r="B505" s="4382" t="inlineStr">
        <is>
          <t>TRACT PROFILE</t>
        </is>
      </c>
      <c r="C505" s="4382"/>
      <c r="D505" s="4382" t="inlineStr">
        <is>
          <t>CENTERS &amp; DISTRICTS</t>
        </is>
      </c>
      <c r="E505" s="4382"/>
      <c r="F505" s="4382" t="inlineStr">
        <is>
          <t>HOUSING &amp; DEMOGRAPHICS</t>
        </is>
      </c>
      <c r="G505" s="4382"/>
    </row>
    <row customHeight="1" ht="15" r="506">
      <c r="B506" s="4384" t="inlineStr">
        <is>
          <t>Population</t>
        </is>
      </c>
      <c r="C506" s="10157" t="str">
        <f>=IFERROR(INDEX('All Data'!$D:$D,MATCH($H$504&amp;"",'All Data'!$A:$A,0)),"-")</f>
      </c>
      <c r="D506" s="4384" t="inlineStr">
        <is>
          <t>WC MUorC % Total</t>
        </is>
      </c>
      <c r="E506" s="10160" t="str">
        <f>=IFERROR(INDEX('All Data'!$J:$J,MATCH($H$504&amp;"",'All Data'!$A:$A,0)),"-")</f>
      </c>
      <c r="F506" s="4384" t="inlineStr">
        <is>
          <t>Total Units</t>
        </is>
      </c>
      <c r="G506" s="10163" t="str">
        <f>=IFERROR(INDEX('All Data'!$R:$R,MATCH($H$504&amp;"",'All Data'!$A:$A,0)),"-")</f>
      </c>
    </row>
    <row customHeight="1" ht="15" r="507">
      <c r="B507" s="32" t="inlineStr">
        <is>
          <t>Households</t>
        </is>
      </c>
      <c r="C507" s="10166" t="str">
        <f>=IFERROR(INDEX('All Data'!$E:$E,MATCH($H$504&amp;"",'All Data'!$A:$A,0)),"-")</f>
      </c>
      <c r="D507" s="32" t="inlineStr">
        <is>
          <t>Metropolitan Center</t>
        </is>
      </c>
      <c r="E507" s="10169" t="str">
        <f>=IFERROR(INDEX('All Data'!$K:$K,MATCH($H$504&amp;"",'All Data'!$A:$A,0)),"-")</f>
      </c>
      <c r="F507" s="32" t="inlineStr">
        <is>
          <t>Residential Acres</t>
        </is>
      </c>
      <c r="G507" s="10172" t="str">
        <f>=IFERROR(INDEX('All Data'!$S:$S,MATCH($H$504&amp;"",'All Data'!$A:$A,0)),"-")</f>
      </c>
    </row>
    <row customHeight="1" ht="15" r="508">
      <c r="B508" s="4384" t="inlineStr">
        <is>
          <t>Total Acres</t>
        </is>
      </c>
      <c r="C508" s="10175" t="str">
        <f>=IFERROR(INDEX('All Data'!$F:$F,MATCH($H$504&amp;"",'All Data'!$A:$A,0)),"-")</f>
      </c>
      <c r="D508" s="4384" t="inlineStr">
        <is>
          <t>Urban Center</t>
        </is>
      </c>
      <c r="E508" s="10178" t="str">
        <f>=IFERROR(INDEX('All Data'!$L:$L,MATCH($H$504&amp;"",'All Data'!$A:$A,0)),"-")</f>
      </c>
      <c r="F508" s="4384" t="inlineStr">
        <is>
          <t>SFD Acres</t>
        </is>
      </c>
      <c r="G508" s="10181" t="str">
        <f>=IFERROR(INDEX('All Data'!$T:$T,MATCH($H$504&amp;"",'All Data'!$A:$A,0)),"-")</f>
      </c>
    </row>
    <row customHeight="1" ht="15" r="509">
      <c r="B509" s="32" t="inlineStr">
        <is>
          <t>Developable Acres</t>
        </is>
      </c>
      <c r="C509" s="10184" t="str">
        <f>=IFERROR(INDEX('All Data'!$G:$G,MATCH($H$504&amp;"",'All Data'!$A:$A,0)),"-")</f>
      </c>
      <c r="D509" s="32" t="inlineStr">
        <is>
          <t>City Center</t>
        </is>
      </c>
      <c r="E509" s="10187" t="str">
        <f>=IFERROR(INDEX('All Data'!$M:$M,MATCH($H$504&amp;"",'All Data'!$A:$A,0)),"-")</f>
      </c>
      <c r="F509" s="32" t="inlineStr">
        <is>
          <t>MF / SFA Acres</t>
        </is>
      </c>
      <c r="G509" s="10190" t="str">
        <f>=IFERROR(INDEX('All Data'!$U:$U,MATCH($H$504&amp;"",'All Data'!$A:$A,0)),"-")</f>
      </c>
    </row>
    <row customHeight="1" ht="15" r="510">
      <c r="B510" s="4384" t="inlineStr">
        <is>
          <t>OZ 1.0 Acres</t>
        </is>
      </c>
      <c r="C510" s="10193" t="str">
        <f>=IFERROR(INDEX('All Data'!$H:$H,MATCH($H$504&amp;"",'All Data'!$A:$A,0)),"-")</f>
      </c>
      <c r="D510" s="4384" t="inlineStr">
        <is>
          <t>Neighborhood Center</t>
        </is>
      </c>
      <c r="E510" s="10196" t="str">
        <f>=IFERROR(INDEX('All Data'!$N:$N,MATCH($H$504&amp;"",'All Data'!$A:$A,0)),"-")</f>
      </c>
      <c r="F510" s="4384" t="inlineStr">
        <is>
          <t>Poverty Rate</t>
        </is>
      </c>
      <c r="G510" s="10199" t="str">
        <f>=IFERROR(INDEX('All Data'!$AL:$AL,MATCH($H$504&amp;"",'All Data'!$A:$A,0)),"-")</f>
      </c>
    </row>
    <row customHeight="1" ht="15" r="511">
      <c r="B511" s="32" t="inlineStr">
        <is>
          <t>OZ 1.0 % of Tract</t>
        </is>
      </c>
      <c r="C511" s="10202" t="str">
        <f>=IFERROR(INDEX('All Data'!$I:$I,MATCH($H$504&amp;"",'All Data'!$A:$A,0)),"-")</f>
      </c>
      <c r="D511" s="32" t="inlineStr">
        <is>
          <t>Employment District</t>
        </is>
      </c>
      <c r="E511" s="10205" t="str">
        <f>=IFERROR(INDEX('All Data'!$O:$O,MATCH($H$504&amp;"",'All Data'!$A:$A,0)),"-")</f>
      </c>
      <c r="F511" s="32" t="inlineStr">
        <is>
          <t>Unemployment Rate</t>
        </is>
      </c>
      <c r="G511" s="10208" t="str">
        <f>=IFERROR(INDEX('All Data'!$AM:$AM,MATCH($H$504&amp;"",'All Data'!$A:$A,0)),"-")</f>
      </c>
    </row>
    <row customHeight="1" ht="15" r="512">
      <c r="B512" s="4384" t="inlineStr">
        <is>
          <t/>
        </is>
      </c>
      <c r="C512" s="4440" t="inlineStr">
        <is>
          <t/>
        </is>
      </c>
      <c r="D512" s="4384" t="inlineStr">
        <is>
          <t>Industrial District</t>
        </is>
      </c>
      <c r="E512" s="10211" t="str">
        <f>=IFERROR(INDEX('All Data'!$P:$P,MATCH($H$504&amp;"",'All Data'!$A:$A,0)),"-")</f>
      </c>
      <c r="F512" s="4384" t="inlineStr">
        <is>
          <t>Median Family Income</t>
        </is>
      </c>
      <c r="G512" s="10214" t="str">
        <f>=IFERROR(INDEX('All Data'!$AN:$AN,MATCH($H$504&amp;"",'All Data'!$A:$A,0)),"-")</f>
      </c>
    </row>
    <row customHeight="1" ht="15" r="513">
      <c r="B513" s="32" t="inlineStr">
        <is>
          <t/>
        </is>
      </c>
      <c r="C513" s="4448" t="inlineStr">
        <is>
          <t/>
        </is>
      </c>
      <c r="D513" s="32" t="inlineStr">
        <is>
          <t>Retail District</t>
        </is>
      </c>
      <c r="E513" s="10217" t="str">
        <f>=IFERROR(INDEX('All Data'!$Q:$Q,MATCH($H$504&amp;"",'All Data'!$A:$A,0)),"-")</f>
      </c>
      <c r="F513" s="32" t="inlineStr">
        <is>
          <t/>
        </is>
      </c>
      <c r="G513" s="4448" t="inlineStr">
        <is>
          <t/>
        </is>
      </c>
    </row>
    <row customHeight="1" ht="14" r="514">
      <c r="B514" s="4453" t="inlineStr">
        <is>
          <t>TRANSIT ACCESS</t>
        </is>
      </c>
      <c r="C514" s="4453"/>
      <c r="D514" s="4453" t="inlineStr">
        <is>
          <t>AUTO ACCESS</t>
        </is>
      </c>
      <c r="E514" s="4453"/>
      <c r="F514" s="4453" t="inlineStr">
        <is>
          <t>PROJECTED GROWTH 2027-37</t>
        </is>
      </c>
      <c r="G514" s="4453"/>
    </row>
    <row customHeight="1" ht="15" r="515">
      <c r="B515" s="4384" t="inlineStr">
        <is>
          <t>Rail / BRT Stops</t>
        </is>
      </c>
      <c r="C515" s="10220" t="str">
        <f>=IFERROR(INDEX('All Data'!$V:$V,MATCH($H$504&amp;"",'All Data'!$A:$A,0)),"-")</f>
      </c>
      <c r="D515" s="4384" t="inlineStr">
        <is>
          <t>Freeway Exits</t>
        </is>
      </c>
      <c r="E515" s="10223" t="str">
        <f>=IFERROR(INDEX('All Data'!$AB:$AB,MATCH($H$504&amp;"",'All Data'!$A:$A,0)),"-")</f>
      </c>
      <c r="F515" s="4384" t="inlineStr">
        <is>
          <t>Households Added</t>
        </is>
      </c>
      <c r="G515" s="10226" t="str">
        <f>=IFERROR(INDEX('All Data'!$AG:$AG,MATCH($H$504&amp;"",'All Data'!$A:$A,0)),"-")</f>
      </c>
    </row>
    <row customHeight="1" ht="15" r="516">
      <c r="B516" s="32" t="inlineStr">
        <is>
          <t>SAP Acres</t>
        </is>
      </c>
      <c r="C516" s="10229" t="str">
        <f>=IFERROR(INDEX('All Data'!$W:$W,MATCH($H$504&amp;"",'All Data'!$A:$A,0)),"-")</f>
      </c>
      <c r="D516" s="32" t="inlineStr">
        <is>
          <t>Exit Distance (mi)</t>
        </is>
      </c>
      <c r="E516" s="10232" t="str">
        <f>=IFERROR(INDEX('All Data'!$AC:$AC,MATCH($H$504&amp;"",'All Data'!$A:$A,0)),"-")</f>
      </c>
      <c r="F516" s="32" t="inlineStr">
        <is>
          <t>Population Added</t>
        </is>
      </c>
      <c r="G516" s="10235" t="str">
        <f>=IFERROR(INDEX('All Data'!$AH:$AH,MATCH($H$504&amp;"",'All Data'!$A:$A,0)),"-")</f>
      </c>
    </row>
    <row customHeight="1" ht="15" r="517">
      <c r="B517" s="4384" t="inlineStr">
        <is>
          <t>SAP % of Tract</t>
        </is>
      </c>
      <c r="C517" s="10238" t="str">
        <f>=IFERROR(INDEX('All Data'!$X:$X,MATCH($H$504&amp;"",'All Data'!$A:$A,0)),"-")</f>
      </c>
      <c r="D517" s="4384" t="inlineStr">
        <is>
          <t>ATO Jobs (Auto)</t>
        </is>
      </c>
      <c r="E517" s="10241" t="str">
        <f>=IFERROR(INDEX('All Data'!$AD:$AD,MATCH($H$504&amp;"",'All Data'!$A:$A,0)),"-")</f>
      </c>
      <c r="F517" s="4384" t="inlineStr">
        <is>
          <t>Jobs Added</t>
        </is>
      </c>
      <c r="G517" s="10244" t="str">
        <f>=IFERROR(INDEX('All Data'!$AI:$AI,MATCH($H$504&amp;"",'All Data'!$A:$A,0)),"-")</f>
      </c>
    </row>
    <row customHeight="1" ht="15" r="518">
      <c r="B518" s="32" t="inlineStr">
        <is>
          <t>ATO Jobs (Transit)</t>
        </is>
      </c>
      <c r="C518" s="10247" t="str">
        <f>=IFERROR(INDEX('All Data'!$Y:$Y,MATCH($H$504&amp;"",'All Data'!$A:$A,0)),"-")</f>
      </c>
      <c r="D518" s="32" t="inlineStr">
        <is>
          <t>ATO Households (Auto)</t>
        </is>
      </c>
      <c r="E518" s="10250" t="str">
        <f>=IFERROR(INDEX('All Data'!$AE:$AE,MATCH($H$504&amp;"",'All Data'!$A:$A,0)),"-")</f>
      </c>
      <c r="F518" s="32" t="inlineStr">
        <is>
          <t>ERU Added</t>
        </is>
      </c>
      <c r="G518" s="10253" t="str">
        <f>=IFERROR(INDEX('All Data'!$AJ:$AJ,MATCH($H$504&amp;"",'All Data'!$A:$A,0)),"-")</f>
      </c>
    </row>
    <row customHeight="1" ht="15" r="519">
      <c r="B519" s="4384" t="inlineStr">
        <is>
          <t>ATO Households (Transit)</t>
        </is>
      </c>
      <c r="C519" s="10256" t="str">
        <f>=IFERROR(INDEX('All Data'!$Z:$Z,MATCH($H$504&amp;"",'All Data'!$A:$A,0)),"-")</f>
      </c>
      <c r="D519" s="4384" t="inlineStr">
        <is>
          <t/>
        </is>
      </c>
      <c r="E519" s="4440" t="inlineStr">
        <is>
          <t/>
        </is>
      </c>
      <c r="F519" s="4384" t="inlineStr">
        <is>
          <t>ERU per Acre</t>
        </is>
      </c>
      <c r="G519" s="10259" t="str">
        <f>=IFERROR(INDEX('All Data'!$AK:$AK,MATCH($H$504&amp;"",'All Data'!$A:$A,0)),"-")</f>
      </c>
    </row>
    <row customHeight="1" ht="15" r="520">
      <c r="B520" s="32" t="inlineStr">
        <is>
          <t>SAP Planned HH/ac</t>
        </is>
      </c>
      <c r="C520" s="10262" t="str">
        <f>=IFERROR(INDEX('All Data'!$AA:$AA,MATCH($H$504&amp;"",'All Data'!$A:$A,0)),"-")</f>
      </c>
      <c r="D520" s="32" t="inlineStr">
        <is>
          <t/>
        </is>
      </c>
      <c r="E520" s="4448" t="inlineStr">
        <is>
          <t/>
        </is>
      </c>
      <c r="F520" s="32" t="inlineStr">
        <is>
          <t/>
        </is>
      </c>
      <c r="G520" s="4448" t="inlineStr">
        <is>
          <t/>
        </is>
      </c>
    </row>
    <row customHeight="1" ht="15" r="521">
      <c r="B521" s="4384" t="inlineStr">
        <is>
          <t/>
        </is>
      </c>
      <c r="C521" s="4440" t="inlineStr">
        <is>
          <t/>
        </is>
      </c>
      <c r="D521" s="4384" t="inlineStr">
        <is>
          <t/>
        </is>
      </c>
      <c r="E521" s="4440" t="inlineStr">
        <is>
          <t/>
        </is>
      </c>
      <c r="F521" s="4384" t="inlineStr">
        <is>
          <t/>
        </is>
      </c>
      <c r="G521" s="4440" t="inlineStr">
        <is>
          <t/>
        </is>
      </c>
    </row>
    <row customHeight="1" ht="14" r="522">
      <c r="B522" s="4500" t="inlineStr">
        <is>
          <t>INCOME</t>
        </is>
      </c>
      <c r="C522" s="4500"/>
      <c r="D522" s="4500" t="inlineStr">
        <is>
          <t>POVERTY RATE</t>
        </is>
      </c>
      <c r="E522" s="4500"/>
      <c r="F522" s="4500" t="inlineStr">
        <is>
          <t>UNEMPLOYMENT</t>
        </is>
      </c>
      <c r="G522" s="4500"/>
    </row>
    <row customHeight="1" ht="18" r="523">
      <c r="B523" s="10"/>
      <c r="C523" s="10266" t="str">
        <f>=IFERROR(INDEX('All Data'!$AN:$AN,MATCH($H$504&amp;"",'All Data'!$A:$A,0)),"-")</f>
      </c>
      <c r="D523" s="10"/>
      <c r="E523" s="10270" t="str">
        <f>=IFERROR(INDEX('All Data'!$AL:$AL,MATCH($H$504&amp;"",'All Data'!$A:$A,0)),"-")</f>
      </c>
      <c r="F523" s="10"/>
      <c r="G523" s="10274" t="str">
        <f>=IFERROR(INDEX('All Data'!$AM:$AM,MATCH($H$504&amp;"",'All Data'!$A:$A,0)),"-")</f>
      </c>
    </row>
    <row customHeight="1" ht="24" r="524">
      <c r="B524" s="4514" t="str">
        <f>="Investment Likelihood: "&amp;IFERROR(INDEX('All Data'!$AP:$AP,MATCH($H$504&amp;"",'All Data'!$A:$A,0)),"—")</f>
      </c>
      <c r="C524" s="4514"/>
      <c r="D524" s="4514"/>
      <c r="E524" s="4514"/>
      <c r="F524" s="4514"/>
      <c r="G524" s="4514"/>
    </row>
    <row customHeight="1" ht="15" r="525">
      <c r="B525" s="4516" t="inlineStr">
        <is>
          <t>Access to Opportunities (ATO) Composite Score /100</t>
        </is>
      </c>
      <c r="C525" s="4516"/>
      <c r="D525" s="4516"/>
      <c r="E525" s="4516"/>
      <c r="F525" s="10278" t="str">
        <f>=IFERROR(INDEX('All Data'!$AF:$AF,MATCH($H$504&amp;"",'All Data'!$A:$A,0)),"-")</f>
      </c>
      <c r="G525" s="15"/>
    </row>
    <row customHeight="1" ht="8" r="526"/>
    <row customHeight="1" ht="8" r="527"/>
    <row customHeight="1" ht="8" r="528"/>
    <row customHeight="1" ht="22" r="529">
      <c r="A529" s="4902" t="str">
        <f>="22  —  "&amp;IFERROR(INDEX('All Data'!$C:$C,MATCH($H$529&amp;"",'All Data'!$A:$A,0)),"")&amp;"  |  GEOID "&amp;$H$529&amp;"  |  "&amp;TEXT(IFERROR(INDEX('All Data'!$F:$F,MATCH($H$529&amp;"",'All Data'!$A:$A,0)),0),"0")&amp;" ac  |  "&amp;IFERROR(INDEX('All Data'!$AP:$AP,MATCH($H$529&amp;"",'All Data'!$A:$A,0)),"—")</f>
      </c>
      <c r="B529" s="4902"/>
      <c r="C529" s="4902"/>
      <c r="D529" s="4902"/>
      <c r="E529" s="4902"/>
      <c r="F529" s="4902"/>
      <c r="G529" s="4902"/>
      <c r="H529" s="10279" t="inlineStr">
        <is>
          <t>49035111500</t>
        </is>
      </c>
    </row>
    <row customHeight="1" ht="14" r="530">
      <c r="B530" s="4382" t="inlineStr">
        <is>
          <t>TRACT PROFILE</t>
        </is>
      </c>
      <c r="C530" s="4382"/>
      <c r="D530" s="4382" t="inlineStr">
        <is>
          <t>CENTERS &amp; DISTRICTS</t>
        </is>
      </c>
      <c r="E530" s="4382"/>
      <c r="F530" s="4382" t="inlineStr">
        <is>
          <t>HOUSING &amp; DEMOGRAPHICS</t>
        </is>
      </c>
      <c r="G530" s="4382"/>
    </row>
    <row customHeight="1" ht="15" r="531">
      <c r="B531" s="4384" t="inlineStr">
        <is>
          <t>Population</t>
        </is>
      </c>
      <c r="C531" s="10282" t="str">
        <f>=IFERROR(INDEX('All Data'!$D:$D,MATCH($H$529&amp;"",'All Data'!$A:$A,0)),"-")</f>
      </c>
      <c r="D531" s="4384" t="inlineStr">
        <is>
          <t>WC MUorC % Total</t>
        </is>
      </c>
      <c r="E531" s="10285" t="str">
        <f>=IFERROR(INDEX('All Data'!$J:$J,MATCH($H$529&amp;"",'All Data'!$A:$A,0)),"-")</f>
      </c>
      <c r="F531" s="4384" t="inlineStr">
        <is>
          <t>Total Units</t>
        </is>
      </c>
      <c r="G531" s="10288" t="str">
        <f>=IFERROR(INDEX('All Data'!$R:$R,MATCH($H$529&amp;"",'All Data'!$A:$A,0)),"-")</f>
      </c>
    </row>
    <row customHeight="1" ht="15" r="532">
      <c r="B532" s="32" t="inlineStr">
        <is>
          <t>Households</t>
        </is>
      </c>
      <c r="C532" s="10291" t="str">
        <f>=IFERROR(INDEX('All Data'!$E:$E,MATCH($H$529&amp;"",'All Data'!$A:$A,0)),"-")</f>
      </c>
      <c r="D532" s="32" t="inlineStr">
        <is>
          <t>Metropolitan Center</t>
        </is>
      </c>
      <c r="E532" s="10294" t="str">
        <f>=IFERROR(INDEX('All Data'!$K:$K,MATCH($H$529&amp;"",'All Data'!$A:$A,0)),"-")</f>
      </c>
      <c r="F532" s="32" t="inlineStr">
        <is>
          <t>Residential Acres</t>
        </is>
      </c>
      <c r="G532" s="10297" t="str">
        <f>=IFERROR(INDEX('All Data'!$S:$S,MATCH($H$529&amp;"",'All Data'!$A:$A,0)),"-")</f>
      </c>
    </row>
    <row customHeight="1" ht="15" r="533">
      <c r="B533" s="4384" t="inlineStr">
        <is>
          <t>Total Acres</t>
        </is>
      </c>
      <c r="C533" s="10300" t="str">
        <f>=IFERROR(INDEX('All Data'!$F:$F,MATCH($H$529&amp;"",'All Data'!$A:$A,0)),"-")</f>
      </c>
      <c r="D533" s="4384" t="inlineStr">
        <is>
          <t>Urban Center</t>
        </is>
      </c>
      <c r="E533" s="10303" t="str">
        <f>=IFERROR(INDEX('All Data'!$L:$L,MATCH($H$529&amp;"",'All Data'!$A:$A,0)),"-")</f>
      </c>
      <c r="F533" s="4384" t="inlineStr">
        <is>
          <t>SFD Acres</t>
        </is>
      </c>
      <c r="G533" s="10306" t="str">
        <f>=IFERROR(INDEX('All Data'!$T:$T,MATCH($H$529&amp;"",'All Data'!$A:$A,0)),"-")</f>
      </c>
    </row>
    <row customHeight="1" ht="15" r="534">
      <c r="B534" s="32" t="inlineStr">
        <is>
          <t>Developable Acres</t>
        </is>
      </c>
      <c r="C534" s="10309" t="str">
        <f>=IFERROR(INDEX('All Data'!$G:$G,MATCH($H$529&amp;"",'All Data'!$A:$A,0)),"-")</f>
      </c>
      <c r="D534" s="32" t="inlineStr">
        <is>
          <t>City Center</t>
        </is>
      </c>
      <c r="E534" s="10312" t="str">
        <f>=IFERROR(INDEX('All Data'!$M:$M,MATCH($H$529&amp;"",'All Data'!$A:$A,0)),"-")</f>
      </c>
      <c r="F534" s="32" t="inlineStr">
        <is>
          <t>MF / SFA Acres</t>
        </is>
      </c>
      <c r="G534" s="10315" t="str">
        <f>=IFERROR(INDEX('All Data'!$U:$U,MATCH($H$529&amp;"",'All Data'!$A:$A,0)),"-")</f>
      </c>
    </row>
    <row customHeight="1" ht="15" r="535">
      <c r="B535" s="4384" t="inlineStr">
        <is>
          <t>OZ 1.0 Acres</t>
        </is>
      </c>
      <c r="C535" s="10318" t="str">
        <f>=IFERROR(INDEX('All Data'!$H:$H,MATCH($H$529&amp;"",'All Data'!$A:$A,0)),"-")</f>
      </c>
      <c r="D535" s="4384" t="inlineStr">
        <is>
          <t>Neighborhood Center</t>
        </is>
      </c>
      <c r="E535" s="10321" t="str">
        <f>=IFERROR(INDEX('All Data'!$N:$N,MATCH($H$529&amp;"",'All Data'!$A:$A,0)),"-")</f>
      </c>
      <c r="F535" s="4384" t="inlineStr">
        <is>
          <t>Poverty Rate</t>
        </is>
      </c>
      <c r="G535" s="10324" t="str">
        <f>=IFERROR(INDEX('All Data'!$AL:$AL,MATCH($H$529&amp;"",'All Data'!$A:$A,0)),"-")</f>
      </c>
    </row>
    <row customHeight="1" ht="15" r="536">
      <c r="B536" s="32" t="inlineStr">
        <is>
          <t>OZ 1.0 % of Tract</t>
        </is>
      </c>
      <c r="C536" s="10327" t="str">
        <f>=IFERROR(INDEX('All Data'!$I:$I,MATCH($H$529&amp;"",'All Data'!$A:$A,0)),"-")</f>
      </c>
      <c r="D536" s="32" t="inlineStr">
        <is>
          <t>Employment District</t>
        </is>
      </c>
      <c r="E536" s="10330" t="str">
        <f>=IFERROR(INDEX('All Data'!$O:$O,MATCH($H$529&amp;"",'All Data'!$A:$A,0)),"-")</f>
      </c>
      <c r="F536" s="32" t="inlineStr">
        <is>
          <t>Unemployment Rate</t>
        </is>
      </c>
      <c r="G536" s="10333" t="str">
        <f>=IFERROR(INDEX('All Data'!$AM:$AM,MATCH($H$529&amp;"",'All Data'!$A:$A,0)),"-")</f>
      </c>
    </row>
    <row customHeight="1" ht="15" r="537">
      <c r="B537" s="4384" t="inlineStr">
        <is>
          <t/>
        </is>
      </c>
      <c r="C537" s="4440" t="inlineStr">
        <is>
          <t/>
        </is>
      </c>
      <c r="D537" s="4384" t="inlineStr">
        <is>
          <t>Industrial District</t>
        </is>
      </c>
      <c r="E537" s="10336" t="str">
        <f>=IFERROR(INDEX('All Data'!$P:$P,MATCH($H$529&amp;"",'All Data'!$A:$A,0)),"-")</f>
      </c>
      <c r="F537" s="4384" t="inlineStr">
        <is>
          <t>Median Family Income</t>
        </is>
      </c>
      <c r="G537" s="10339" t="str">
        <f>=IFERROR(INDEX('All Data'!$AN:$AN,MATCH($H$529&amp;"",'All Data'!$A:$A,0)),"-")</f>
      </c>
    </row>
    <row customHeight="1" ht="15" r="538">
      <c r="B538" s="32" t="inlineStr">
        <is>
          <t/>
        </is>
      </c>
      <c r="C538" s="4448" t="inlineStr">
        <is>
          <t/>
        </is>
      </c>
      <c r="D538" s="32" t="inlineStr">
        <is>
          <t>Retail District</t>
        </is>
      </c>
      <c r="E538" s="10342" t="str">
        <f>=IFERROR(INDEX('All Data'!$Q:$Q,MATCH($H$529&amp;"",'All Data'!$A:$A,0)),"-")</f>
      </c>
      <c r="F538" s="32" t="inlineStr">
        <is>
          <t/>
        </is>
      </c>
      <c r="G538" s="4448" t="inlineStr">
        <is>
          <t/>
        </is>
      </c>
    </row>
    <row customHeight="1" ht="14" r="539">
      <c r="B539" s="4453" t="inlineStr">
        <is>
          <t>TRANSIT ACCESS</t>
        </is>
      </c>
      <c r="C539" s="4453"/>
      <c r="D539" s="4453" t="inlineStr">
        <is>
          <t>AUTO ACCESS</t>
        </is>
      </c>
      <c r="E539" s="4453"/>
      <c r="F539" s="4453" t="inlineStr">
        <is>
          <t>PROJECTED GROWTH 2027-37</t>
        </is>
      </c>
      <c r="G539" s="4453"/>
    </row>
    <row customHeight="1" ht="15" r="540">
      <c r="B540" s="4384" t="inlineStr">
        <is>
          <t>Rail / BRT Stops</t>
        </is>
      </c>
      <c r="C540" s="10345" t="str">
        <f>=IFERROR(INDEX('All Data'!$V:$V,MATCH($H$529&amp;"",'All Data'!$A:$A,0)),"-")</f>
      </c>
      <c r="D540" s="4384" t="inlineStr">
        <is>
          <t>Freeway Exits</t>
        </is>
      </c>
      <c r="E540" s="10348" t="str">
        <f>=IFERROR(INDEX('All Data'!$AB:$AB,MATCH($H$529&amp;"",'All Data'!$A:$A,0)),"-")</f>
      </c>
      <c r="F540" s="4384" t="inlineStr">
        <is>
          <t>Households Added</t>
        </is>
      </c>
      <c r="G540" s="10351" t="str">
        <f>=IFERROR(INDEX('All Data'!$AG:$AG,MATCH($H$529&amp;"",'All Data'!$A:$A,0)),"-")</f>
      </c>
    </row>
    <row customHeight="1" ht="15" r="541">
      <c r="B541" s="32" t="inlineStr">
        <is>
          <t>SAP Acres</t>
        </is>
      </c>
      <c r="C541" s="10354" t="str">
        <f>=IFERROR(INDEX('All Data'!$W:$W,MATCH($H$529&amp;"",'All Data'!$A:$A,0)),"-")</f>
      </c>
      <c r="D541" s="32" t="inlineStr">
        <is>
          <t>Exit Distance (mi)</t>
        </is>
      </c>
      <c r="E541" s="10357" t="str">
        <f>=IFERROR(INDEX('All Data'!$AC:$AC,MATCH($H$529&amp;"",'All Data'!$A:$A,0)),"-")</f>
      </c>
      <c r="F541" s="32" t="inlineStr">
        <is>
          <t>Population Added</t>
        </is>
      </c>
      <c r="G541" s="10360" t="str">
        <f>=IFERROR(INDEX('All Data'!$AH:$AH,MATCH($H$529&amp;"",'All Data'!$A:$A,0)),"-")</f>
      </c>
    </row>
    <row customHeight="1" ht="15" r="542">
      <c r="B542" s="4384" t="inlineStr">
        <is>
          <t>SAP % of Tract</t>
        </is>
      </c>
      <c r="C542" s="10363" t="str">
        <f>=IFERROR(INDEX('All Data'!$X:$X,MATCH($H$529&amp;"",'All Data'!$A:$A,0)),"-")</f>
      </c>
      <c r="D542" s="4384" t="inlineStr">
        <is>
          <t>ATO Jobs (Auto)</t>
        </is>
      </c>
      <c r="E542" s="10366" t="str">
        <f>=IFERROR(INDEX('All Data'!$AD:$AD,MATCH($H$529&amp;"",'All Data'!$A:$A,0)),"-")</f>
      </c>
      <c r="F542" s="4384" t="inlineStr">
        <is>
          <t>Jobs Added</t>
        </is>
      </c>
      <c r="G542" s="10369" t="str">
        <f>=IFERROR(INDEX('All Data'!$AI:$AI,MATCH($H$529&amp;"",'All Data'!$A:$A,0)),"-")</f>
      </c>
    </row>
    <row customHeight="1" ht="15" r="543">
      <c r="B543" s="32" t="inlineStr">
        <is>
          <t>ATO Jobs (Transit)</t>
        </is>
      </c>
      <c r="C543" s="10372" t="str">
        <f>=IFERROR(INDEX('All Data'!$Y:$Y,MATCH($H$529&amp;"",'All Data'!$A:$A,0)),"-")</f>
      </c>
      <c r="D543" s="32" t="inlineStr">
        <is>
          <t>ATO Households (Auto)</t>
        </is>
      </c>
      <c r="E543" s="10375" t="str">
        <f>=IFERROR(INDEX('All Data'!$AE:$AE,MATCH($H$529&amp;"",'All Data'!$A:$A,0)),"-")</f>
      </c>
      <c r="F543" s="32" t="inlineStr">
        <is>
          <t>ERU Added</t>
        </is>
      </c>
      <c r="G543" s="10378" t="str">
        <f>=IFERROR(INDEX('All Data'!$AJ:$AJ,MATCH($H$529&amp;"",'All Data'!$A:$A,0)),"-")</f>
      </c>
    </row>
    <row customHeight="1" ht="15" r="544">
      <c r="B544" s="4384" t="inlineStr">
        <is>
          <t>ATO Households (Transit)</t>
        </is>
      </c>
      <c r="C544" s="10381" t="str">
        <f>=IFERROR(INDEX('All Data'!$Z:$Z,MATCH($H$529&amp;"",'All Data'!$A:$A,0)),"-")</f>
      </c>
      <c r="D544" s="4384" t="inlineStr">
        <is>
          <t/>
        </is>
      </c>
      <c r="E544" s="4440" t="inlineStr">
        <is>
          <t/>
        </is>
      </c>
      <c r="F544" s="4384" t="inlineStr">
        <is>
          <t>ERU per Acre</t>
        </is>
      </c>
      <c r="G544" s="10384" t="str">
        <f>=IFERROR(INDEX('All Data'!$AK:$AK,MATCH($H$529&amp;"",'All Data'!$A:$A,0)),"-")</f>
      </c>
    </row>
    <row customHeight="1" ht="15" r="545">
      <c r="B545" s="32" t="inlineStr">
        <is>
          <t>SAP Planned HH/ac</t>
        </is>
      </c>
      <c r="C545" s="10387" t="str">
        <f>=IFERROR(INDEX('All Data'!$AA:$AA,MATCH($H$529&amp;"",'All Data'!$A:$A,0)),"-")</f>
      </c>
      <c r="D545" s="32" t="inlineStr">
        <is>
          <t/>
        </is>
      </c>
      <c r="E545" s="4448" t="inlineStr">
        <is>
          <t/>
        </is>
      </c>
      <c r="F545" s="32" t="inlineStr">
        <is>
          <t/>
        </is>
      </c>
      <c r="G545" s="4448" t="inlineStr">
        <is>
          <t/>
        </is>
      </c>
    </row>
    <row customHeight="1" ht="15" r="546">
      <c r="B546" s="4384" t="inlineStr">
        <is>
          <t/>
        </is>
      </c>
      <c r="C546" s="4440" t="inlineStr">
        <is>
          <t/>
        </is>
      </c>
      <c r="D546" s="4384" t="inlineStr">
        <is>
          <t/>
        </is>
      </c>
      <c r="E546" s="4440" t="inlineStr">
        <is>
          <t/>
        </is>
      </c>
      <c r="F546" s="4384" t="inlineStr">
        <is>
          <t/>
        </is>
      </c>
      <c r="G546" s="4440" t="inlineStr">
        <is>
          <t/>
        </is>
      </c>
    </row>
    <row customHeight="1" ht="14" r="547">
      <c r="B547" s="4500" t="inlineStr">
        <is>
          <t>INCOME</t>
        </is>
      </c>
      <c r="C547" s="4500"/>
      <c r="D547" s="4500" t="inlineStr">
        <is>
          <t>POVERTY RATE</t>
        </is>
      </c>
      <c r="E547" s="4500"/>
      <c r="F547" s="4500" t="inlineStr">
        <is>
          <t>UNEMPLOYMENT</t>
        </is>
      </c>
      <c r="G547" s="4500"/>
    </row>
    <row customHeight="1" ht="18" r="548">
      <c r="B548" s="10"/>
      <c r="C548" s="10391" t="str">
        <f>=IFERROR(INDEX('All Data'!$AN:$AN,MATCH($H$529&amp;"",'All Data'!$A:$A,0)),"-")</f>
      </c>
      <c r="D548" s="10"/>
      <c r="E548" s="10395" t="str">
        <f>=IFERROR(INDEX('All Data'!$AL:$AL,MATCH($H$529&amp;"",'All Data'!$A:$A,0)),"-")</f>
      </c>
      <c r="F548" s="10"/>
      <c r="G548" s="10399" t="str">
        <f>=IFERROR(INDEX('All Data'!$AM:$AM,MATCH($H$529&amp;"",'All Data'!$A:$A,0)),"-")</f>
      </c>
    </row>
    <row customHeight="1" ht="24" r="549">
      <c r="B549" s="5024" t="str">
        <f>="Investment Likelihood: "&amp;IFERROR(INDEX('All Data'!$AP:$AP,MATCH($H$529&amp;"",'All Data'!$A:$A,0)),"—")</f>
      </c>
      <c r="C549" s="5024"/>
      <c r="D549" s="5024"/>
      <c r="E549" s="5024"/>
      <c r="F549" s="5024"/>
      <c r="G549" s="5024"/>
    </row>
    <row customHeight="1" ht="15" r="550">
      <c r="B550" s="4516" t="inlineStr">
        <is>
          <t>Access to Opportunities (ATO) Composite Score /100</t>
        </is>
      </c>
      <c r="C550" s="4516"/>
      <c r="D550" s="4516"/>
      <c r="E550" s="4516"/>
      <c r="F550" s="10403" t="str">
        <f>=IFERROR(INDEX('All Data'!$AF:$AF,MATCH($H$529&amp;"",'All Data'!$A:$A,0)),"-")</f>
      </c>
      <c r="G550" s="15"/>
    </row>
    <row customHeight="1" ht="8" r="551"/>
    <row customHeight="1" ht="8" r="552"/>
    <row customHeight="1" ht="8" r="553"/>
    <row customHeight="1" ht="22" r="554">
      <c r="A554" s="4381" t="str">
        <f>="23  —  "&amp;IFERROR(INDEX('All Data'!$C:$C,MATCH($H$554&amp;"",'All Data'!$A:$A,0)),"")&amp;"  |  GEOID "&amp;$H$554&amp;"  |  "&amp;TEXT(IFERROR(INDEX('All Data'!$F:$F,MATCH($H$554&amp;"",'All Data'!$A:$A,0)),0),"0")&amp;" ac  |  "&amp;IFERROR(INDEX('All Data'!$AP:$AP,MATCH($H$554&amp;"",'All Data'!$A:$A,0)),"—")</f>
      </c>
      <c r="B554" s="4381"/>
      <c r="C554" s="4381"/>
      <c r="D554" s="4381"/>
      <c r="E554" s="4381"/>
      <c r="F554" s="4381"/>
      <c r="G554" s="4381"/>
      <c r="H554" s="10404" t="inlineStr">
        <is>
          <t>49035111601</t>
        </is>
      </c>
    </row>
    <row customHeight="1" ht="14" r="555">
      <c r="B555" s="4382" t="inlineStr">
        <is>
          <t>TRACT PROFILE</t>
        </is>
      </c>
      <c r="C555" s="4382"/>
      <c r="D555" s="4382" t="inlineStr">
        <is>
          <t>CENTERS &amp; DISTRICTS</t>
        </is>
      </c>
      <c r="E555" s="4382"/>
      <c r="F555" s="4382" t="inlineStr">
        <is>
          <t>HOUSING &amp; DEMOGRAPHICS</t>
        </is>
      </c>
      <c r="G555" s="4382"/>
    </row>
    <row customHeight="1" ht="15" r="556">
      <c r="B556" s="4384" t="inlineStr">
        <is>
          <t>Population</t>
        </is>
      </c>
      <c r="C556" s="10407" t="str">
        <f>=IFERROR(INDEX('All Data'!$D:$D,MATCH($H$554&amp;"",'All Data'!$A:$A,0)),"-")</f>
      </c>
      <c r="D556" s="4384" t="inlineStr">
        <is>
          <t>WC MUorC % Total</t>
        </is>
      </c>
      <c r="E556" s="10410" t="str">
        <f>=IFERROR(INDEX('All Data'!$J:$J,MATCH($H$554&amp;"",'All Data'!$A:$A,0)),"-")</f>
      </c>
      <c r="F556" s="4384" t="inlineStr">
        <is>
          <t>Total Units</t>
        </is>
      </c>
      <c r="G556" s="10413" t="str">
        <f>=IFERROR(INDEX('All Data'!$R:$R,MATCH($H$554&amp;"",'All Data'!$A:$A,0)),"-")</f>
      </c>
    </row>
    <row customHeight="1" ht="15" r="557">
      <c r="B557" s="32" t="inlineStr">
        <is>
          <t>Households</t>
        </is>
      </c>
      <c r="C557" s="10416" t="str">
        <f>=IFERROR(INDEX('All Data'!$E:$E,MATCH($H$554&amp;"",'All Data'!$A:$A,0)),"-")</f>
      </c>
      <c r="D557" s="32" t="inlineStr">
        <is>
          <t>Metropolitan Center</t>
        </is>
      </c>
      <c r="E557" s="10419" t="str">
        <f>=IFERROR(INDEX('All Data'!$K:$K,MATCH($H$554&amp;"",'All Data'!$A:$A,0)),"-")</f>
      </c>
      <c r="F557" s="32" t="inlineStr">
        <is>
          <t>Residential Acres</t>
        </is>
      </c>
      <c r="G557" s="10422" t="str">
        <f>=IFERROR(INDEX('All Data'!$S:$S,MATCH($H$554&amp;"",'All Data'!$A:$A,0)),"-")</f>
      </c>
    </row>
    <row customHeight="1" ht="15" r="558">
      <c r="B558" s="4384" t="inlineStr">
        <is>
          <t>Total Acres</t>
        </is>
      </c>
      <c r="C558" s="10425" t="str">
        <f>=IFERROR(INDEX('All Data'!$F:$F,MATCH($H$554&amp;"",'All Data'!$A:$A,0)),"-")</f>
      </c>
      <c r="D558" s="4384" t="inlineStr">
        <is>
          <t>Urban Center</t>
        </is>
      </c>
      <c r="E558" s="10428" t="str">
        <f>=IFERROR(INDEX('All Data'!$L:$L,MATCH($H$554&amp;"",'All Data'!$A:$A,0)),"-")</f>
      </c>
      <c r="F558" s="4384" t="inlineStr">
        <is>
          <t>SFD Acres</t>
        </is>
      </c>
      <c r="G558" s="10431" t="str">
        <f>=IFERROR(INDEX('All Data'!$T:$T,MATCH($H$554&amp;"",'All Data'!$A:$A,0)),"-")</f>
      </c>
    </row>
    <row customHeight="1" ht="15" r="559">
      <c r="B559" s="32" t="inlineStr">
        <is>
          <t>Developable Acres</t>
        </is>
      </c>
      <c r="C559" s="10434" t="str">
        <f>=IFERROR(INDEX('All Data'!$G:$G,MATCH($H$554&amp;"",'All Data'!$A:$A,0)),"-")</f>
      </c>
      <c r="D559" s="32" t="inlineStr">
        <is>
          <t>City Center</t>
        </is>
      </c>
      <c r="E559" s="10437" t="str">
        <f>=IFERROR(INDEX('All Data'!$M:$M,MATCH($H$554&amp;"",'All Data'!$A:$A,0)),"-")</f>
      </c>
      <c r="F559" s="32" t="inlineStr">
        <is>
          <t>MF / SFA Acres</t>
        </is>
      </c>
      <c r="G559" s="10440" t="str">
        <f>=IFERROR(INDEX('All Data'!$U:$U,MATCH($H$554&amp;"",'All Data'!$A:$A,0)),"-")</f>
      </c>
    </row>
    <row customHeight="1" ht="15" r="560">
      <c r="B560" s="4384" t="inlineStr">
        <is>
          <t>OZ 1.0 Acres</t>
        </is>
      </c>
      <c r="C560" s="10443" t="str">
        <f>=IFERROR(INDEX('All Data'!$H:$H,MATCH($H$554&amp;"",'All Data'!$A:$A,0)),"-")</f>
      </c>
      <c r="D560" s="4384" t="inlineStr">
        <is>
          <t>Neighborhood Center</t>
        </is>
      </c>
      <c r="E560" s="10446" t="str">
        <f>=IFERROR(INDEX('All Data'!$N:$N,MATCH($H$554&amp;"",'All Data'!$A:$A,0)),"-")</f>
      </c>
      <c r="F560" s="4384" t="inlineStr">
        <is>
          <t>Poverty Rate</t>
        </is>
      </c>
      <c r="G560" s="10449" t="str">
        <f>=IFERROR(INDEX('All Data'!$AL:$AL,MATCH($H$554&amp;"",'All Data'!$A:$A,0)),"-")</f>
      </c>
    </row>
    <row customHeight="1" ht="15" r="561">
      <c r="B561" s="32" t="inlineStr">
        <is>
          <t>OZ 1.0 % of Tract</t>
        </is>
      </c>
      <c r="C561" s="10452" t="str">
        <f>=IFERROR(INDEX('All Data'!$I:$I,MATCH($H$554&amp;"",'All Data'!$A:$A,0)),"-")</f>
      </c>
      <c r="D561" s="32" t="inlineStr">
        <is>
          <t>Employment District</t>
        </is>
      </c>
      <c r="E561" s="10455" t="str">
        <f>=IFERROR(INDEX('All Data'!$O:$O,MATCH($H$554&amp;"",'All Data'!$A:$A,0)),"-")</f>
      </c>
      <c r="F561" s="32" t="inlineStr">
        <is>
          <t>Unemployment Rate</t>
        </is>
      </c>
      <c r="G561" s="10458" t="str">
        <f>=IFERROR(INDEX('All Data'!$AM:$AM,MATCH($H$554&amp;"",'All Data'!$A:$A,0)),"-")</f>
      </c>
    </row>
    <row customHeight="1" ht="15" r="562">
      <c r="B562" s="4384" t="inlineStr">
        <is>
          <t/>
        </is>
      </c>
      <c r="C562" s="4440" t="inlineStr">
        <is>
          <t/>
        </is>
      </c>
      <c r="D562" s="4384" t="inlineStr">
        <is>
          <t>Industrial District</t>
        </is>
      </c>
      <c r="E562" s="10461" t="str">
        <f>=IFERROR(INDEX('All Data'!$P:$P,MATCH($H$554&amp;"",'All Data'!$A:$A,0)),"-")</f>
      </c>
      <c r="F562" s="4384" t="inlineStr">
        <is>
          <t>Median Family Income</t>
        </is>
      </c>
      <c r="G562" s="10464" t="str">
        <f>=IFERROR(INDEX('All Data'!$AN:$AN,MATCH($H$554&amp;"",'All Data'!$A:$A,0)),"-")</f>
      </c>
    </row>
    <row customHeight="1" ht="15" r="563">
      <c r="B563" s="32" t="inlineStr">
        <is>
          <t/>
        </is>
      </c>
      <c r="C563" s="4448" t="inlineStr">
        <is>
          <t/>
        </is>
      </c>
      <c r="D563" s="32" t="inlineStr">
        <is>
          <t>Retail District</t>
        </is>
      </c>
      <c r="E563" s="10467" t="str">
        <f>=IFERROR(INDEX('All Data'!$Q:$Q,MATCH($H$554&amp;"",'All Data'!$A:$A,0)),"-")</f>
      </c>
      <c r="F563" s="32" t="inlineStr">
        <is>
          <t/>
        </is>
      </c>
      <c r="G563" s="4448" t="inlineStr">
        <is>
          <t/>
        </is>
      </c>
    </row>
    <row customHeight="1" ht="14" r="564">
      <c r="B564" s="4453" t="inlineStr">
        <is>
          <t>TRANSIT ACCESS</t>
        </is>
      </c>
      <c r="C564" s="4453"/>
      <c r="D564" s="4453" t="inlineStr">
        <is>
          <t>AUTO ACCESS</t>
        </is>
      </c>
      <c r="E564" s="4453"/>
      <c r="F564" s="4453" t="inlineStr">
        <is>
          <t>PROJECTED GROWTH 2027-37</t>
        </is>
      </c>
      <c r="G564" s="4453"/>
    </row>
    <row customHeight="1" ht="15" r="565">
      <c r="B565" s="4384" t="inlineStr">
        <is>
          <t>Rail / BRT Stops</t>
        </is>
      </c>
      <c r="C565" s="10470" t="str">
        <f>=IFERROR(INDEX('All Data'!$V:$V,MATCH($H$554&amp;"",'All Data'!$A:$A,0)),"-")</f>
      </c>
      <c r="D565" s="4384" t="inlineStr">
        <is>
          <t>Freeway Exits</t>
        </is>
      </c>
      <c r="E565" s="10473" t="str">
        <f>=IFERROR(INDEX('All Data'!$AB:$AB,MATCH($H$554&amp;"",'All Data'!$A:$A,0)),"-")</f>
      </c>
      <c r="F565" s="4384" t="inlineStr">
        <is>
          <t>Households Added</t>
        </is>
      </c>
      <c r="G565" s="10476" t="str">
        <f>=IFERROR(INDEX('All Data'!$AG:$AG,MATCH($H$554&amp;"",'All Data'!$A:$A,0)),"-")</f>
      </c>
    </row>
    <row customHeight="1" ht="15" r="566">
      <c r="B566" s="32" t="inlineStr">
        <is>
          <t>SAP Acres</t>
        </is>
      </c>
      <c r="C566" s="10479" t="str">
        <f>=IFERROR(INDEX('All Data'!$W:$W,MATCH($H$554&amp;"",'All Data'!$A:$A,0)),"-")</f>
      </c>
      <c r="D566" s="32" t="inlineStr">
        <is>
          <t>Exit Distance (mi)</t>
        </is>
      </c>
      <c r="E566" s="10482" t="str">
        <f>=IFERROR(INDEX('All Data'!$AC:$AC,MATCH($H$554&amp;"",'All Data'!$A:$A,0)),"-")</f>
      </c>
      <c r="F566" s="32" t="inlineStr">
        <is>
          <t>Population Added</t>
        </is>
      </c>
      <c r="G566" s="10485" t="str">
        <f>=IFERROR(INDEX('All Data'!$AH:$AH,MATCH($H$554&amp;"",'All Data'!$A:$A,0)),"-")</f>
      </c>
    </row>
    <row customHeight="1" ht="15" r="567">
      <c r="B567" s="4384" t="inlineStr">
        <is>
          <t>SAP % of Tract</t>
        </is>
      </c>
      <c r="C567" s="10488" t="str">
        <f>=IFERROR(INDEX('All Data'!$X:$X,MATCH($H$554&amp;"",'All Data'!$A:$A,0)),"-")</f>
      </c>
      <c r="D567" s="4384" t="inlineStr">
        <is>
          <t>ATO Jobs (Auto)</t>
        </is>
      </c>
      <c r="E567" s="10491" t="str">
        <f>=IFERROR(INDEX('All Data'!$AD:$AD,MATCH($H$554&amp;"",'All Data'!$A:$A,0)),"-")</f>
      </c>
      <c r="F567" s="4384" t="inlineStr">
        <is>
          <t>Jobs Added</t>
        </is>
      </c>
      <c r="G567" s="10494" t="str">
        <f>=IFERROR(INDEX('All Data'!$AI:$AI,MATCH($H$554&amp;"",'All Data'!$A:$A,0)),"-")</f>
      </c>
    </row>
    <row customHeight="1" ht="15" r="568">
      <c r="B568" s="32" t="inlineStr">
        <is>
          <t>ATO Jobs (Transit)</t>
        </is>
      </c>
      <c r="C568" s="10497" t="str">
        <f>=IFERROR(INDEX('All Data'!$Y:$Y,MATCH($H$554&amp;"",'All Data'!$A:$A,0)),"-")</f>
      </c>
      <c r="D568" s="32" t="inlineStr">
        <is>
          <t>ATO Households (Auto)</t>
        </is>
      </c>
      <c r="E568" s="10500" t="str">
        <f>=IFERROR(INDEX('All Data'!$AE:$AE,MATCH($H$554&amp;"",'All Data'!$A:$A,0)),"-")</f>
      </c>
      <c r="F568" s="32" t="inlineStr">
        <is>
          <t>ERU Added</t>
        </is>
      </c>
      <c r="G568" s="10503" t="str">
        <f>=IFERROR(INDEX('All Data'!$AJ:$AJ,MATCH($H$554&amp;"",'All Data'!$A:$A,0)),"-")</f>
      </c>
    </row>
    <row customHeight="1" ht="15" r="569">
      <c r="B569" s="4384" t="inlineStr">
        <is>
          <t>ATO Households (Transit)</t>
        </is>
      </c>
      <c r="C569" s="10506" t="str">
        <f>=IFERROR(INDEX('All Data'!$Z:$Z,MATCH($H$554&amp;"",'All Data'!$A:$A,0)),"-")</f>
      </c>
      <c r="D569" s="4384" t="inlineStr">
        <is>
          <t/>
        </is>
      </c>
      <c r="E569" s="4440" t="inlineStr">
        <is>
          <t/>
        </is>
      </c>
      <c r="F569" s="4384" t="inlineStr">
        <is>
          <t>ERU per Acre</t>
        </is>
      </c>
      <c r="G569" s="10509" t="str">
        <f>=IFERROR(INDEX('All Data'!$AK:$AK,MATCH($H$554&amp;"",'All Data'!$A:$A,0)),"-")</f>
      </c>
    </row>
    <row customHeight="1" ht="15" r="570">
      <c r="B570" s="32" t="inlineStr">
        <is>
          <t>SAP Planned HH/ac</t>
        </is>
      </c>
      <c r="C570" s="10512" t="str">
        <f>=IFERROR(INDEX('All Data'!$AA:$AA,MATCH($H$554&amp;"",'All Data'!$A:$A,0)),"-")</f>
      </c>
      <c r="D570" s="32" t="inlineStr">
        <is>
          <t/>
        </is>
      </c>
      <c r="E570" s="4448" t="inlineStr">
        <is>
          <t/>
        </is>
      </c>
      <c r="F570" s="32" t="inlineStr">
        <is>
          <t/>
        </is>
      </c>
      <c r="G570" s="4448" t="inlineStr">
        <is>
          <t/>
        </is>
      </c>
    </row>
    <row customHeight="1" ht="15" r="571">
      <c r="B571" s="4384" t="inlineStr">
        <is>
          <t/>
        </is>
      </c>
      <c r="C571" s="4440" t="inlineStr">
        <is>
          <t/>
        </is>
      </c>
      <c r="D571" s="4384" t="inlineStr">
        <is>
          <t/>
        </is>
      </c>
      <c r="E571" s="4440" t="inlineStr">
        <is>
          <t/>
        </is>
      </c>
      <c r="F571" s="4384" t="inlineStr">
        <is>
          <t/>
        </is>
      </c>
      <c r="G571" s="4440" t="inlineStr">
        <is>
          <t/>
        </is>
      </c>
    </row>
    <row customHeight="1" ht="14" r="572">
      <c r="B572" s="4500" t="inlineStr">
        <is>
          <t>INCOME</t>
        </is>
      </c>
      <c r="C572" s="4500"/>
      <c r="D572" s="4500" t="inlineStr">
        <is>
          <t>POVERTY RATE</t>
        </is>
      </c>
      <c r="E572" s="4500"/>
      <c r="F572" s="4500" t="inlineStr">
        <is>
          <t>UNEMPLOYMENT</t>
        </is>
      </c>
      <c r="G572" s="4500"/>
    </row>
    <row customHeight="1" ht="18" r="573">
      <c r="B573" s="10"/>
      <c r="C573" s="10516" t="str">
        <f>=IFERROR(INDEX('All Data'!$AN:$AN,MATCH($H$554&amp;"",'All Data'!$A:$A,0)),"-")</f>
      </c>
      <c r="D573" s="10"/>
      <c r="E573" s="10520" t="str">
        <f>=IFERROR(INDEX('All Data'!$AL:$AL,MATCH($H$554&amp;"",'All Data'!$A:$A,0)),"-")</f>
      </c>
      <c r="F573" s="10"/>
      <c r="G573" s="10524" t="str">
        <f>=IFERROR(INDEX('All Data'!$AM:$AM,MATCH($H$554&amp;"",'All Data'!$A:$A,0)),"-")</f>
      </c>
    </row>
    <row customHeight="1" ht="24" r="574">
      <c r="B574" s="4514" t="str">
        <f>="Investment Likelihood: "&amp;IFERROR(INDEX('All Data'!$AP:$AP,MATCH($H$554&amp;"",'All Data'!$A:$A,0)),"—")</f>
      </c>
      <c r="C574" s="4514"/>
      <c r="D574" s="4514"/>
      <c r="E574" s="4514"/>
      <c r="F574" s="4514"/>
      <c r="G574" s="4514"/>
    </row>
    <row customHeight="1" ht="15" r="575">
      <c r="B575" s="4516" t="inlineStr">
        <is>
          <t>Access to Opportunities (ATO) Composite Score /100</t>
        </is>
      </c>
      <c r="C575" s="4516"/>
      <c r="D575" s="4516"/>
      <c r="E575" s="4516"/>
      <c r="F575" s="10528" t="str">
        <f>=IFERROR(INDEX('All Data'!$AF:$AF,MATCH($H$554&amp;"",'All Data'!$A:$A,0)),"-")</f>
      </c>
      <c r="G575" s="15"/>
    </row>
    <row customHeight="1" ht="8" r="576"/>
    <row customHeight="1" ht="8" r="577"/>
    <row customHeight="1" ht="8" r="578"/>
    <row customHeight="1" ht="22" r="579">
      <c r="A579" s="4902" t="str">
        <f>="24  —  "&amp;IFERROR(INDEX('All Data'!$C:$C,MATCH($H$579&amp;"",'All Data'!$A:$A,0)),"")&amp;"  |  GEOID "&amp;$H$579&amp;"  |  "&amp;TEXT(IFERROR(INDEX('All Data'!$F:$F,MATCH($H$579&amp;"",'All Data'!$A:$A,0)),0),"0")&amp;" ac  |  "&amp;IFERROR(INDEX('All Data'!$AP:$AP,MATCH($H$579&amp;"",'All Data'!$A:$A,0)),"—")</f>
      </c>
      <c r="B579" s="4902"/>
      <c r="C579" s="4902"/>
      <c r="D579" s="4902"/>
      <c r="E579" s="4902"/>
      <c r="F579" s="4902"/>
      <c r="G579" s="4902"/>
      <c r="H579" s="10529" t="inlineStr">
        <is>
          <t>49035111602</t>
        </is>
      </c>
    </row>
    <row customHeight="1" ht="14" r="580">
      <c r="B580" s="4382" t="inlineStr">
        <is>
          <t>TRACT PROFILE</t>
        </is>
      </c>
      <c r="C580" s="4382"/>
      <c r="D580" s="4382" t="inlineStr">
        <is>
          <t>CENTERS &amp; DISTRICTS</t>
        </is>
      </c>
      <c r="E580" s="4382"/>
      <c r="F580" s="4382" t="inlineStr">
        <is>
          <t>HOUSING &amp; DEMOGRAPHICS</t>
        </is>
      </c>
      <c r="G580" s="4382"/>
    </row>
    <row customHeight="1" ht="15" r="581">
      <c r="B581" s="4384" t="inlineStr">
        <is>
          <t>Population</t>
        </is>
      </c>
      <c r="C581" s="10532" t="str">
        <f>=IFERROR(INDEX('All Data'!$D:$D,MATCH($H$579&amp;"",'All Data'!$A:$A,0)),"-")</f>
      </c>
      <c r="D581" s="4384" t="inlineStr">
        <is>
          <t>WC MUorC % Total</t>
        </is>
      </c>
      <c r="E581" s="10535" t="str">
        <f>=IFERROR(INDEX('All Data'!$J:$J,MATCH($H$579&amp;"",'All Data'!$A:$A,0)),"-")</f>
      </c>
      <c r="F581" s="4384" t="inlineStr">
        <is>
          <t>Total Units</t>
        </is>
      </c>
      <c r="G581" s="10538" t="str">
        <f>=IFERROR(INDEX('All Data'!$R:$R,MATCH($H$579&amp;"",'All Data'!$A:$A,0)),"-")</f>
      </c>
    </row>
    <row customHeight="1" ht="15" r="582">
      <c r="B582" s="32" t="inlineStr">
        <is>
          <t>Households</t>
        </is>
      </c>
      <c r="C582" s="10541" t="str">
        <f>=IFERROR(INDEX('All Data'!$E:$E,MATCH($H$579&amp;"",'All Data'!$A:$A,0)),"-")</f>
      </c>
      <c r="D582" s="32" t="inlineStr">
        <is>
          <t>Metropolitan Center</t>
        </is>
      </c>
      <c r="E582" s="10544" t="str">
        <f>=IFERROR(INDEX('All Data'!$K:$K,MATCH($H$579&amp;"",'All Data'!$A:$A,0)),"-")</f>
      </c>
      <c r="F582" s="32" t="inlineStr">
        <is>
          <t>Residential Acres</t>
        </is>
      </c>
      <c r="G582" s="10547" t="str">
        <f>=IFERROR(INDEX('All Data'!$S:$S,MATCH($H$579&amp;"",'All Data'!$A:$A,0)),"-")</f>
      </c>
    </row>
    <row customHeight="1" ht="15" r="583">
      <c r="B583" s="4384" t="inlineStr">
        <is>
          <t>Total Acres</t>
        </is>
      </c>
      <c r="C583" s="10550" t="str">
        <f>=IFERROR(INDEX('All Data'!$F:$F,MATCH($H$579&amp;"",'All Data'!$A:$A,0)),"-")</f>
      </c>
      <c r="D583" s="4384" t="inlineStr">
        <is>
          <t>Urban Center</t>
        </is>
      </c>
      <c r="E583" s="10553" t="str">
        <f>=IFERROR(INDEX('All Data'!$L:$L,MATCH($H$579&amp;"",'All Data'!$A:$A,0)),"-")</f>
      </c>
      <c r="F583" s="4384" t="inlineStr">
        <is>
          <t>SFD Acres</t>
        </is>
      </c>
      <c r="G583" s="10556" t="str">
        <f>=IFERROR(INDEX('All Data'!$T:$T,MATCH($H$579&amp;"",'All Data'!$A:$A,0)),"-")</f>
      </c>
    </row>
    <row customHeight="1" ht="15" r="584">
      <c r="B584" s="32" t="inlineStr">
        <is>
          <t>Developable Acres</t>
        </is>
      </c>
      <c r="C584" s="10559" t="str">
        <f>=IFERROR(INDEX('All Data'!$G:$G,MATCH($H$579&amp;"",'All Data'!$A:$A,0)),"-")</f>
      </c>
      <c r="D584" s="32" t="inlineStr">
        <is>
          <t>City Center</t>
        </is>
      </c>
      <c r="E584" s="10562" t="str">
        <f>=IFERROR(INDEX('All Data'!$M:$M,MATCH($H$579&amp;"",'All Data'!$A:$A,0)),"-")</f>
      </c>
      <c r="F584" s="32" t="inlineStr">
        <is>
          <t>MF / SFA Acres</t>
        </is>
      </c>
      <c r="G584" s="10565" t="str">
        <f>=IFERROR(INDEX('All Data'!$U:$U,MATCH($H$579&amp;"",'All Data'!$A:$A,0)),"-")</f>
      </c>
    </row>
    <row customHeight="1" ht="15" r="585">
      <c r="B585" s="4384" t="inlineStr">
        <is>
          <t>OZ 1.0 Acres</t>
        </is>
      </c>
      <c r="C585" s="10568" t="str">
        <f>=IFERROR(INDEX('All Data'!$H:$H,MATCH($H$579&amp;"",'All Data'!$A:$A,0)),"-")</f>
      </c>
      <c r="D585" s="4384" t="inlineStr">
        <is>
          <t>Neighborhood Center</t>
        </is>
      </c>
      <c r="E585" s="10571" t="str">
        <f>=IFERROR(INDEX('All Data'!$N:$N,MATCH($H$579&amp;"",'All Data'!$A:$A,0)),"-")</f>
      </c>
      <c r="F585" s="4384" t="inlineStr">
        <is>
          <t>Poverty Rate</t>
        </is>
      </c>
      <c r="G585" s="10574" t="str">
        <f>=IFERROR(INDEX('All Data'!$AL:$AL,MATCH($H$579&amp;"",'All Data'!$A:$A,0)),"-")</f>
      </c>
    </row>
    <row customHeight="1" ht="15" r="586">
      <c r="B586" s="32" t="inlineStr">
        <is>
          <t>OZ 1.0 % of Tract</t>
        </is>
      </c>
      <c r="C586" s="10577" t="str">
        <f>=IFERROR(INDEX('All Data'!$I:$I,MATCH($H$579&amp;"",'All Data'!$A:$A,0)),"-")</f>
      </c>
      <c r="D586" s="32" t="inlineStr">
        <is>
          <t>Employment District</t>
        </is>
      </c>
      <c r="E586" s="10580" t="str">
        <f>=IFERROR(INDEX('All Data'!$O:$O,MATCH($H$579&amp;"",'All Data'!$A:$A,0)),"-")</f>
      </c>
      <c r="F586" s="32" t="inlineStr">
        <is>
          <t>Unemployment Rate</t>
        </is>
      </c>
      <c r="G586" s="10583" t="str">
        <f>=IFERROR(INDEX('All Data'!$AM:$AM,MATCH($H$579&amp;"",'All Data'!$A:$A,0)),"-")</f>
      </c>
    </row>
    <row customHeight="1" ht="15" r="587">
      <c r="B587" s="4384" t="inlineStr">
        <is>
          <t/>
        </is>
      </c>
      <c r="C587" s="4440" t="inlineStr">
        <is>
          <t/>
        </is>
      </c>
      <c r="D587" s="4384" t="inlineStr">
        <is>
          <t>Industrial District</t>
        </is>
      </c>
      <c r="E587" s="10586" t="str">
        <f>=IFERROR(INDEX('All Data'!$P:$P,MATCH($H$579&amp;"",'All Data'!$A:$A,0)),"-")</f>
      </c>
      <c r="F587" s="4384" t="inlineStr">
        <is>
          <t>Median Family Income</t>
        </is>
      </c>
      <c r="G587" s="10589" t="str">
        <f>=IFERROR(INDEX('All Data'!$AN:$AN,MATCH($H$579&amp;"",'All Data'!$A:$A,0)),"-")</f>
      </c>
    </row>
    <row customHeight="1" ht="15" r="588">
      <c r="B588" s="32" t="inlineStr">
        <is>
          <t/>
        </is>
      </c>
      <c r="C588" s="4448" t="inlineStr">
        <is>
          <t/>
        </is>
      </c>
      <c r="D588" s="32" t="inlineStr">
        <is>
          <t>Retail District</t>
        </is>
      </c>
      <c r="E588" s="10592" t="str">
        <f>=IFERROR(INDEX('All Data'!$Q:$Q,MATCH($H$579&amp;"",'All Data'!$A:$A,0)),"-")</f>
      </c>
      <c r="F588" s="32" t="inlineStr">
        <is>
          <t/>
        </is>
      </c>
      <c r="G588" s="4448" t="inlineStr">
        <is>
          <t/>
        </is>
      </c>
    </row>
    <row customHeight="1" ht="14" r="589">
      <c r="B589" s="4453" t="inlineStr">
        <is>
          <t>TRANSIT ACCESS</t>
        </is>
      </c>
      <c r="C589" s="4453"/>
      <c r="D589" s="4453" t="inlineStr">
        <is>
          <t>AUTO ACCESS</t>
        </is>
      </c>
      <c r="E589" s="4453"/>
      <c r="F589" s="4453" t="inlineStr">
        <is>
          <t>PROJECTED GROWTH 2027-37</t>
        </is>
      </c>
      <c r="G589" s="4453"/>
    </row>
    <row customHeight="1" ht="15" r="590">
      <c r="B590" s="4384" t="inlineStr">
        <is>
          <t>Rail / BRT Stops</t>
        </is>
      </c>
      <c r="C590" s="10595" t="str">
        <f>=IFERROR(INDEX('All Data'!$V:$V,MATCH($H$579&amp;"",'All Data'!$A:$A,0)),"-")</f>
      </c>
      <c r="D590" s="4384" t="inlineStr">
        <is>
          <t>Freeway Exits</t>
        </is>
      </c>
      <c r="E590" s="10598" t="str">
        <f>=IFERROR(INDEX('All Data'!$AB:$AB,MATCH($H$579&amp;"",'All Data'!$A:$A,0)),"-")</f>
      </c>
      <c r="F590" s="4384" t="inlineStr">
        <is>
          <t>Households Added</t>
        </is>
      </c>
      <c r="G590" s="10601" t="str">
        <f>=IFERROR(INDEX('All Data'!$AG:$AG,MATCH($H$579&amp;"",'All Data'!$A:$A,0)),"-")</f>
      </c>
    </row>
    <row customHeight="1" ht="15" r="591">
      <c r="B591" s="32" t="inlineStr">
        <is>
          <t>SAP Acres</t>
        </is>
      </c>
      <c r="C591" s="10604" t="str">
        <f>=IFERROR(INDEX('All Data'!$W:$W,MATCH($H$579&amp;"",'All Data'!$A:$A,0)),"-")</f>
      </c>
      <c r="D591" s="32" t="inlineStr">
        <is>
          <t>Exit Distance (mi)</t>
        </is>
      </c>
      <c r="E591" s="10607" t="str">
        <f>=IFERROR(INDEX('All Data'!$AC:$AC,MATCH($H$579&amp;"",'All Data'!$A:$A,0)),"-")</f>
      </c>
      <c r="F591" s="32" t="inlineStr">
        <is>
          <t>Population Added</t>
        </is>
      </c>
      <c r="G591" s="10610" t="str">
        <f>=IFERROR(INDEX('All Data'!$AH:$AH,MATCH($H$579&amp;"",'All Data'!$A:$A,0)),"-")</f>
      </c>
    </row>
    <row customHeight="1" ht="15" r="592">
      <c r="B592" s="4384" t="inlineStr">
        <is>
          <t>SAP % of Tract</t>
        </is>
      </c>
      <c r="C592" s="10613" t="str">
        <f>=IFERROR(INDEX('All Data'!$X:$X,MATCH($H$579&amp;"",'All Data'!$A:$A,0)),"-")</f>
      </c>
      <c r="D592" s="4384" t="inlineStr">
        <is>
          <t>ATO Jobs (Auto)</t>
        </is>
      </c>
      <c r="E592" s="10616" t="str">
        <f>=IFERROR(INDEX('All Data'!$AD:$AD,MATCH($H$579&amp;"",'All Data'!$A:$A,0)),"-")</f>
      </c>
      <c r="F592" s="4384" t="inlineStr">
        <is>
          <t>Jobs Added</t>
        </is>
      </c>
      <c r="G592" s="10619" t="str">
        <f>=IFERROR(INDEX('All Data'!$AI:$AI,MATCH($H$579&amp;"",'All Data'!$A:$A,0)),"-")</f>
      </c>
    </row>
    <row customHeight="1" ht="15" r="593">
      <c r="B593" s="32" t="inlineStr">
        <is>
          <t>ATO Jobs (Transit)</t>
        </is>
      </c>
      <c r="C593" s="10622" t="str">
        <f>=IFERROR(INDEX('All Data'!$Y:$Y,MATCH($H$579&amp;"",'All Data'!$A:$A,0)),"-")</f>
      </c>
      <c r="D593" s="32" t="inlineStr">
        <is>
          <t>ATO Households (Auto)</t>
        </is>
      </c>
      <c r="E593" s="10625" t="str">
        <f>=IFERROR(INDEX('All Data'!$AE:$AE,MATCH($H$579&amp;"",'All Data'!$A:$A,0)),"-")</f>
      </c>
      <c r="F593" s="32" t="inlineStr">
        <is>
          <t>ERU Added</t>
        </is>
      </c>
      <c r="G593" s="10628" t="str">
        <f>=IFERROR(INDEX('All Data'!$AJ:$AJ,MATCH($H$579&amp;"",'All Data'!$A:$A,0)),"-")</f>
      </c>
    </row>
    <row customHeight="1" ht="15" r="594">
      <c r="B594" s="4384" t="inlineStr">
        <is>
          <t>ATO Households (Transit)</t>
        </is>
      </c>
      <c r="C594" s="10631" t="str">
        <f>=IFERROR(INDEX('All Data'!$Z:$Z,MATCH($H$579&amp;"",'All Data'!$A:$A,0)),"-")</f>
      </c>
      <c r="D594" s="4384" t="inlineStr">
        <is>
          <t/>
        </is>
      </c>
      <c r="E594" s="4440" t="inlineStr">
        <is>
          <t/>
        </is>
      </c>
      <c r="F594" s="4384" t="inlineStr">
        <is>
          <t>ERU per Acre</t>
        </is>
      </c>
      <c r="G594" s="10634" t="str">
        <f>=IFERROR(INDEX('All Data'!$AK:$AK,MATCH($H$579&amp;"",'All Data'!$A:$A,0)),"-")</f>
      </c>
    </row>
    <row customHeight="1" ht="15" r="595">
      <c r="B595" s="32" t="inlineStr">
        <is>
          <t>SAP Planned HH/ac</t>
        </is>
      </c>
      <c r="C595" s="10637" t="str">
        <f>=IFERROR(INDEX('All Data'!$AA:$AA,MATCH($H$579&amp;"",'All Data'!$A:$A,0)),"-")</f>
      </c>
      <c r="D595" s="32" t="inlineStr">
        <is>
          <t/>
        </is>
      </c>
      <c r="E595" s="4448" t="inlineStr">
        <is>
          <t/>
        </is>
      </c>
      <c r="F595" s="32" t="inlineStr">
        <is>
          <t/>
        </is>
      </c>
      <c r="G595" s="4448" t="inlineStr">
        <is>
          <t/>
        </is>
      </c>
    </row>
    <row customHeight="1" ht="15" r="596">
      <c r="B596" s="4384" t="inlineStr">
        <is>
          <t/>
        </is>
      </c>
      <c r="C596" s="4440" t="inlineStr">
        <is>
          <t/>
        </is>
      </c>
      <c r="D596" s="4384" t="inlineStr">
        <is>
          <t/>
        </is>
      </c>
      <c r="E596" s="4440" t="inlineStr">
        <is>
          <t/>
        </is>
      </c>
      <c r="F596" s="4384" t="inlineStr">
        <is>
          <t/>
        </is>
      </c>
      <c r="G596" s="4440" t="inlineStr">
        <is>
          <t/>
        </is>
      </c>
    </row>
    <row customHeight="1" ht="14" r="597">
      <c r="B597" s="4500" t="inlineStr">
        <is>
          <t>INCOME</t>
        </is>
      </c>
      <c r="C597" s="4500"/>
      <c r="D597" s="4500" t="inlineStr">
        <is>
          <t>POVERTY RATE</t>
        </is>
      </c>
      <c r="E597" s="4500"/>
      <c r="F597" s="4500" t="inlineStr">
        <is>
          <t>UNEMPLOYMENT</t>
        </is>
      </c>
      <c r="G597" s="4500"/>
    </row>
    <row customHeight="1" ht="18" r="598">
      <c r="B598" s="10"/>
      <c r="C598" s="10641" t="str">
        <f>=IFERROR(INDEX('All Data'!$AN:$AN,MATCH($H$579&amp;"",'All Data'!$A:$A,0)),"-")</f>
      </c>
      <c r="D598" s="10"/>
      <c r="E598" s="10645" t="str">
        <f>=IFERROR(INDEX('All Data'!$AL:$AL,MATCH($H$579&amp;"",'All Data'!$A:$A,0)),"-")</f>
      </c>
      <c r="F598" s="10"/>
      <c r="G598" s="10649" t="str">
        <f>=IFERROR(INDEX('All Data'!$AM:$AM,MATCH($H$579&amp;"",'All Data'!$A:$A,0)),"-")</f>
      </c>
    </row>
    <row customHeight="1" ht="24" r="599">
      <c r="B599" s="5024" t="str">
        <f>="Investment Likelihood: "&amp;IFERROR(INDEX('All Data'!$AP:$AP,MATCH($H$579&amp;"",'All Data'!$A:$A,0)),"—")</f>
      </c>
      <c r="C599" s="5024"/>
      <c r="D599" s="5024"/>
      <c r="E599" s="5024"/>
      <c r="F599" s="5024"/>
      <c r="G599" s="5024"/>
    </row>
    <row customHeight="1" ht="15" r="600">
      <c r="B600" s="4516" t="inlineStr">
        <is>
          <t>Access to Opportunities (ATO) Composite Score /100</t>
        </is>
      </c>
      <c r="C600" s="4516"/>
      <c r="D600" s="4516"/>
      <c r="E600" s="4516"/>
      <c r="F600" s="10653" t="str">
        <f>=IFERROR(INDEX('All Data'!$AF:$AF,MATCH($H$579&amp;"",'All Data'!$A:$A,0)),"-")</f>
      </c>
      <c r="G600" s="15"/>
    </row>
    <row customHeight="1" ht="8" r="601"/>
    <row customHeight="1" ht="8" r="602"/>
    <row customHeight="1" ht="8" r="603"/>
    <row customHeight="1" ht="22" r="604">
      <c r="A604" s="4381" t="str">
        <f>="25  —  "&amp;IFERROR(INDEX('All Data'!$C:$C,MATCH($H$604&amp;"",'All Data'!$A:$A,0)),"")&amp;"  |  GEOID "&amp;$H$604&amp;"  |  "&amp;TEXT(IFERROR(INDEX('All Data'!$F:$F,MATCH($H$604&amp;"",'All Data'!$A:$A,0)),0),"0")&amp;" ac  |  "&amp;IFERROR(INDEX('All Data'!$AP:$AP,MATCH($H$604&amp;"",'All Data'!$A:$A,0)),"—")</f>
      </c>
      <c r="B604" s="4381"/>
      <c r="C604" s="4381"/>
      <c r="D604" s="4381"/>
      <c r="E604" s="4381"/>
      <c r="F604" s="4381"/>
      <c r="G604" s="4381"/>
      <c r="H604" s="10654" t="inlineStr">
        <is>
          <t>49035111701</t>
        </is>
      </c>
    </row>
    <row customHeight="1" ht="14" r="605">
      <c r="B605" s="4382" t="inlineStr">
        <is>
          <t>TRACT PROFILE</t>
        </is>
      </c>
      <c r="C605" s="4382"/>
      <c r="D605" s="4382" t="inlineStr">
        <is>
          <t>CENTERS &amp; DISTRICTS</t>
        </is>
      </c>
      <c r="E605" s="4382"/>
      <c r="F605" s="4382" t="inlineStr">
        <is>
          <t>HOUSING &amp; DEMOGRAPHICS</t>
        </is>
      </c>
      <c r="G605" s="4382"/>
    </row>
    <row customHeight="1" ht="15" r="606">
      <c r="B606" s="4384" t="inlineStr">
        <is>
          <t>Population</t>
        </is>
      </c>
      <c r="C606" s="10657" t="str">
        <f>=IFERROR(INDEX('All Data'!$D:$D,MATCH($H$604&amp;"",'All Data'!$A:$A,0)),"-")</f>
      </c>
      <c r="D606" s="4384" t="inlineStr">
        <is>
          <t>WC MUorC % Total</t>
        </is>
      </c>
      <c r="E606" s="10660" t="str">
        <f>=IFERROR(INDEX('All Data'!$J:$J,MATCH($H$604&amp;"",'All Data'!$A:$A,0)),"-")</f>
      </c>
      <c r="F606" s="4384" t="inlineStr">
        <is>
          <t>Total Units</t>
        </is>
      </c>
      <c r="G606" s="10663" t="str">
        <f>=IFERROR(INDEX('All Data'!$R:$R,MATCH($H$604&amp;"",'All Data'!$A:$A,0)),"-")</f>
      </c>
    </row>
    <row customHeight="1" ht="15" r="607">
      <c r="B607" s="32" t="inlineStr">
        <is>
          <t>Households</t>
        </is>
      </c>
      <c r="C607" s="10666" t="str">
        <f>=IFERROR(INDEX('All Data'!$E:$E,MATCH($H$604&amp;"",'All Data'!$A:$A,0)),"-")</f>
      </c>
      <c r="D607" s="32" t="inlineStr">
        <is>
          <t>Metropolitan Center</t>
        </is>
      </c>
      <c r="E607" s="10669" t="str">
        <f>=IFERROR(INDEX('All Data'!$K:$K,MATCH($H$604&amp;"",'All Data'!$A:$A,0)),"-")</f>
      </c>
      <c r="F607" s="32" t="inlineStr">
        <is>
          <t>Residential Acres</t>
        </is>
      </c>
      <c r="G607" s="10672" t="str">
        <f>=IFERROR(INDEX('All Data'!$S:$S,MATCH($H$604&amp;"",'All Data'!$A:$A,0)),"-")</f>
      </c>
    </row>
    <row customHeight="1" ht="15" r="608">
      <c r="B608" s="4384" t="inlineStr">
        <is>
          <t>Total Acres</t>
        </is>
      </c>
      <c r="C608" s="10675" t="str">
        <f>=IFERROR(INDEX('All Data'!$F:$F,MATCH($H$604&amp;"",'All Data'!$A:$A,0)),"-")</f>
      </c>
      <c r="D608" s="4384" t="inlineStr">
        <is>
          <t>Urban Center</t>
        </is>
      </c>
      <c r="E608" s="10678" t="str">
        <f>=IFERROR(INDEX('All Data'!$L:$L,MATCH($H$604&amp;"",'All Data'!$A:$A,0)),"-")</f>
      </c>
      <c r="F608" s="4384" t="inlineStr">
        <is>
          <t>SFD Acres</t>
        </is>
      </c>
      <c r="G608" s="10681" t="str">
        <f>=IFERROR(INDEX('All Data'!$T:$T,MATCH($H$604&amp;"",'All Data'!$A:$A,0)),"-")</f>
      </c>
    </row>
    <row customHeight="1" ht="15" r="609">
      <c r="B609" s="32" t="inlineStr">
        <is>
          <t>Developable Acres</t>
        </is>
      </c>
      <c r="C609" s="10684" t="str">
        <f>=IFERROR(INDEX('All Data'!$G:$G,MATCH($H$604&amp;"",'All Data'!$A:$A,0)),"-")</f>
      </c>
      <c r="D609" s="32" t="inlineStr">
        <is>
          <t>City Center</t>
        </is>
      </c>
      <c r="E609" s="10687" t="str">
        <f>=IFERROR(INDEX('All Data'!$M:$M,MATCH($H$604&amp;"",'All Data'!$A:$A,0)),"-")</f>
      </c>
      <c r="F609" s="32" t="inlineStr">
        <is>
          <t>MF / SFA Acres</t>
        </is>
      </c>
      <c r="G609" s="10690" t="str">
        <f>=IFERROR(INDEX('All Data'!$U:$U,MATCH($H$604&amp;"",'All Data'!$A:$A,0)),"-")</f>
      </c>
    </row>
    <row customHeight="1" ht="15" r="610">
      <c r="B610" s="4384" t="inlineStr">
        <is>
          <t>OZ 1.0 Acres</t>
        </is>
      </c>
      <c r="C610" s="10693" t="str">
        <f>=IFERROR(INDEX('All Data'!$H:$H,MATCH($H$604&amp;"",'All Data'!$A:$A,0)),"-")</f>
      </c>
      <c r="D610" s="4384" t="inlineStr">
        <is>
          <t>Neighborhood Center</t>
        </is>
      </c>
      <c r="E610" s="10696" t="str">
        <f>=IFERROR(INDEX('All Data'!$N:$N,MATCH($H$604&amp;"",'All Data'!$A:$A,0)),"-")</f>
      </c>
      <c r="F610" s="4384" t="inlineStr">
        <is>
          <t>Poverty Rate</t>
        </is>
      </c>
      <c r="G610" s="10699" t="str">
        <f>=IFERROR(INDEX('All Data'!$AL:$AL,MATCH($H$604&amp;"",'All Data'!$A:$A,0)),"-")</f>
      </c>
    </row>
    <row customHeight="1" ht="15" r="611">
      <c r="B611" s="32" t="inlineStr">
        <is>
          <t>OZ 1.0 % of Tract</t>
        </is>
      </c>
      <c r="C611" s="10702" t="str">
        <f>=IFERROR(INDEX('All Data'!$I:$I,MATCH($H$604&amp;"",'All Data'!$A:$A,0)),"-")</f>
      </c>
      <c r="D611" s="32" t="inlineStr">
        <is>
          <t>Employment District</t>
        </is>
      </c>
      <c r="E611" s="10705" t="str">
        <f>=IFERROR(INDEX('All Data'!$O:$O,MATCH($H$604&amp;"",'All Data'!$A:$A,0)),"-")</f>
      </c>
      <c r="F611" s="32" t="inlineStr">
        <is>
          <t>Unemployment Rate</t>
        </is>
      </c>
      <c r="G611" s="10708" t="str">
        <f>=IFERROR(INDEX('All Data'!$AM:$AM,MATCH($H$604&amp;"",'All Data'!$A:$A,0)),"-")</f>
      </c>
    </row>
    <row customHeight="1" ht="15" r="612">
      <c r="B612" s="4384" t="inlineStr">
        <is>
          <t/>
        </is>
      </c>
      <c r="C612" s="4440" t="inlineStr">
        <is>
          <t/>
        </is>
      </c>
      <c r="D612" s="4384" t="inlineStr">
        <is>
          <t>Industrial District</t>
        </is>
      </c>
      <c r="E612" s="10711" t="str">
        <f>=IFERROR(INDEX('All Data'!$P:$P,MATCH($H$604&amp;"",'All Data'!$A:$A,0)),"-")</f>
      </c>
      <c r="F612" s="4384" t="inlineStr">
        <is>
          <t>Median Family Income</t>
        </is>
      </c>
      <c r="G612" s="10714" t="str">
        <f>=IFERROR(INDEX('All Data'!$AN:$AN,MATCH($H$604&amp;"",'All Data'!$A:$A,0)),"-")</f>
      </c>
    </row>
    <row customHeight="1" ht="15" r="613">
      <c r="B613" s="32" t="inlineStr">
        <is>
          <t/>
        </is>
      </c>
      <c r="C613" s="4448" t="inlineStr">
        <is>
          <t/>
        </is>
      </c>
      <c r="D613" s="32" t="inlineStr">
        <is>
          <t>Retail District</t>
        </is>
      </c>
      <c r="E613" s="10717" t="str">
        <f>=IFERROR(INDEX('All Data'!$Q:$Q,MATCH($H$604&amp;"",'All Data'!$A:$A,0)),"-")</f>
      </c>
      <c r="F613" s="32" t="inlineStr">
        <is>
          <t/>
        </is>
      </c>
      <c r="G613" s="4448" t="inlineStr">
        <is>
          <t/>
        </is>
      </c>
    </row>
    <row customHeight="1" ht="14" r="614">
      <c r="B614" s="4453" t="inlineStr">
        <is>
          <t>TRANSIT ACCESS</t>
        </is>
      </c>
      <c r="C614" s="4453"/>
      <c r="D614" s="4453" t="inlineStr">
        <is>
          <t>AUTO ACCESS</t>
        </is>
      </c>
      <c r="E614" s="4453"/>
      <c r="F614" s="4453" t="inlineStr">
        <is>
          <t>PROJECTED GROWTH 2027-37</t>
        </is>
      </c>
      <c r="G614" s="4453"/>
    </row>
    <row customHeight="1" ht="15" r="615">
      <c r="B615" s="4384" t="inlineStr">
        <is>
          <t>Rail / BRT Stops</t>
        </is>
      </c>
      <c r="C615" s="10720" t="str">
        <f>=IFERROR(INDEX('All Data'!$V:$V,MATCH($H$604&amp;"",'All Data'!$A:$A,0)),"-")</f>
      </c>
      <c r="D615" s="4384" t="inlineStr">
        <is>
          <t>Freeway Exits</t>
        </is>
      </c>
      <c r="E615" s="10723" t="str">
        <f>=IFERROR(INDEX('All Data'!$AB:$AB,MATCH($H$604&amp;"",'All Data'!$A:$A,0)),"-")</f>
      </c>
      <c r="F615" s="4384" t="inlineStr">
        <is>
          <t>Households Added</t>
        </is>
      </c>
      <c r="G615" s="10726" t="str">
        <f>=IFERROR(INDEX('All Data'!$AG:$AG,MATCH($H$604&amp;"",'All Data'!$A:$A,0)),"-")</f>
      </c>
    </row>
    <row customHeight="1" ht="15" r="616">
      <c r="B616" s="32" t="inlineStr">
        <is>
          <t>SAP Acres</t>
        </is>
      </c>
      <c r="C616" s="10729" t="str">
        <f>=IFERROR(INDEX('All Data'!$W:$W,MATCH($H$604&amp;"",'All Data'!$A:$A,0)),"-")</f>
      </c>
      <c r="D616" s="32" t="inlineStr">
        <is>
          <t>Exit Distance (mi)</t>
        </is>
      </c>
      <c r="E616" s="10732" t="str">
        <f>=IFERROR(INDEX('All Data'!$AC:$AC,MATCH($H$604&amp;"",'All Data'!$A:$A,0)),"-")</f>
      </c>
      <c r="F616" s="32" t="inlineStr">
        <is>
          <t>Population Added</t>
        </is>
      </c>
      <c r="G616" s="10735" t="str">
        <f>=IFERROR(INDEX('All Data'!$AH:$AH,MATCH($H$604&amp;"",'All Data'!$A:$A,0)),"-")</f>
      </c>
    </row>
    <row customHeight="1" ht="15" r="617">
      <c r="B617" s="4384" t="inlineStr">
        <is>
          <t>SAP % of Tract</t>
        </is>
      </c>
      <c r="C617" s="10738" t="str">
        <f>=IFERROR(INDEX('All Data'!$X:$X,MATCH($H$604&amp;"",'All Data'!$A:$A,0)),"-")</f>
      </c>
      <c r="D617" s="4384" t="inlineStr">
        <is>
          <t>ATO Jobs (Auto)</t>
        </is>
      </c>
      <c r="E617" s="10741" t="str">
        <f>=IFERROR(INDEX('All Data'!$AD:$AD,MATCH($H$604&amp;"",'All Data'!$A:$A,0)),"-")</f>
      </c>
      <c r="F617" s="4384" t="inlineStr">
        <is>
          <t>Jobs Added</t>
        </is>
      </c>
      <c r="G617" s="10744" t="str">
        <f>=IFERROR(INDEX('All Data'!$AI:$AI,MATCH($H$604&amp;"",'All Data'!$A:$A,0)),"-")</f>
      </c>
    </row>
    <row customHeight="1" ht="15" r="618">
      <c r="B618" s="32" t="inlineStr">
        <is>
          <t>ATO Jobs (Transit)</t>
        </is>
      </c>
      <c r="C618" s="10747" t="str">
        <f>=IFERROR(INDEX('All Data'!$Y:$Y,MATCH($H$604&amp;"",'All Data'!$A:$A,0)),"-")</f>
      </c>
      <c r="D618" s="32" t="inlineStr">
        <is>
          <t>ATO Households (Auto)</t>
        </is>
      </c>
      <c r="E618" s="10750" t="str">
        <f>=IFERROR(INDEX('All Data'!$AE:$AE,MATCH($H$604&amp;"",'All Data'!$A:$A,0)),"-")</f>
      </c>
      <c r="F618" s="32" t="inlineStr">
        <is>
          <t>ERU Added</t>
        </is>
      </c>
      <c r="G618" s="10753" t="str">
        <f>=IFERROR(INDEX('All Data'!$AJ:$AJ,MATCH($H$604&amp;"",'All Data'!$A:$A,0)),"-")</f>
      </c>
    </row>
    <row customHeight="1" ht="15" r="619">
      <c r="B619" s="4384" t="inlineStr">
        <is>
          <t>ATO Households (Transit)</t>
        </is>
      </c>
      <c r="C619" s="10756" t="str">
        <f>=IFERROR(INDEX('All Data'!$Z:$Z,MATCH($H$604&amp;"",'All Data'!$A:$A,0)),"-")</f>
      </c>
      <c r="D619" s="4384" t="inlineStr">
        <is>
          <t/>
        </is>
      </c>
      <c r="E619" s="4440" t="inlineStr">
        <is>
          <t/>
        </is>
      </c>
      <c r="F619" s="4384" t="inlineStr">
        <is>
          <t>ERU per Acre</t>
        </is>
      </c>
      <c r="G619" s="10759" t="str">
        <f>=IFERROR(INDEX('All Data'!$AK:$AK,MATCH($H$604&amp;"",'All Data'!$A:$A,0)),"-")</f>
      </c>
    </row>
    <row customHeight="1" ht="15" r="620">
      <c r="B620" s="32" t="inlineStr">
        <is>
          <t>SAP Planned HH/ac</t>
        </is>
      </c>
      <c r="C620" s="10762" t="str">
        <f>=IFERROR(INDEX('All Data'!$AA:$AA,MATCH($H$604&amp;"",'All Data'!$A:$A,0)),"-")</f>
      </c>
      <c r="D620" s="32" t="inlineStr">
        <is>
          <t/>
        </is>
      </c>
      <c r="E620" s="4448" t="inlineStr">
        <is>
          <t/>
        </is>
      </c>
      <c r="F620" s="32" t="inlineStr">
        <is>
          <t/>
        </is>
      </c>
      <c r="G620" s="4448" t="inlineStr">
        <is>
          <t/>
        </is>
      </c>
    </row>
    <row customHeight="1" ht="15" r="621">
      <c r="B621" s="4384" t="inlineStr">
        <is>
          <t/>
        </is>
      </c>
      <c r="C621" s="4440" t="inlineStr">
        <is>
          <t/>
        </is>
      </c>
      <c r="D621" s="4384" t="inlineStr">
        <is>
          <t/>
        </is>
      </c>
      <c r="E621" s="4440" t="inlineStr">
        <is>
          <t/>
        </is>
      </c>
      <c r="F621" s="4384" t="inlineStr">
        <is>
          <t/>
        </is>
      </c>
      <c r="G621" s="4440" t="inlineStr">
        <is>
          <t/>
        </is>
      </c>
    </row>
    <row customHeight="1" ht="14" r="622">
      <c r="B622" s="4500" t="inlineStr">
        <is>
          <t>INCOME</t>
        </is>
      </c>
      <c r="C622" s="4500"/>
      <c r="D622" s="4500" t="inlineStr">
        <is>
          <t>POVERTY RATE</t>
        </is>
      </c>
      <c r="E622" s="4500"/>
      <c r="F622" s="4500" t="inlineStr">
        <is>
          <t>UNEMPLOYMENT</t>
        </is>
      </c>
      <c r="G622" s="4500"/>
    </row>
    <row customHeight="1" ht="18" r="623">
      <c r="B623" s="10"/>
      <c r="C623" s="10766" t="str">
        <f>=IFERROR(INDEX('All Data'!$AN:$AN,MATCH($H$604&amp;"",'All Data'!$A:$A,0)),"-")</f>
      </c>
      <c r="D623" s="10"/>
      <c r="E623" s="10770" t="str">
        <f>=IFERROR(INDEX('All Data'!$AL:$AL,MATCH($H$604&amp;"",'All Data'!$A:$A,0)),"-")</f>
      </c>
      <c r="F623" s="10"/>
      <c r="G623" s="10774" t="str">
        <f>=IFERROR(INDEX('All Data'!$AM:$AM,MATCH($H$604&amp;"",'All Data'!$A:$A,0)),"-")</f>
      </c>
    </row>
    <row customHeight="1" ht="24" r="624">
      <c r="B624" s="4514" t="str">
        <f>="Investment Likelihood: "&amp;IFERROR(INDEX('All Data'!$AP:$AP,MATCH($H$604&amp;"",'All Data'!$A:$A,0)),"—")</f>
      </c>
      <c r="C624" s="4514"/>
      <c r="D624" s="4514"/>
      <c r="E624" s="4514"/>
      <c r="F624" s="4514"/>
      <c r="G624" s="4514"/>
    </row>
    <row customHeight="1" ht="15" r="625">
      <c r="B625" s="4516" t="inlineStr">
        <is>
          <t>Access to Opportunities (ATO) Composite Score /100</t>
        </is>
      </c>
      <c r="C625" s="4516"/>
      <c r="D625" s="4516"/>
      <c r="E625" s="4516"/>
      <c r="F625" s="10778" t="str">
        <f>=IFERROR(INDEX('All Data'!$AF:$AF,MATCH($H$604&amp;"",'All Data'!$A:$A,0)),"-")</f>
      </c>
      <c r="G625" s="15"/>
    </row>
    <row customHeight="1" ht="8" r="626"/>
    <row customHeight="1" ht="8" r="627"/>
    <row customHeight="1" ht="8" r="628"/>
    <row customHeight="1" ht="22" r="629">
      <c r="A629" s="4381" t="str">
        <f>="26  —  "&amp;IFERROR(INDEX('All Data'!$C:$C,MATCH($H$629&amp;"",'All Data'!$A:$A,0)),"")&amp;"  |  GEOID "&amp;$H$629&amp;"  |  "&amp;TEXT(IFERROR(INDEX('All Data'!$F:$F,MATCH($H$629&amp;"",'All Data'!$A:$A,0)),0),"0")&amp;" ac  |  "&amp;IFERROR(INDEX('All Data'!$AP:$AP,MATCH($H$629&amp;"",'All Data'!$A:$A,0)),"—")</f>
      </c>
      <c r="B629" s="4381"/>
      <c r="C629" s="4381"/>
      <c r="D629" s="4381"/>
      <c r="E629" s="4381"/>
      <c r="F629" s="4381"/>
      <c r="G629" s="4381"/>
      <c r="H629" s="10779" t="inlineStr">
        <is>
          <t>49035111802</t>
        </is>
      </c>
    </row>
    <row customHeight="1" ht="14" r="630">
      <c r="B630" s="4382" t="inlineStr">
        <is>
          <t>TRACT PROFILE</t>
        </is>
      </c>
      <c r="C630" s="4382"/>
      <c r="D630" s="4382" t="inlineStr">
        <is>
          <t>CENTERS &amp; DISTRICTS</t>
        </is>
      </c>
      <c r="E630" s="4382"/>
      <c r="F630" s="4382" t="inlineStr">
        <is>
          <t>HOUSING &amp; DEMOGRAPHICS</t>
        </is>
      </c>
      <c r="G630" s="4382"/>
    </row>
    <row customHeight="1" ht="15" r="631">
      <c r="B631" s="4384" t="inlineStr">
        <is>
          <t>Population</t>
        </is>
      </c>
      <c r="C631" s="10782" t="str">
        <f>=IFERROR(INDEX('All Data'!$D:$D,MATCH($H$629&amp;"",'All Data'!$A:$A,0)),"-")</f>
      </c>
      <c r="D631" s="4384" t="inlineStr">
        <is>
          <t>WC MUorC % Total</t>
        </is>
      </c>
      <c r="E631" s="10785" t="str">
        <f>=IFERROR(INDEX('All Data'!$J:$J,MATCH($H$629&amp;"",'All Data'!$A:$A,0)),"-")</f>
      </c>
      <c r="F631" s="4384" t="inlineStr">
        <is>
          <t>Total Units</t>
        </is>
      </c>
      <c r="G631" s="10788" t="str">
        <f>=IFERROR(INDEX('All Data'!$R:$R,MATCH($H$629&amp;"",'All Data'!$A:$A,0)),"-")</f>
      </c>
    </row>
    <row customHeight="1" ht="15" r="632">
      <c r="B632" s="32" t="inlineStr">
        <is>
          <t>Households</t>
        </is>
      </c>
      <c r="C632" s="10791" t="str">
        <f>=IFERROR(INDEX('All Data'!$E:$E,MATCH($H$629&amp;"",'All Data'!$A:$A,0)),"-")</f>
      </c>
      <c r="D632" s="32" t="inlineStr">
        <is>
          <t>Metropolitan Center</t>
        </is>
      </c>
      <c r="E632" s="10794" t="str">
        <f>=IFERROR(INDEX('All Data'!$K:$K,MATCH($H$629&amp;"",'All Data'!$A:$A,0)),"-")</f>
      </c>
      <c r="F632" s="32" t="inlineStr">
        <is>
          <t>Residential Acres</t>
        </is>
      </c>
      <c r="G632" s="10797" t="str">
        <f>=IFERROR(INDEX('All Data'!$S:$S,MATCH($H$629&amp;"",'All Data'!$A:$A,0)),"-")</f>
      </c>
    </row>
    <row customHeight="1" ht="15" r="633">
      <c r="B633" s="4384" t="inlineStr">
        <is>
          <t>Total Acres</t>
        </is>
      </c>
      <c r="C633" s="10800" t="str">
        <f>=IFERROR(INDEX('All Data'!$F:$F,MATCH($H$629&amp;"",'All Data'!$A:$A,0)),"-")</f>
      </c>
      <c r="D633" s="4384" t="inlineStr">
        <is>
          <t>Urban Center</t>
        </is>
      </c>
      <c r="E633" s="10803" t="str">
        <f>=IFERROR(INDEX('All Data'!$L:$L,MATCH($H$629&amp;"",'All Data'!$A:$A,0)),"-")</f>
      </c>
      <c r="F633" s="4384" t="inlineStr">
        <is>
          <t>SFD Acres</t>
        </is>
      </c>
      <c r="G633" s="10806" t="str">
        <f>=IFERROR(INDEX('All Data'!$T:$T,MATCH($H$629&amp;"",'All Data'!$A:$A,0)),"-")</f>
      </c>
    </row>
    <row customHeight="1" ht="15" r="634">
      <c r="B634" s="32" t="inlineStr">
        <is>
          <t>Developable Acres</t>
        </is>
      </c>
      <c r="C634" s="10809" t="str">
        <f>=IFERROR(INDEX('All Data'!$G:$G,MATCH($H$629&amp;"",'All Data'!$A:$A,0)),"-")</f>
      </c>
      <c r="D634" s="32" t="inlineStr">
        <is>
          <t>City Center</t>
        </is>
      </c>
      <c r="E634" s="10812" t="str">
        <f>=IFERROR(INDEX('All Data'!$M:$M,MATCH($H$629&amp;"",'All Data'!$A:$A,0)),"-")</f>
      </c>
      <c r="F634" s="32" t="inlineStr">
        <is>
          <t>MF / SFA Acres</t>
        </is>
      </c>
      <c r="G634" s="10815" t="str">
        <f>=IFERROR(INDEX('All Data'!$U:$U,MATCH($H$629&amp;"",'All Data'!$A:$A,0)),"-")</f>
      </c>
    </row>
    <row customHeight="1" ht="15" r="635">
      <c r="B635" s="4384" t="inlineStr">
        <is>
          <t>OZ 1.0 Acres</t>
        </is>
      </c>
      <c r="C635" s="10818" t="str">
        <f>=IFERROR(INDEX('All Data'!$H:$H,MATCH($H$629&amp;"",'All Data'!$A:$A,0)),"-")</f>
      </c>
      <c r="D635" s="4384" t="inlineStr">
        <is>
          <t>Neighborhood Center</t>
        </is>
      </c>
      <c r="E635" s="10821" t="str">
        <f>=IFERROR(INDEX('All Data'!$N:$N,MATCH($H$629&amp;"",'All Data'!$A:$A,0)),"-")</f>
      </c>
      <c r="F635" s="4384" t="inlineStr">
        <is>
          <t>Poverty Rate</t>
        </is>
      </c>
      <c r="G635" s="10824" t="str">
        <f>=IFERROR(INDEX('All Data'!$AL:$AL,MATCH($H$629&amp;"",'All Data'!$A:$A,0)),"-")</f>
      </c>
    </row>
    <row customHeight="1" ht="15" r="636">
      <c r="B636" s="32" t="inlineStr">
        <is>
          <t>OZ 1.0 % of Tract</t>
        </is>
      </c>
      <c r="C636" s="10827" t="str">
        <f>=IFERROR(INDEX('All Data'!$I:$I,MATCH($H$629&amp;"",'All Data'!$A:$A,0)),"-")</f>
      </c>
      <c r="D636" s="32" t="inlineStr">
        <is>
          <t>Employment District</t>
        </is>
      </c>
      <c r="E636" s="10830" t="str">
        <f>=IFERROR(INDEX('All Data'!$O:$O,MATCH($H$629&amp;"",'All Data'!$A:$A,0)),"-")</f>
      </c>
      <c r="F636" s="32" t="inlineStr">
        <is>
          <t>Unemployment Rate</t>
        </is>
      </c>
      <c r="G636" s="10833" t="str">
        <f>=IFERROR(INDEX('All Data'!$AM:$AM,MATCH($H$629&amp;"",'All Data'!$A:$A,0)),"-")</f>
      </c>
    </row>
    <row customHeight="1" ht="15" r="637">
      <c r="B637" s="4384" t="inlineStr">
        <is>
          <t/>
        </is>
      </c>
      <c r="C637" s="4440" t="inlineStr">
        <is>
          <t/>
        </is>
      </c>
      <c r="D637" s="4384" t="inlineStr">
        <is>
          <t>Industrial District</t>
        </is>
      </c>
      <c r="E637" s="10836" t="str">
        <f>=IFERROR(INDEX('All Data'!$P:$P,MATCH($H$629&amp;"",'All Data'!$A:$A,0)),"-")</f>
      </c>
      <c r="F637" s="4384" t="inlineStr">
        <is>
          <t>Median Family Income</t>
        </is>
      </c>
      <c r="G637" s="10839" t="str">
        <f>=IFERROR(INDEX('All Data'!$AN:$AN,MATCH($H$629&amp;"",'All Data'!$A:$A,0)),"-")</f>
      </c>
    </row>
    <row customHeight="1" ht="15" r="638">
      <c r="B638" s="32" t="inlineStr">
        <is>
          <t/>
        </is>
      </c>
      <c r="C638" s="4448" t="inlineStr">
        <is>
          <t/>
        </is>
      </c>
      <c r="D638" s="32" t="inlineStr">
        <is>
          <t>Retail District</t>
        </is>
      </c>
      <c r="E638" s="10842" t="str">
        <f>=IFERROR(INDEX('All Data'!$Q:$Q,MATCH($H$629&amp;"",'All Data'!$A:$A,0)),"-")</f>
      </c>
      <c r="F638" s="32" t="inlineStr">
        <is>
          <t/>
        </is>
      </c>
      <c r="G638" s="4448" t="inlineStr">
        <is>
          <t/>
        </is>
      </c>
    </row>
    <row customHeight="1" ht="14" r="639">
      <c r="B639" s="4453" t="inlineStr">
        <is>
          <t>TRANSIT ACCESS</t>
        </is>
      </c>
      <c r="C639" s="4453"/>
      <c r="D639" s="4453" t="inlineStr">
        <is>
          <t>AUTO ACCESS</t>
        </is>
      </c>
      <c r="E639" s="4453"/>
      <c r="F639" s="4453" t="inlineStr">
        <is>
          <t>PROJECTED GROWTH 2027-37</t>
        </is>
      </c>
      <c r="G639" s="4453"/>
    </row>
    <row customHeight="1" ht="15" r="640">
      <c r="B640" s="4384" t="inlineStr">
        <is>
          <t>Rail / BRT Stops</t>
        </is>
      </c>
      <c r="C640" s="10845" t="str">
        <f>=IFERROR(INDEX('All Data'!$V:$V,MATCH($H$629&amp;"",'All Data'!$A:$A,0)),"-")</f>
      </c>
      <c r="D640" s="4384" t="inlineStr">
        <is>
          <t>Freeway Exits</t>
        </is>
      </c>
      <c r="E640" s="10848" t="str">
        <f>=IFERROR(INDEX('All Data'!$AB:$AB,MATCH($H$629&amp;"",'All Data'!$A:$A,0)),"-")</f>
      </c>
      <c r="F640" s="4384" t="inlineStr">
        <is>
          <t>Households Added</t>
        </is>
      </c>
      <c r="G640" s="10851" t="str">
        <f>=IFERROR(INDEX('All Data'!$AG:$AG,MATCH($H$629&amp;"",'All Data'!$A:$A,0)),"-")</f>
      </c>
    </row>
    <row customHeight="1" ht="15" r="641">
      <c r="B641" s="32" t="inlineStr">
        <is>
          <t>SAP Acres</t>
        </is>
      </c>
      <c r="C641" s="10854" t="str">
        <f>=IFERROR(INDEX('All Data'!$W:$W,MATCH($H$629&amp;"",'All Data'!$A:$A,0)),"-")</f>
      </c>
      <c r="D641" s="32" t="inlineStr">
        <is>
          <t>Exit Distance (mi)</t>
        </is>
      </c>
      <c r="E641" s="10857" t="str">
        <f>=IFERROR(INDEX('All Data'!$AC:$AC,MATCH($H$629&amp;"",'All Data'!$A:$A,0)),"-")</f>
      </c>
      <c r="F641" s="32" t="inlineStr">
        <is>
          <t>Population Added</t>
        </is>
      </c>
      <c r="G641" s="10860" t="str">
        <f>=IFERROR(INDEX('All Data'!$AH:$AH,MATCH($H$629&amp;"",'All Data'!$A:$A,0)),"-")</f>
      </c>
    </row>
    <row customHeight="1" ht="15" r="642">
      <c r="B642" s="4384" t="inlineStr">
        <is>
          <t>SAP % of Tract</t>
        </is>
      </c>
      <c r="C642" s="10863" t="str">
        <f>=IFERROR(INDEX('All Data'!$X:$X,MATCH($H$629&amp;"",'All Data'!$A:$A,0)),"-")</f>
      </c>
      <c r="D642" s="4384" t="inlineStr">
        <is>
          <t>ATO Jobs (Auto)</t>
        </is>
      </c>
      <c r="E642" s="10866" t="str">
        <f>=IFERROR(INDEX('All Data'!$AD:$AD,MATCH($H$629&amp;"",'All Data'!$A:$A,0)),"-")</f>
      </c>
      <c r="F642" s="4384" t="inlineStr">
        <is>
          <t>Jobs Added</t>
        </is>
      </c>
      <c r="G642" s="10869" t="str">
        <f>=IFERROR(INDEX('All Data'!$AI:$AI,MATCH($H$629&amp;"",'All Data'!$A:$A,0)),"-")</f>
      </c>
    </row>
    <row customHeight="1" ht="15" r="643">
      <c r="B643" s="32" t="inlineStr">
        <is>
          <t>ATO Jobs (Transit)</t>
        </is>
      </c>
      <c r="C643" s="10872" t="str">
        <f>=IFERROR(INDEX('All Data'!$Y:$Y,MATCH($H$629&amp;"",'All Data'!$A:$A,0)),"-")</f>
      </c>
      <c r="D643" s="32" t="inlineStr">
        <is>
          <t>ATO Households (Auto)</t>
        </is>
      </c>
      <c r="E643" s="10875" t="str">
        <f>=IFERROR(INDEX('All Data'!$AE:$AE,MATCH($H$629&amp;"",'All Data'!$A:$A,0)),"-")</f>
      </c>
      <c r="F643" s="32" t="inlineStr">
        <is>
          <t>ERU Added</t>
        </is>
      </c>
      <c r="G643" s="10878" t="str">
        <f>=IFERROR(INDEX('All Data'!$AJ:$AJ,MATCH($H$629&amp;"",'All Data'!$A:$A,0)),"-")</f>
      </c>
    </row>
    <row customHeight="1" ht="15" r="644">
      <c r="B644" s="4384" t="inlineStr">
        <is>
          <t>ATO Households (Transit)</t>
        </is>
      </c>
      <c r="C644" s="10881" t="str">
        <f>=IFERROR(INDEX('All Data'!$Z:$Z,MATCH($H$629&amp;"",'All Data'!$A:$A,0)),"-")</f>
      </c>
      <c r="D644" s="4384" t="inlineStr">
        <is>
          <t/>
        </is>
      </c>
      <c r="E644" s="4440" t="inlineStr">
        <is>
          <t/>
        </is>
      </c>
      <c r="F644" s="4384" t="inlineStr">
        <is>
          <t>ERU per Acre</t>
        </is>
      </c>
      <c r="G644" s="10884" t="str">
        <f>=IFERROR(INDEX('All Data'!$AK:$AK,MATCH($H$629&amp;"",'All Data'!$A:$A,0)),"-")</f>
      </c>
    </row>
    <row customHeight="1" ht="15" r="645">
      <c r="B645" s="32" t="inlineStr">
        <is>
          <t>SAP Planned HH/ac</t>
        </is>
      </c>
      <c r="C645" s="10887" t="str">
        <f>=IFERROR(INDEX('All Data'!$AA:$AA,MATCH($H$629&amp;"",'All Data'!$A:$A,0)),"-")</f>
      </c>
      <c r="D645" s="32" t="inlineStr">
        <is>
          <t/>
        </is>
      </c>
      <c r="E645" s="4448" t="inlineStr">
        <is>
          <t/>
        </is>
      </c>
      <c r="F645" s="32" t="inlineStr">
        <is>
          <t/>
        </is>
      </c>
      <c r="G645" s="4448" t="inlineStr">
        <is>
          <t/>
        </is>
      </c>
    </row>
    <row customHeight="1" ht="15" r="646">
      <c r="B646" s="4384" t="inlineStr">
        <is>
          <t/>
        </is>
      </c>
      <c r="C646" s="4440" t="inlineStr">
        <is>
          <t/>
        </is>
      </c>
      <c r="D646" s="4384" t="inlineStr">
        <is>
          <t/>
        </is>
      </c>
      <c r="E646" s="4440" t="inlineStr">
        <is>
          <t/>
        </is>
      </c>
      <c r="F646" s="4384" t="inlineStr">
        <is>
          <t/>
        </is>
      </c>
      <c r="G646" s="4440" t="inlineStr">
        <is>
          <t/>
        </is>
      </c>
    </row>
    <row customHeight="1" ht="14" r="647">
      <c r="B647" s="4500" t="inlineStr">
        <is>
          <t>INCOME</t>
        </is>
      </c>
      <c r="C647" s="4500"/>
      <c r="D647" s="4500" t="inlineStr">
        <is>
          <t>POVERTY RATE</t>
        </is>
      </c>
      <c r="E647" s="4500"/>
      <c r="F647" s="4500" t="inlineStr">
        <is>
          <t>UNEMPLOYMENT</t>
        </is>
      </c>
      <c r="G647" s="4500"/>
    </row>
    <row customHeight="1" ht="18" r="648">
      <c r="B648" s="10"/>
      <c r="C648" s="10891" t="str">
        <f>=IFERROR(INDEX('All Data'!$AN:$AN,MATCH($H$629&amp;"",'All Data'!$A:$A,0)),"-")</f>
      </c>
      <c r="D648" s="10"/>
      <c r="E648" s="10895" t="str">
        <f>=IFERROR(INDEX('All Data'!$AL:$AL,MATCH($H$629&amp;"",'All Data'!$A:$A,0)),"-")</f>
      </c>
      <c r="F648" s="10"/>
      <c r="G648" s="10899" t="str">
        <f>=IFERROR(INDEX('All Data'!$AM:$AM,MATCH($H$629&amp;"",'All Data'!$A:$A,0)),"-")</f>
      </c>
    </row>
    <row customHeight="1" ht="24" r="649">
      <c r="B649" s="4514" t="str">
        <f>="Investment Likelihood: "&amp;IFERROR(INDEX('All Data'!$AP:$AP,MATCH($H$629&amp;"",'All Data'!$A:$A,0)),"—")</f>
      </c>
      <c r="C649" s="4514"/>
      <c r="D649" s="4514"/>
      <c r="E649" s="4514"/>
      <c r="F649" s="4514"/>
      <c r="G649" s="4514"/>
    </row>
    <row customHeight="1" ht="15" r="650">
      <c r="B650" s="4516" t="inlineStr">
        <is>
          <t>Access to Opportunities (ATO) Composite Score /100</t>
        </is>
      </c>
      <c r="C650" s="4516"/>
      <c r="D650" s="4516"/>
      <c r="E650" s="4516"/>
      <c r="F650" s="10903" t="str">
        <f>=IFERROR(INDEX('All Data'!$AF:$AF,MATCH($H$629&amp;"",'All Data'!$A:$A,0)),"-")</f>
      </c>
      <c r="G650" s="15"/>
    </row>
    <row customHeight="1" ht="8" r="651"/>
    <row customHeight="1" ht="8" r="652"/>
    <row customHeight="1" ht="8" r="653"/>
    <row customHeight="1" ht="22" r="654">
      <c r="A654" s="4381" t="str">
        <f>="27  —  "&amp;IFERROR(INDEX('All Data'!$C:$C,MATCH($H$654&amp;"",'All Data'!$A:$A,0)),"")&amp;"  |  GEOID "&amp;$H$654&amp;"  |  "&amp;TEXT(IFERROR(INDEX('All Data'!$F:$F,MATCH($H$654&amp;"",'All Data'!$A:$A,0)),0),"0")&amp;" ac  |  "&amp;IFERROR(INDEX('All Data'!$AP:$AP,MATCH($H$654&amp;"",'All Data'!$A:$A,0)),"—")</f>
      </c>
      <c r="B654" s="4381"/>
      <c r="C654" s="4381"/>
      <c r="D654" s="4381"/>
      <c r="E654" s="4381"/>
      <c r="F654" s="4381"/>
      <c r="G654" s="4381"/>
      <c r="H654" s="10904" t="inlineStr">
        <is>
          <t>49035111906</t>
        </is>
      </c>
    </row>
    <row customHeight="1" ht="14" r="655">
      <c r="B655" s="4382" t="inlineStr">
        <is>
          <t>TRACT PROFILE</t>
        </is>
      </c>
      <c r="C655" s="4382"/>
      <c r="D655" s="4382" t="inlineStr">
        <is>
          <t>CENTERS &amp; DISTRICTS</t>
        </is>
      </c>
      <c r="E655" s="4382"/>
      <c r="F655" s="4382" t="inlineStr">
        <is>
          <t>HOUSING &amp; DEMOGRAPHICS</t>
        </is>
      </c>
      <c r="G655" s="4382"/>
    </row>
    <row customHeight="1" ht="15" r="656">
      <c r="B656" s="4384" t="inlineStr">
        <is>
          <t>Population</t>
        </is>
      </c>
      <c r="C656" s="10907" t="str">
        <f>=IFERROR(INDEX('All Data'!$D:$D,MATCH($H$654&amp;"",'All Data'!$A:$A,0)),"-")</f>
      </c>
      <c r="D656" s="4384" t="inlineStr">
        <is>
          <t>WC MUorC % Total</t>
        </is>
      </c>
      <c r="E656" s="10910" t="str">
        <f>=IFERROR(INDEX('All Data'!$J:$J,MATCH($H$654&amp;"",'All Data'!$A:$A,0)),"-")</f>
      </c>
      <c r="F656" s="4384" t="inlineStr">
        <is>
          <t>Total Units</t>
        </is>
      </c>
      <c r="G656" s="10913" t="str">
        <f>=IFERROR(INDEX('All Data'!$R:$R,MATCH($H$654&amp;"",'All Data'!$A:$A,0)),"-")</f>
      </c>
    </row>
    <row customHeight="1" ht="15" r="657">
      <c r="B657" s="32" t="inlineStr">
        <is>
          <t>Households</t>
        </is>
      </c>
      <c r="C657" s="10916" t="str">
        <f>=IFERROR(INDEX('All Data'!$E:$E,MATCH($H$654&amp;"",'All Data'!$A:$A,0)),"-")</f>
      </c>
      <c r="D657" s="32" t="inlineStr">
        <is>
          <t>Metropolitan Center</t>
        </is>
      </c>
      <c r="E657" s="10919" t="str">
        <f>=IFERROR(INDEX('All Data'!$K:$K,MATCH($H$654&amp;"",'All Data'!$A:$A,0)),"-")</f>
      </c>
      <c r="F657" s="32" t="inlineStr">
        <is>
          <t>Residential Acres</t>
        </is>
      </c>
      <c r="G657" s="10922" t="str">
        <f>=IFERROR(INDEX('All Data'!$S:$S,MATCH($H$654&amp;"",'All Data'!$A:$A,0)),"-")</f>
      </c>
    </row>
    <row customHeight="1" ht="15" r="658">
      <c r="B658" s="4384" t="inlineStr">
        <is>
          <t>Total Acres</t>
        </is>
      </c>
      <c r="C658" s="10925" t="str">
        <f>=IFERROR(INDEX('All Data'!$F:$F,MATCH($H$654&amp;"",'All Data'!$A:$A,0)),"-")</f>
      </c>
      <c r="D658" s="4384" t="inlineStr">
        <is>
          <t>Urban Center</t>
        </is>
      </c>
      <c r="E658" s="10928" t="str">
        <f>=IFERROR(INDEX('All Data'!$L:$L,MATCH($H$654&amp;"",'All Data'!$A:$A,0)),"-")</f>
      </c>
      <c r="F658" s="4384" t="inlineStr">
        <is>
          <t>SFD Acres</t>
        </is>
      </c>
      <c r="G658" s="10931" t="str">
        <f>=IFERROR(INDEX('All Data'!$T:$T,MATCH($H$654&amp;"",'All Data'!$A:$A,0)),"-")</f>
      </c>
    </row>
    <row customHeight="1" ht="15" r="659">
      <c r="B659" s="32" t="inlineStr">
        <is>
          <t>Developable Acres</t>
        </is>
      </c>
      <c r="C659" s="10934" t="str">
        <f>=IFERROR(INDEX('All Data'!$G:$G,MATCH($H$654&amp;"",'All Data'!$A:$A,0)),"-")</f>
      </c>
      <c r="D659" s="32" t="inlineStr">
        <is>
          <t>City Center</t>
        </is>
      </c>
      <c r="E659" s="10937" t="str">
        <f>=IFERROR(INDEX('All Data'!$M:$M,MATCH($H$654&amp;"",'All Data'!$A:$A,0)),"-")</f>
      </c>
      <c r="F659" s="32" t="inlineStr">
        <is>
          <t>MF / SFA Acres</t>
        </is>
      </c>
      <c r="G659" s="10940" t="str">
        <f>=IFERROR(INDEX('All Data'!$U:$U,MATCH($H$654&amp;"",'All Data'!$A:$A,0)),"-")</f>
      </c>
    </row>
    <row customHeight="1" ht="15" r="660">
      <c r="B660" s="4384" t="inlineStr">
        <is>
          <t>OZ 1.0 Acres</t>
        </is>
      </c>
      <c r="C660" s="10943" t="str">
        <f>=IFERROR(INDEX('All Data'!$H:$H,MATCH($H$654&amp;"",'All Data'!$A:$A,0)),"-")</f>
      </c>
      <c r="D660" s="4384" t="inlineStr">
        <is>
          <t>Neighborhood Center</t>
        </is>
      </c>
      <c r="E660" s="10946" t="str">
        <f>=IFERROR(INDEX('All Data'!$N:$N,MATCH($H$654&amp;"",'All Data'!$A:$A,0)),"-")</f>
      </c>
      <c r="F660" s="4384" t="inlineStr">
        <is>
          <t>Poverty Rate</t>
        </is>
      </c>
      <c r="G660" s="10949" t="str">
        <f>=IFERROR(INDEX('All Data'!$AL:$AL,MATCH($H$654&amp;"",'All Data'!$A:$A,0)),"-")</f>
      </c>
    </row>
    <row customHeight="1" ht="15" r="661">
      <c r="B661" s="32" t="inlineStr">
        <is>
          <t>OZ 1.0 % of Tract</t>
        </is>
      </c>
      <c r="C661" s="10952" t="str">
        <f>=IFERROR(INDEX('All Data'!$I:$I,MATCH($H$654&amp;"",'All Data'!$A:$A,0)),"-")</f>
      </c>
      <c r="D661" s="32" t="inlineStr">
        <is>
          <t>Employment District</t>
        </is>
      </c>
      <c r="E661" s="10955" t="str">
        <f>=IFERROR(INDEX('All Data'!$O:$O,MATCH($H$654&amp;"",'All Data'!$A:$A,0)),"-")</f>
      </c>
      <c r="F661" s="32" t="inlineStr">
        <is>
          <t>Unemployment Rate</t>
        </is>
      </c>
      <c r="G661" s="10958" t="str">
        <f>=IFERROR(INDEX('All Data'!$AM:$AM,MATCH($H$654&amp;"",'All Data'!$A:$A,0)),"-")</f>
      </c>
    </row>
    <row customHeight="1" ht="15" r="662">
      <c r="B662" s="4384" t="inlineStr">
        <is>
          <t/>
        </is>
      </c>
      <c r="C662" s="4440" t="inlineStr">
        <is>
          <t/>
        </is>
      </c>
      <c r="D662" s="4384" t="inlineStr">
        <is>
          <t>Industrial District</t>
        </is>
      </c>
      <c r="E662" s="10961" t="str">
        <f>=IFERROR(INDEX('All Data'!$P:$P,MATCH($H$654&amp;"",'All Data'!$A:$A,0)),"-")</f>
      </c>
      <c r="F662" s="4384" t="inlineStr">
        <is>
          <t>Median Family Income</t>
        </is>
      </c>
      <c r="G662" s="10964" t="str">
        <f>=IFERROR(INDEX('All Data'!$AN:$AN,MATCH($H$654&amp;"",'All Data'!$A:$A,0)),"-")</f>
      </c>
    </row>
    <row customHeight="1" ht="15" r="663">
      <c r="B663" s="32" t="inlineStr">
        <is>
          <t/>
        </is>
      </c>
      <c r="C663" s="4448" t="inlineStr">
        <is>
          <t/>
        </is>
      </c>
      <c r="D663" s="32" t="inlineStr">
        <is>
          <t>Retail District</t>
        </is>
      </c>
      <c r="E663" s="10967" t="str">
        <f>=IFERROR(INDEX('All Data'!$Q:$Q,MATCH($H$654&amp;"",'All Data'!$A:$A,0)),"-")</f>
      </c>
      <c r="F663" s="32" t="inlineStr">
        <is>
          <t/>
        </is>
      </c>
      <c r="G663" s="4448" t="inlineStr">
        <is>
          <t/>
        </is>
      </c>
    </row>
    <row customHeight="1" ht="14" r="664">
      <c r="B664" s="4453" t="inlineStr">
        <is>
          <t>TRANSIT ACCESS</t>
        </is>
      </c>
      <c r="C664" s="4453"/>
      <c r="D664" s="4453" t="inlineStr">
        <is>
          <t>AUTO ACCESS</t>
        </is>
      </c>
      <c r="E664" s="4453"/>
      <c r="F664" s="4453" t="inlineStr">
        <is>
          <t>PROJECTED GROWTH 2027-37</t>
        </is>
      </c>
      <c r="G664" s="4453"/>
    </row>
    <row customHeight="1" ht="15" r="665">
      <c r="B665" s="4384" t="inlineStr">
        <is>
          <t>Rail / BRT Stops</t>
        </is>
      </c>
      <c r="C665" s="10970" t="str">
        <f>=IFERROR(INDEX('All Data'!$V:$V,MATCH($H$654&amp;"",'All Data'!$A:$A,0)),"-")</f>
      </c>
      <c r="D665" s="4384" t="inlineStr">
        <is>
          <t>Freeway Exits</t>
        </is>
      </c>
      <c r="E665" s="10973" t="str">
        <f>=IFERROR(INDEX('All Data'!$AB:$AB,MATCH($H$654&amp;"",'All Data'!$A:$A,0)),"-")</f>
      </c>
      <c r="F665" s="4384" t="inlineStr">
        <is>
          <t>Households Added</t>
        </is>
      </c>
      <c r="G665" s="10976" t="str">
        <f>=IFERROR(INDEX('All Data'!$AG:$AG,MATCH($H$654&amp;"",'All Data'!$A:$A,0)),"-")</f>
      </c>
    </row>
    <row customHeight="1" ht="15" r="666">
      <c r="B666" s="32" t="inlineStr">
        <is>
          <t>SAP Acres</t>
        </is>
      </c>
      <c r="C666" s="10979" t="str">
        <f>=IFERROR(INDEX('All Data'!$W:$W,MATCH($H$654&amp;"",'All Data'!$A:$A,0)),"-")</f>
      </c>
      <c r="D666" s="32" t="inlineStr">
        <is>
          <t>Exit Distance (mi)</t>
        </is>
      </c>
      <c r="E666" s="10982" t="str">
        <f>=IFERROR(INDEX('All Data'!$AC:$AC,MATCH($H$654&amp;"",'All Data'!$A:$A,0)),"-")</f>
      </c>
      <c r="F666" s="32" t="inlineStr">
        <is>
          <t>Population Added</t>
        </is>
      </c>
      <c r="G666" s="10985" t="str">
        <f>=IFERROR(INDEX('All Data'!$AH:$AH,MATCH($H$654&amp;"",'All Data'!$A:$A,0)),"-")</f>
      </c>
    </row>
    <row customHeight="1" ht="15" r="667">
      <c r="B667" s="4384" t="inlineStr">
        <is>
          <t>SAP % of Tract</t>
        </is>
      </c>
      <c r="C667" s="10988" t="str">
        <f>=IFERROR(INDEX('All Data'!$X:$X,MATCH($H$654&amp;"",'All Data'!$A:$A,0)),"-")</f>
      </c>
      <c r="D667" s="4384" t="inlineStr">
        <is>
          <t>ATO Jobs (Auto)</t>
        </is>
      </c>
      <c r="E667" s="10991" t="str">
        <f>=IFERROR(INDEX('All Data'!$AD:$AD,MATCH($H$654&amp;"",'All Data'!$A:$A,0)),"-")</f>
      </c>
      <c r="F667" s="4384" t="inlineStr">
        <is>
          <t>Jobs Added</t>
        </is>
      </c>
      <c r="G667" s="10994" t="str">
        <f>=IFERROR(INDEX('All Data'!$AI:$AI,MATCH($H$654&amp;"",'All Data'!$A:$A,0)),"-")</f>
      </c>
    </row>
    <row customHeight="1" ht="15" r="668">
      <c r="B668" s="32" t="inlineStr">
        <is>
          <t>ATO Jobs (Transit)</t>
        </is>
      </c>
      <c r="C668" s="10997" t="str">
        <f>=IFERROR(INDEX('All Data'!$Y:$Y,MATCH($H$654&amp;"",'All Data'!$A:$A,0)),"-")</f>
      </c>
      <c r="D668" s="32" t="inlineStr">
        <is>
          <t>ATO Households (Auto)</t>
        </is>
      </c>
      <c r="E668" s="11000" t="str">
        <f>=IFERROR(INDEX('All Data'!$AE:$AE,MATCH($H$654&amp;"",'All Data'!$A:$A,0)),"-")</f>
      </c>
      <c r="F668" s="32" t="inlineStr">
        <is>
          <t>ERU Added</t>
        </is>
      </c>
      <c r="G668" s="11003" t="str">
        <f>=IFERROR(INDEX('All Data'!$AJ:$AJ,MATCH($H$654&amp;"",'All Data'!$A:$A,0)),"-")</f>
      </c>
    </row>
    <row customHeight="1" ht="15" r="669">
      <c r="B669" s="4384" t="inlineStr">
        <is>
          <t>ATO Households (Transit)</t>
        </is>
      </c>
      <c r="C669" s="11006" t="str">
        <f>=IFERROR(INDEX('All Data'!$Z:$Z,MATCH($H$654&amp;"",'All Data'!$A:$A,0)),"-")</f>
      </c>
      <c r="D669" s="4384" t="inlineStr">
        <is>
          <t/>
        </is>
      </c>
      <c r="E669" s="4440" t="inlineStr">
        <is>
          <t/>
        </is>
      </c>
      <c r="F669" s="4384" t="inlineStr">
        <is>
          <t>ERU per Acre</t>
        </is>
      </c>
      <c r="G669" s="11009" t="str">
        <f>=IFERROR(INDEX('All Data'!$AK:$AK,MATCH($H$654&amp;"",'All Data'!$A:$A,0)),"-")</f>
      </c>
    </row>
    <row customHeight="1" ht="15" r="670">
      <c r="B670" s="32" t="inlineStr">
        <is>
          <t>SAP Planned HH/ac</t>
        </is>
      </c>
      <c r="C670" s="11012" t="str">
        <f>=IFERROR(INDEX('All Data'!$AA:$AA,MATCH($H$654&amp;"",'All Data'!$A:$A,0)),"-")</f>
      </c>
      <c r="D670" s="32" t="inlineStr">
        <is>
          <t/>
        </is>
      </c>
      <c r="E670" s="4448" t="inlineStr">
        <is>
          <t/>
        </is>
      </c>
      <c r="F670" s="32" t="inlineStr">
        <is>
          <t/>
        </is>
      </c>
      <c r="G670" s="4448" t="inlineStr">
        <is>
          <t/>
        </is>
      </c>
    </row>
    <row customHeight="1" ht="15" r="671">
      <c r="B671" s="4384" t="inlineStr">
        <is>
          <t/>
        </is>
      </c>
      <c r="C671" s="4440" t="inlineStr">
        <is>
          <t/>
        </is>
      </c>
      <c r="D671" s="4384" t="inlineStr">
        <is>
          <t/>
        </is>
      </c>
      <c r="E671" s="4440" t="inlineStr">
        <is>
          <t/>
        </is>
      </c>
      <c r="F671" s="4384" t="inlineStr">
        <is>
          <t/>
        </is>
      </c>
      <c r="G671" s="4440" t="inlineStr">
        <is>
          <t/>
        </is>
      </c>
    </row>
    <row customHeight="1" ht="14" r="672">
      <c r="B672" s="4500" t="inlineStr">
        <is>
          <t>INCOME</t>
        </is>
      </c>
      <c r="C672" s="4500"/>
      <c r="D672" s="4500" t="inlineStr">
        <is>
          <t>POVERTY RATE</t>
        </is>
      </c>
      <c r="E672" s="4500"/>
      <c r="F672" s="4500" t="inlineStr">
        <is>
          <t>UNEMPLOYMENT</t>
        </is>
      </c>
      <c r="G672" s="4500"/>
    </row>
    <row customHeight="1" ht="18" r="673">
      <c r="B673" s="10"/>
      <c r="C673" s="11016" t="str">
        <f>=IFERROR(INDEX('All Data'!$AN:$AN,MATCH($H$654&amp;"",'All Data'!$A:$A,0)),"-")</f>
      </c>
      <c r="D673" s="10"/>
      <c r="E673" s="11020" t="str">
        <f>=IFERROR(INDEX('All Data'!$AL:$AL,MATCH($H$654&amp;"",'All Data'!$A:$A,0)),"-")</f>
      </c>
      <c r="F673" s="10"/>
      <c r="G673" s="11024" t="str">
        <f>=IFERROR(INDEX('All Data'!$AM:$AM,MATCH($H$654&amp;"",'All Data'!$A:$A,0)),"-")</f>
      </c>
    </row>
    <row customHeight="1" ht="24" r="674">
      <c r="B674" s="4514" t="str">
        <f>="Investment Likelihood: "&amp;IFERROR(INDEX('All Data'!$AP:$AP,MATCH($H$654&amp;"",'All Data'!$A:$A,0)),"—")</f>
      </c>
      <c r="C674" s="4514"/>
      <c r="D674" s="4514"/>
      <c r="E674" s="4514"/>
      <c r="F674" s="4514"/>
      <c r="G674" s="4514"/>
    </row>
    <row customHeight="1" ht="15" r="675">
      <c r="B675" s="4516" t="inlineStr">
        <is>
          <t>Access to Opportunities (ATO) Composite Score /100</t>
        </is>
      </c>
      <c r="C675" s="4516"/>
      <c r="D675" s="4516"/>
      <c r="E675" s="4516"/>
      <c r="F675" s="11028" t="str">
        <f>=IFERROR(INDEX('All Data'!$AF:$AF,MATCH($H$654&amp;"",'All Data'!$A:$A,0)),"-")</f>
      </c>
      <c r="G675" s="15"/>
    </row>
    <row customHeight="1" ht="8" r="676"/>
    <row customHeight="1" ht="8" r="677"/>
    <row customHeight="1" ht="8" r="678"/>
    <row customHeight="1" ht="22" r="679">
      <c r="A679" s="4381" t="str">
        <f>="28  —  "&amp;IFERROR(INDEX('All Data'!$C:$C,MATCH($H$679&amp;"",'All Data'!$A:$A,0)),"")&amp;"  |  GEOID "&amp;$H$679&amp;"  |  "&amp;TEXT(IFERROR(INDEX('All Data'!$F:$F,MATCH($H$679&amp;"",'All Data'!$A:$A,0)),0),"0")&amp;" ac  |  "&amp;IFERROR(INDEX('All Data'!$AP:$AP,MATCH($H$679&amp;"",'All Data'!$A:$A,0)),"—")</f>
      </c>
      <c r="B679" s="4381"/>
      <c r="C679" s="4381"/>
      <c r="D679" s="4381"/>
      <c r="E679" s="4381"/>
      <c r="F679" s="4381"/>
      <c r="G679" s="4381"/>
      <c r="H679" s="11029" t="inlineStr">
        <is>
          <t>49035112101</t>
        </is>
      </c>
    </row>
    <row customHeight="1" ht="14" r="680">
      <c r="B680" s="4382" t="inlineStr">
        <is>
          <t>TRACT PROFILE</t>
        </is>
      </c>
      <c r="C680" s="4382"/>
      <c r="D680" s="4382" t="inlineStr">
        <is>
          <t>CENTERS &amp; DISTRICTS</t>
        </is>
      </c>
      <c r="E680" s="4382"/>
      <c r="F680" s="4382" t="inlineStr">
        <is>
          <t>HOUSING &amp; DEMOGRAPHICS</t>
        </is>
      </c>
      <c r="G680" s="4382"/>
    </row>
    <row customHeight="1" ht="15" r="681">
      <c r="B681" s="4384" t="inlineStr">
        <is>
          <t>Population</t>
        </is>
      </c>
      <c r="C681" s="11032" t="str">
        <f>=IFERROR(INDEX('All Data'!$D:$D,MATCH($H$679&amp;"",'All Data'!$A:$A,0)),"-")</f>
      </c>
      <c r="D681" s="4384" t="inlineStr">
        <is>
          <t>WC MUorC % Total</t>
        </is>
      </c>
      <c r="E681" s="11035" t="str">
        <f>=IFERROR(INDEX('All Data'!$J:$J,MATCH($H$679&amp;"",'All Data'!$A:$A,0)),"-")</f>
      </c>
      <c r="F681" s="4384" t="inlineStr">
        <is>
          <t>Total Units</t>
        </is>
      </c>
      <c r="G681" s="11038" t="str">
        <f>=IFERROR(INDEX('All Data'!$R:$R,MATCH($H$679&amp;"",'All Data'!$A:$A,0)),"-")</f>
      </c>
    </row>
    <row customHeight="1" ht="15" r="682">
      <c r="B682" s="32" t="inlineStr">
        <is>
          <t>Households</t>
        </is>
      </c>
      <c r="C682" s="11041" t="str">
        <f>=IFERROR(INDEX('All Data'!$E:$E,MATCH($H$679&amp;"",'All Data'!$A:$A,0)),"-")</f>
      </c>
      <c r="D682" s="32" t="inlineStr">
        <is>
          <t>Metropolitan Center</t>
        </is>
      </c>
      <c r="E682" s="11044" t="str">
        <f>=IFERROR(INDEX('All Data'!$K:$K,MATCH($H$679&amp;"",'All Data'!$A:$A,0)),"-")</f>
      </c>
      <c r="F682" s="32" t="inlineStr">
        <is>
          <t>Residential Acres</t>
        </is>
      </c>
      <c r="G682" s="11047" t="str">
        <f>=IFERROR(INDEX('All Data'!$S:$S,MATCH($H$679&amp;"",'All Data'!$A:$A,0)),"-")</f>
      </c>
    </row>
    <row customHeight="1" ht="15" r="683">
      <c r="B683" s="4384" t="inlineStr">
        <is>
          <t>Total Acres</t>
        </is>
      </c>
      <c r="C683" s="11050" t="str">
        <f>=IFERROR(INDEX('All Data'!$F:$F,MATCH($H$679&amp;"",'All Data'!$A:$A,0)),"-")</f>
      </c>
      <c r="D683" s="4384" t="inlineStr">
        <is>
          <t>Urban Center</t>
        </is>
      </c>
      <c r="E683" s="11053" t="str">
        <f>=IFERROR(INDEX('All Data'!$L:$L,MATCH($H$679&amp;"",'All Data'!$A:$A,0)),"-")</f>
      </c>
      <c r="F683" s="4384" t="inlineStr">
        <is>
          <t>SFD Acres</t>
        </is>
      </c>
      <c r="G683" s="11056" t="str">
        <f>=IFERROR(INDEX('All Data'!$T:$T,MATCH($H$679&amp;"",'All Data'!$A:$A,0)),"-")</f>
      </c>
    </row>
    <row customHeight="1" ht="15" r="684">
      <c r="B684" s="32" t="inlineStr">
        <is>
          <t>Developable Acres</t>
        </is>
      </c>
      <c r="C684" s="11059" t="str">
        <f>=IFERROR(INDEX('All Data'!$G:$G,MATCH($H$679&amp;"",'All Data'!$A:$A,0)),"-")</f>
      </c>
      <c r="D684" s="32" t="inlineStr">
        <is>
          <t>City Center</t>
        </is>
      </c>
      <c r="E684" s="11062" t="str">
        <f>=IFERROR(INDEX('All Data'!$M:$M,MATCH($H$679&amp;"",'All Data'!$A:$A,0)),"-")</f>
      </c>
      <c r="F684" s="32" t="inlineStr">
        <is>
          <t>MF / SFA Acres</t>
        </is>
      </c>
      <c r="G684" s="11065" t="str">
        <f>=IFERROR(INDEX('All Data'!$U:$U,MATCH($H$679&amp;"",'All Data'!$A:$A,0)),"-")</f>
      </c>
    </row>
    <row customHeight="1" ht="15" r="685">
      <c r="B685" s="4384" t="inlineStr">
        <is>
          <t>OZ 1.0 Acres</t>
        </is>
      </c>
      <c r="C685" s="11068" t="str">
        <f>=IFERROR(INDEX('All Data'!$H:$H,MATCH($H$679&amp;"",'All Data'!$A:$A,0)),"-")</f>
      </c>
      <c r="D685" s="4384" t="inlineStr">
        <is>
          <t>Neighborhood Center</t>
        </is>
      </c>
      <c r="E685" s="11071" t="str">
        <f>=IFERROR(INDEX('All Data'!$N:$N,MATCH($H$679&amp;"",'All Data'!$A:$A,0)),"-")</f>
      </c>
      <c r="F685" s="4384" t="inlineStr">
        <is>
          <t>Poverty Rate</t>
        </is>
      </c>
      <c r="G685" s="11074" t="str">
        <f>=IFERROR(INDEX('All Data'!$AL:$AL,MATCH($H$679&amp;"",'All Data'!$A:$A,0)),"-")</f>
      </c>
    </row>
    <row customHeight="1" ht="15" r="686">
      <c r="B686" s="32" t="inlineStr">
        <is>
          <t>OZ 1.0 % of Tract</t>
        </is>
      </c>
      <c r="C686" s="11077" t="str">
        <f>=IFERROR(INDEX('All Data'!$I:$I,MATCH($H$679&amp;"",'All Data'!$A:$A,0)),"-")</f>
      </c>
      <c r="D686" s="32" t="inlineStr">
        <is>
          <t>Employment District</t>
        </is>
      </c>
      <c r="E686" s="11080" t="str">
        <f>=IFERROR(INDEX('All Data'!$O:$O,MATCH($H$679&amp;"",'All Data'!$A:$A,0)),"-")</f>
      </c>
      <c r="F686" s="32" t="inlineStr">
        <is>
          <t>Unemployment Rate</t>
        </is>
      </c>
      <c r="G686" s="11083" t="str">
        <f>=IFERROR(INDEX('All Data'!$AM:$AM,MATCH($H$679&amp;"",'All Data'!$A:$A,0)),"-")</f>
      </c>
    </row>
    <row customHeight="1" ht="15" r="687">
      <c r="B687" s="4384" t="inlineStr">
        <is>
          <t/>
        </is>
      </c>
      <c r="C687" s="4440" t="inlineStr">
        <is>
          <t/>
        </is>
      </c>
      <c r="D687" s="4384" t="inlineStr">
        <is>
          <t>Industrial District</t>
        </is>
      </c>
      <c r="E687" s="11086" t="str">
        <f>=IFERROR(INDEX('All Data'!$P:$P,MATCH($H$679&amp;"",'All Data'!$A:$A,0)),"-")</f>
      </c>
      <c r="F687" s="4384" t="inlineStr">
        <is>
          <t>Median Family Income</t>
        </is>
      </c>
      <c r="G687" s="11089" t="str">
        <f>=IFERROR(INDEX('All Data'!$AN:$AN,MATCH($H$679&amp;"",'All Data'!$A:$A,0)),"-")</f>
      </c>
    </row>
    <row customHeight="1" ht="15" r="688">
      <c r="B688" s="32" t="inlineStr">
        <is>
          <t/>
        </is>
      </c>
      <c r="C688" s="4448" t="inlineStr">
        <is>
          <t/>
        </is>
      </c>
      <c r="D688" s="32" t="inlineStr">
        <is>
          <t>Retail District</t>
        </is>
      </c>
      <c r="E688" s="11092" t="str">
        <f>=IFERROR(INDEX('All Data'!$Q:$Q,MATCH($H$679&amp;"",'All Data'!$A:$A,0)),"-")</f>
      </c>
      <c r="F688" s="32" t="inlineStr">
        <is>
          <t/>
        </is>
      </c>
      <c r="G688" s="4448" t="inlineStr">
        <is>
          <t/>
        </is>
      </c>
    </row>
    <row customHeight="1" ht="14" r="689">
      <c r="B689" s="4453" t="inlineStr">
        <is>
          <t>TRANSIT ACCESS</t>
        </is>
      </c>
      <c r="C689" s="4453"/>
      <c r="D689" s="4453" t="inlineStr">
        <is>
          <t>AUTO ACCESS</t>
        </is>
      </c>
      <c r="E689" s="4453"/>
      <c r="F689" s="4453" t="inlineStr">
        <is>
          <t>PROJECTED GROWTH 2027-37</t>
        </is>
      </c>
      <c r="G689" s="4453"/>
    </row>
    <row customHeight="1" ht="15" r="690">
      <c r="B690" s="4384" t="inlineStr">
        <is>
          <t>Rail / BRT Stops</t>
        </is>
      </c>
      <c r="C690" s="11095" t="str">
        <f>=IFERROR(INDEX('All Data'!$V:$V,MATCH($H$679&amp;"",'All Data'!$A:$A,0)),"-")</f>
      </c>
      <c r="D690" s="4384" t="inlineStr">
        <is>
          <t>Freeway Exits</t>
        </is>
      </c>
      <c r="E690" s="11098" t="str">
        <f>=IFERROR(INDEX('All Data'!$AB:$AB,MATCH($H$679&amp;"",'All Data'!$A:$A,0)),"-")</f>
      </c>
      <c r="F690" s="4384" t="inlineStr">
        <is>
          <t>Households Added</t>
        </is>
      </c>
      <c r="G690" s="11101" t="str">
        <f>=IFERROR(INDEX('All Data'!$AG:$AG,MATCH($H$679&amp;"",'All Data'!$A:$A,0)),"-")</f>
      </c>
    </row>
    <row customHeight="1" ht="15" r="691">
      <c r="B691" s="32" t="inlineStr">
        <is>
          <t>SAP Acres</t>
        </is>
      </c>
      <c r="C691" s="11104" t="str">
        <f>=IFERROR(INDEX('All Data'!$W:$W,MATCH($H$679&amp;"",'All Data'!$A:$A,0)),"-")</f>
      </c>
      <c r="D691" s="32" t="inlineStr">
        <is>
          <t>Exit Distance (mi)</t>
        </is>
      </c>
      <c r="E691" s="11107" t="str">
        <f>=IFERROR(INDEX('All Data'!$AC:$AC,MATCH($H$679&amp;"",'All Data'!$A:$A,0)),"-")</f>
      </c>
      <c r="F691" s="32" t="inlineStr">
        <is>
          <t>Population Added</t>
        </is>
      </c>
      <c r="G691" s="11110" t="str">
        <f>=IFERROR(INDEX('All Data'!$AH:$AH,MATCH($H$679&amp;"",'All Data'!$A:$A,0)),"-")</f>
      </c>
    </row>
    <row customHeight="1" ht="15" r="692">
      <c r="B692" s="4384" t="inlineStr">
        <is>
          <t>SAP % of Tract</t>
        </is>
      </c>
      <c r="C692" s="11113" t="str">
        <f>=IFERROR(INDEX('All Data'!$X:$X,MATCH($H$679&amp;"",'All Data'!$A:$A,0)),"-")</f>
      </c>
      <c r="D692" s="4384" t="inlineStr">
        <is>
          <t>ATO Jobs (Auto)</t>
        </is>
      </c>
      <c r="E692" s="11116" t="str">
        <f>=IFERROR(INDEX('All Data'!$AD:$AD,MATCH($H$679&amp;"",'All Data'!$A:$A,0)),"-")</f>
      </c>
      <c r="F692" s="4384" t="inlineStr">
        <is>
          <t>Jobs Added</t>
        </is>
      </c>
      <c r="G692" s="11119" t="str">
        <f>=IFERROR(INDEX('All Data'!$AI:$AI,MATCH($H$679&amp;"",'All Data'!$A:$A,0)),"-")</f>
      </c>
    </row>
    <row customHeight="1" ht="15" r="693">
      <c r="B693" s="32" t="inlineStr">
        <is>
          <t>ATO Jobs (Transit)</t>
        </is>
      </c>
      <c r="C693" s="11122" t="str">
        <f>=IFERROR(INDEX('All Data'!$Y:$Y,MATCH($H$679&amp;"",'All Data'!$A:$A,0)),"-")</f>
      </c>
      <c r="D693" s="32" t="inlineStr">
        <is>
          <t>ATO Households (Auto)</t>
        </is>
      </c>
      <c r="E693" s="11125" t="str">
        <f>=IFERROR(INDEX('All Data'!$AE:$AE,MATCH($H$679&amp;"",'All Data'!$A:$A,0)),"-")</f>
      </c>
      <c r="F693" s="32" t="inlineStr">
        <is>
          <t>ERU Added</t>
        </is>
      </c>
      <c r="G693" s="11128" t="str">
        <f>=IFERROR(INDEX('All Data'!$AJ:$AJ,MATCH($H$679&amp;"",'All Data'!$A:$A,0)),"-")</f>
      </c>
    </row>
    <row customHeight="1" ht="15" r="694">
      <c r="B694" s="4384" t="inlineStr">
        <is>
          <t>ATO Households (Transit)</t>
        </is>
      </c>
      <c r="C694" s="11131" t="str">
        <f>=IFERROR(INDEX('All Data'!$Z:$Z,MATCH($H$679&amp;"",'All Data'!$A:$A,0)),"-")</f>
      </c>
      <c r="D694" s="4384" t="inlineStr">
        <is>
          <t/>
        </is>
      </c>
      <c r="E694" s="4440" t="inlineStr">
        <is>
          <t/>
        </is>
      </c>
      <c r="F694" s="4384" t="inlineStr">
        <is>
          <t>ERU per Acre</t>
        </is>
      </c>
      <c r="G694" s="11134" t="str">
        <f>=IFERROR(INDEX('All Data'!$AK:$AK,MATCH($H$679&amp;"",'All Data'!$A:$A,0)),"-")</f>
      </c>
    </row>
    <row customHeight="1" ht="15" r="695">
      <c r="B695" s="32" t="inlineStr">
        <is>
          <t>SAP Planned HH/ac</t>
        </is>
      </c>
      <c r="C695" s="11137" t="str">
        <f>=IFERROR(INDEX('All Data'!$AA:$AA,MATCH($H$679&amp;"",'All Data'!$A:$A,0)),"-")</f>
      </c>
      <c r="D695" s="32" t="inlineStr">
        <is>
          <t/>
        </is>
      </c>
      <c r="E695" s="4448" t="inlineStr">
        <is>
          <t/>
        </is>
      </c>
      <c r="F695" s="32" t="inlineStr">
        <is>
          <t/>
        </is>
      </c>
      <c r="G695" s="4448" t="inlineStr">
        <is>
          <t/>
        </is>
      </c>
    </row>
    <row customHeight="1" ht="15" r="696">
      <c r="B696" s="4384" t="inlineStr">
        <is>
          <t/>
        </is>
      </c>
      <c r="C696" s="4440" t="inlineStr">
        <is>
          <t/>
        </is>
      </c>
      <c r="D696" s="4384" t="inlineStr">
        <is>
          <t/>
        </is>
      </c>
      <c r="E696" s="4440" t="inlineStr">
        <is>
          <t/>
        </is>
      </c>
      <c r="F696" s="4384" t="inlineStr">
        <is>
          <t/>
        </is>
      </c>
      <c r="G696" s="4440" t="inlineStr">
        <is>
          <t/>
        </is>
      </c>
    </row>
    <row customHeight="1" ht="14" r="697">
      <c r="B697" s="4500" t="inlineStr">
        <is>
          <t>INCOME</t>
        </is>
      </c>
      <c r="C697" s="4500"/>
      <c r="D697" s="4500" t="inlineStr">
        <is>
          <t>POVERTY RATE</t>
        </is>
      </c>
      <c r="E697" s="4500"/>
      <c r="F697" s="4500" t="inlineStr">
        <is>
          <t>UNEMPLOYMENT</t>
        </is>
      </c>
      <c r="G697" s="4500"/>
    </row>
    <row customHeight="1" ht="18" r="698">
      <c r="B698" s="10"/>
      <c r="C698" s="11141" t="str">
        <f>=IFERROR(INDEX('All Data'!$AN:$AN,MATCH($H$679&amp;"",'All Data'!$A:$A,0)),"-")</f>
      </c>
      <c r="D698" s="10"/>
      <c r="E698" s="11145" t="str">
        <f>=IFERROR(INDEX('All Data'!$AL:$AL,MATCH($H$679&amp;"",'All Data'!$A:$A,0)),"-")</f>
      </c>
      <c r="F698" s="10"/>
      <c r="G698" s="11149" t="str">
        <f>=IFERROR(INDEX('All Data'!$AM:$AM,MATCH($H$679&amp;"",'All Data'!$A:$A,0)),"-")</f>
      </c>
    </row>
    <row customHeight="1" ht="24" r="699">
      <c r="B699" s="4514" t="str">
        <f>="Investment Likelihood: "&amp;IFERROR(INDEX('All Data'!$AP:$AP,MATCH($H$679&amp;"",'All Data'!$A:$A,0)),"—")</f>
      </c>
      <c r="C699" s="4514"/>
      <c r="D699" s="4514"/>
      <c r="E699" s="4514"/>
      <c r="F699" s="4514"/>
      <c r="G699" s="4514"/>
    </row>
    <row customHeight="1" ht="15" r="700">
      <c r="B700" s="4516" t="inlineStr">
        <is>
          <t>Access to Opportunities (ATO) Composite Score /100</t>
        </is>
      </c>
      <c r="C700" s="4516"/>
      <c r="D700" s="4516"/>
      <c r="E700" s="4516"/>
      <c r="F700" s="11153" t="str">
        <f>=IFERROR(INDEX('All Data'!$AF:$AF,MATCH($H$679&amp;"",'All Data'!$A:$A,0)),"-")</f>
      </c>
      <c r="G700" s="15"/>
    </row>
    <row customHeight="1" ht="8" r="701"/>
    <row customHeight="1" ht="8" r="702"/>
    <row customHeight="1" ht="8" r="703"/>
    <row customHeight="1" ht="22" r="704">
      <c r="A704" s="4381" t="str">
        <f>="29  —  "&amp;IFERROR(INDEX('All Data'!$C:$C,MATCH($H$704&amp;"",'All Data'!$A:$A,0)),"")&amp;"  |  GEOID "&amp;$H$704&amp;"  |  "&amp;TEXT(IFERROR(INDEX('All Data'!$F:$F,MATCH($H$704&amp;"",'All Data'!$A:$A,0)),0),"0")&amp;" ac  |  "&amp;IFERROR(INDEX('All Data'!$AP:$AP,MATCH($H$704&amp;"",'All Data'!$A:$A,0)),"—")</f>
      </c>
      <c r="B704" s="4381"/>
      <c r="C704" s="4381"/>
      <c r="D704" s="4381"/>
      <c r="E704" s="4381"/>
      <c r="F704" s="4381"/>
      <c r="G704" s="4381"/>
      <c r="H704" s="11154" t="inlineStr">
        <is>
          <t>49035112402</t>
        </is>
      </c>
    </row>
    <row customHeight="1" ht="14" r="705">
      <c r="B705" s="4382" t="inlineStr">
        <is>
          <t>TRACT PROFILE</t>
        </is>
      </c>
      <c r="C705" s="4382"/>
      <c r="D705" s="4382" t="inlineStr">
        <is>
          <t>CENTERS &amp; DISTRICTS</t>
        </is>
      </c>
      <c r="E705" s="4382"/>
      <c r="F705" s="4382" t="inlineStr">
        <is>
          <t>HOUSING &amp; DEMOGRAPHICS</t>
        </is>
      </c>
      <c r="G705" s="4382"/>
    </row>
    <row customHeight="1" ht="15" r="706">
      <c r="B706" s="4384" t="inlineStr">
        <is>
          <t>Population</t>
        </is>
      </c>
      <c r="C706" s="11157" t="str">
        <f>=IFERROR(INDEX('All Data'!$D:$D,MATCH($H$704&amp;"",'All Data'!$A:$A,0)),"-")</f>
      </c>
      <c r="D706" s="4384" t="inlineStr">
        <is>
          <t>WC MUorC % Total</t>
        </is>
      </c>
      <c r="E706" s="11160" t="str">
        <f>=IFERROR(INDEX('All Data'!$J:$J,MATCH($H$704&amp;"",'All Data'!$A:$A,0)),"-")</f>
      </c>
      <c r="F706" s="4384" t="inlineStr">
        <is>
          <t>Total Units</t>
        </is>
      </c>
      <c r="G706" s="11163" t="str">
        <f>=IFERROR(INDEX('All Data'!$R:$R,MATCH($H$704&amp;"",'All Data'!$A:$A,0)),"-")</f>
      </c>
    </row>
    <row customHeight="1" ht="15" r="707">
      <c r="B707" s="32" t="inlineStr">
        <is>
          <t>Households</t>
        </is>
      </c>
      <c r="C707" s="11166" t="str">
        <f>=IFERROR(INDEX('All Data'!$E:$E,MATCH($H$704&amp;"",'All Data'!$A:$A,0)),"-")</f>
      </c>
      <c r="D707" s="32" t="inlineStr">
        <is>
          <t>Metropolitan Center</t>
        </is>
      </c>
      <c r="E707" s="11169" t="str">
        <f>=IFERROR(INDEX('All Data'!$K:$K,MATCH($H$704&amp;"",'All Data'!$A:$A,0)),"-")</f>
      </c>
      <c r="F707" s="32" t="inlineStr">
        <is>
          <t>Residential Acres</t>
        </is>
      </c>
      <c r="G707" s="11172" t="str">
        <f>=IFERROR(INDEX('All Data'!$S:$S,MATCH($H$704&amp;"",'All Data'!$A:$A,0)),"-")</f>
      </c>
    </row>
    <row customHeight="1" ht="15" r="708">
      <c r="B708" s="4384" t="inlineStr">
        <is>
          <t>Total Acres</t>
        </is>
      </c>
      <c r="C708" s="11175" t="str">
        <f>=IFERROR(INDEX('All Data'!$F:$F,MATCH($H$704&amp;"",'All Data'!$A:$A,0)),"-")</f>
      </c>
      <c r="D708" s="4384" t="inlineStr">
        <is>
          <t>Urban Center</t>
        </is>
      </c>
      <c r="E708" s="11178" t="str">
        <f>=IFERROR(INDEX('All Data'!$L:$L,MATCH($H$704&amp;"",'All Data'!$A:$A,0)),"-")</f>
      </c>
      <c r="F708" s="4384" t="inlineStr">
        <is>
          <t>SFD Acres</t>
        </is>
      </c>
      <c r="G708" s="11181" t="str">
        <f>=IFERROR(INDEX('All Data'!$T:$T,MATCH($H$704&amp;"",'All Data'!$A:$A,0)),"-")</f>
      </c>
    </row>
    <row customHeight="1" ht="15" r="709">
      <c r="B709" s="32" t="inlineStr">
        <is>
          <t>Developable Acres</t>
        </is>
      </c>
      <c r="C709" s="11184" t="str">
        <f>=IFERROR(INDEX('All Data'!$G:$G,MATCH($H$704&amp;"",'All Data'!$A:$A,0)),"-")</f>
      </c>
      <c r="D709" s="32" t="inlineStr">
        <is>
          <t>City Center</t>
        </is>
      </c>
      <c r="E709" s="11187" t="str">
        <f>=IFERROR(INDEX('All Data'!$M:$M,MATCH($H$704&amp;"",'All Data'!$A:$A,0)),"-")</f>
      </c>
      <c r="F709" s="32" t="inlineStr">
        <is>
          <t>MF / SFA Acres</t>
        </is>
      </c>
      <c r="G709" s="11190" t="str">
        <f>=IFERROR(INDEX('All Data'!$U:$U,MATCH($H$704&amp;"",'All Data'!$A:$A,0)),"-")</f>
      </c>
    </row>
    <row customHeight="1" ht="15" r="710">
      <c r="B710" s="4384" t="inlineStr">
        <is>
          <t>OZ 1.0 Acres</t>
        </is>
      </c>
      <c r="C710" s="11193" t="str">
        <f>=IFERROR(INDEX('All Data'!$H:$H,MATCH($H$704&amp;"",'All Data'!$A:$A,0)),"-")</f>
      </c>
      <c r="D710" s="4384" t="inlineStr">
        <is>
          <t>Neighborhood Center</t>
        </is>
      </c>
      <c r="E710" s="11196" t="str">
        <f>=IFERROR(INDEX('All Data'!$N:$N,MATCH($H$704&amp;"",'All Data'!$A:$A,0)),"-")</f>
      </c>
      <c r="F710" s="4384" t="inlineStr">
        <is>
          <t>Poverty Rate</t>
        </is>
      </c>
      <c r="G710" s="11199" t="str">
        <f>=IFERROR(INDEX('All Data'!$AL:$AL,MATCH($H$704&amp;"",'All Data'!$A:$A,0)),"-")</f>
      </c>
    </row>
    <row customHeight="1" ht="15" r="711">
      <c r="B711" s="32" t="inlineStr">
        <is>
          <t>OZ 1.0 % of Tract</t>
        </is>
      </c>
      <c r="C711" s="11202" t="str">
        <f>=IFERROR(INDEX('All Data'!$I:$I,MATCH($H$704&amp;"",'All Data'!$A:$A,0)),"-")</f>
      </c>
      <c r="D711" s="32" t="inlineStr">
        <is>
          <t>Employment District</t>
        </is>
      </c>
      <c r="E711" s="11205" t="str">
        <f>=IFERROR(INDEX('All Data'!$O:$O,MATCH($H$704&amp;"",'All Data'!$A:$A,0)),"-")</f>
      </c>
      <c r="F711" s="32" t="inlineStr">
        <is>
          <t>Unemployment Rate</t>
        </is>
      </c>
      <c r="G711" s="11208" t="str">
        <f>=IFERROR(INDEX('All Data'!$AM:$AM,MATCH($H$704&amp;"",'All Data'!$A:$A,0)),"-")</f>
      </c>
    </row>
    <row customHeight="1" ht="15" r="712">
      <c r="B712" s="4384" t="inlineStr">
        <is>
          <t/>
        </is>
      </c>
      <c r="C712" s="4440" t="inlineStr">
        <is>
          <t/>
        </is>
      </c>
      <c r="D712" s="4384" t="inlineStr">
        <is>
          <t>Industrial District</t>
        </is>
      </c>
      <c r="E712" s="11211" t="str">
        <f>=IFERROR(INDEX('All Data'!$P:$P,MATCH($H$704&amp;"",'All Data'!$A:$A,0)),"-")</f>
      </c>
      <c r="F712" s="4384" t="inlineStr">
        <is>
          <t>Median Family Income</t>
        </is>
      </c>
      <c r="G712" s="11214" t="str">
        <f>=IFERROR(INDEX('All Data'!$AN:$AN,MATCH($H$704&amp;"",'All Data'!$A:$A,0)),"-")</f>
      </c>
    </row>
    <row customHeight="1" ht="15" r="713">
      <c r="B713" s="32" t="inlineStr">
        <is>
          <t/>
        </is>
      </c>
      <c r="C713" s="4448" t="inlineStr">
        <is>
          <t/>
        </is>
      </c>
      <c r="D713" s="32" t="inlineStr">
        <is>
          <t>Retail District</t>
        </is>
      </c>
      <c r="E713" s="11217" t="str">
        <f>=IFERROR(INDEX('All Data'!$Q:$Q,MATCH($H$704&amp;"",'All Data'!$A:$A,0)),"-")</f>
      </c>
      <c r="F713" s="32" t="inlineStr">
        <is>
          <t/>
        </is>
      </c>
      <c r="G713" s="4448" t="inlineStr">
        <is>
          <t/>
        </is>
      </c>
    </row>
    <row customHeight="1" ht="14" r="714">
      <c r="B714" s="4453" t="inlineStr">
        <is>
          <t>TRANSIT ACCESS</t>
        </is>
      </c>
      <c r="C714" s="4453"/>
      <c r="D714" s="4453" t="inlineStr">
        <is>
          <t>AUTO ACCESS</t>
        </is>
      </c>
      <c r="E714" s="4453"/>
      <c r="F714" s="4453" t="inlineStr">
        <is>
          <t>PROJECTED GROWTH 2027-37</t>
        </is>
      </c>
      <c r="G714" s="4453"/>
    </row>
    <row customHeight="1" ht="15" r="715">
      <c r="B715" s="4384" t="inlineStr">
        <is>
          <t>Rail / BRT Stops</t>
        </is>
      </c>
      <c r="C715" s="11220" t="str">
        <f>=IFERROR(INDEX('All Data'!$V:$V,MATCH($H$704&amp;"",'All Data'!$A:$A,0)),"-")</f>
      </c>
      <c r="D715" s="4384" t="inlineStr">
        <is>
          <t>Freeway Exits</t>
        </is>
      </c>
      <c r="E715" s="11223" t="str">
        <f>=IFERROR(INDEX('All Data'!$AB:$AB,MATCH($H$704&amp;"",'All Data'!$A:$A,0)),"-")</f>
      </c>
      <c r="F715" s="4384" t="inlineStr">
        <is>
          <t>Households Added</t>
        </is>
      </c>
      <c r="G715" s="11226" t="str">
        <f>=IFERROR(INDEX('All Data'!$AG:$AG,MATCH($H$704&amp;"",'All Data'!$A:$A,0)),"-")</f>
      </c>
    </row>
    <row customHeight="1" ht="15" r="716">
      <c r="B716" s="32" t="inlineStr">
        <is>
          <t>SAP Acres</t>
        </is>
      </c>
      <c r="C716" s="11229" t="str">
        <f>=IFERROR(INDEX('All Data'!$W:$W,MATCH($H$704&amp;"",'All Data'!$A:$A,0)),"-")</f>
      </c>
      <c r="D716" s="32" t="inlineStr">
        <is>
          <t>Exit Distance (mi)</t>
        </is>
      </c>
      <c r="E716" s="11232" t="str">
        <f>=IFERROR(INDEX('All Data'!$AC:$AC,MATCH($H$704&amp;"",'All Data'!$A:$A,0)),"-")</f>
      </c>
      <c r="F716" s="32" t="inlineStr">
        <is>
          <t>Population Added</t>
        </is>
      </c>
      <c r="G716" s="11235" t="str">
        <f>=IFERROR(INDEX('All Data'!$AH:$AH,MATCH($H$704&amp;"",'All Data'!$A:$A,0)),"-")</f>
      </c>
    </row>
    <row customHeight="1" ht="15" r="717">
      <c r="B717" s="4384" t="inlineStr">
        <is>
          <t>SAP % of Tract</t>
        </is>
      </c>
      <c r="C717" s="11238" t="str">
        <f>=IFERROR(INDEX('All Data'!$X:$X,MATCH($H$704&amp;"",'All Data'!$A:$A,0)),"-")</f>
      </c>
      <c r="D717" s="4384" t="inlineStr">
        <is>
          <t>ATO Jobs (Auto)</t>
        </is>
      </c>
      <c r="E717" s="11241" t="str">
        <f>=IFERROR(INDEX('All Data'!$AD:$AD,MATCH($H$704&amp;"",'All Data'!$A:$A,0)),"-")</f>
      </c>
      <c r="F717" s="4384" t="inlineStr">
        <is>
          <t>Jobs Added</t>
        </is>
      </c>
      <c r="G717" s="11244" t="str">
        <f>=IFERROR(INDEX('All Data'!$AI:$AI,MATCH($H$704&amp;"",'All Data'!$A:$A,0)),"-")</f>
      </c>
    </row>
    <row customHeight="1" ht="15" r="718">
      <c r="B718" s="32" t="inlineStr">
        <is>
          <t>ATO Jobs (Transit)</t>
        </is>
      </c>
      <c r="C718" s="11247" t="str">
        <f>=IFERROR(INDEX('All Data'!$Y:$Y,MATCH($H$704&amp;"",'All Data'!$A:$A,0)),"-")</f>
      </c>
      <c r="D718" s="32" t="inlineStr">
        <is>
          <t>ATO Households (Auto)</t>
        </is>
      </c>
      <c r="E718" s="11250" t="str">
        <f>=IFERROR(INDEX('All Data'!$AE:$AE,MATCH($H$704&amp;"",'All Data'!$A:$A,0)),"-")</f>
      </c>
      <c r="F718" s="32" t="inlineStr">
        <is>
          <t>ERU Added</t>
        </is>
      </c>
      <c r="G718" s="11253" t="str">
        <f>=IFERROR(INDEX('All Data'!$AJ:$AJ,MATCH($H$704&amp;"",'All Data'!$A:$A,0)),"-")</f>
      </c>
    </row>
    <row customHeight="1" ht="15" r="719">
      <c r="B719" s="4384" t="inlineStr">
        <is>
          <t>ATO Households (Transit)</t>
        </is>
      </c>
      <c r="C719" s="11256" t="str">
        <f>=IFERROR(INDEX('All Data'!$Z:$Z,MATCH($H$704&amp;"",'All Data'!$A:$A,0)),"-")</f>
      </c>
      <c r="D719" s="4384" t="inlineStr">
        <is>
          <t/>
        </is>
      </c>
      <c r="E719" s="4440" t="inlineStr">
        <is>
          <t/>
        </is>
      </c>
      <c r="F719" s="4384" t="inlineStr">
        <is>
          <t>ERU per Acre</t>
        </is>
      </c>
      <c r="G719" s="11259" t="str">
        <f>=IFERROR(INDEX('All Data'!$AK:$AK,MATCH($H$704&amp;"",'All Data'!$A:$A,0)),"-")</f>
      </c>
    </row>
    <row customHeight="1" ht="15" r="720">
      <c r="B720" s="32" t="inlineStr">
        <is>
          <t>SAP Planned HH/ac</t>
        </is>
      </c>
      <c r="C720" s="11262" t="str">
        <f>=IFERROR(INDEX('All Data'!$AA:$AA,MATCH($H$704&amp;"",'All Data'!$A:$A,0)),"-")</f>
      </c>
      <c r="D720" s="32" t="inlineStr">
        <is>
          <t/>
        </is>
      </c>
      <c r="E720" s="4448" t="inlineStr">
        <is>
          <t/>
        </is>
      </c>
      <c r="F720" s="32" t="inlineStr">
        <is>
          <t/>
        </is>
      </c>
      <c r="G720" s="4448" t="inlineStr">
        <is>
          <t/>
        </is>
      </c>
    </row>
    <row customHeight="1" ht="15" r="721">
      <c r="B721" s="4384" t="inlineStr">
        <is>
          <t/>
        </is>
      </c>
      <c r="C721" s="4440" t="inlineStr">
        <is>
          <t/>
        </is>
      </c>
      <c r="D721" s="4384" t="inlineStr">
        <is>
          <t/>
        </is>
      </c>
      <c r="E721" s="4440" t="inlineStr">
        <is>
          <t/>
        </is>
      </c>
      <c r="F721" s="4384" t="inlineStr">
        <is>
          <t/>
        </is>
      </c>
      <c r="G721" s="4440" t="inlineStr">
        <is>
          <t/>
        </is>
      </c>
    </row>
    <row customHeight="1" ht="14" r="722">
      <c r="B722" s="4500" t="inlineStr">
        <is>
          <t>INCOME</t>
        </is>
      </c>
      <c r="C722" s="4500"/>
      <c r="D722" s="4500" t="inlineStr">
        <is>
          <t>POVERTY RATE</t>
        </is>
      </c>
      <c r="E722" s="4500"/>
      <c r="F722" s="4500" t="inlineStr">
        <is>
          <t>UNEMPLOYMENT</t>
        </is>
      </c>
      <c r="G722" s="4500"/>
    </row>
    <row customHeight="1" ht="18" r="723">
      <c r="B723" s="10"/>
      <c r="C723" s="11266" t="str">
        <f>=IFERROR(INDEX('All Data'!$AN:$AN,MATCH($H$704&amp;"",'All Data'!$A:$A,0)),"-")</f>
      </c>
      <c r="D723" s="10"/>
      <c r="E723" s="11270" t="str">
        <f>=IFERROR(INDEX('All Data'!$AL:$AL,MATCH($H$704&amp;"",'All Data'!$A:$A,0)),"-")</f>
      </c>
      <c r="F723" s="10"/>
      <c r="G723" s="11274" t="str">
        <f>=IFERROR(INDEX('All Data'!$AM:$AM,MATCH($H$704&amp;"",'All Data'!$A:$A,0)),"-")</f>
      </c>
    </row>
    <row customHeight="1" ht="24" r="724">
      <c r="B724" s="4514" t="str">
        <f>="Investment Likelihood: "&amp;IFERROR(INDEX('All Data'!$AP:$AP,MATCH($H$704&amp;"",'All Data'!$A:$A,0)),"—")</f>
      </c>
      <c r="C724" s="4514"/>
      <c r="D724" s="4514"/>
      <c r="E724" s="4514"/>
      <c r="F724" s="4514"/>
      <c r="G724" s="4514"/>
    </row>
    <row customHeight="1" ht="15" r="725">
      <c r="B725" s="4516" t="inlineStr">
        <is>
          <t>Access to Opportunities (ATO) Composite Score /100</t>
        </is>
      </c>
      <c r="C725" s="4516"/>
      <c r="D725" s="4516"/>
      <c r="E725" s="4516"/>
      <c r="F725" s="11278" t="str">
        <f>=IFERROR(INDEX('All Data'!$AF:$AF,MATCH($H$704&amp;"",'All Data'!$A:$A,0)),"-")</f>
      </c>
      <c r="G725" s="15"/>
    </row>
    <row customHeight="1" ht="8" r="726"/>
    <row customHeight="1" ht="8" r="727"/>
    <row customHeight="1" ht="8" r="728"/>
    <row customHeight="1" ht="22" r="729">
      <c r="A729" s="4381" t="str">
        <f>="30  —  "&amp;IFERROR(INDEX('All Data'!$C:$C,MATCH($H$729&amp;"",'All Data'!$A:$A,0)),"")&amp;"  |  GEOID "&amp;$H$729&amp;"  |  "&amp;TEXT(IFERROR(INDEX('All Data'!$F:$F,MATCH($H$729&amp;"",'All Data'!$A:$A,0)),0),"0")&amp;" ac  |  "&amp;IFERROR(INDEX('All Data'!$AP:$AP,MATCH($H$729&amp;"",'All Data'!$A:$A,0)),"—")</f>
      </c>
      <c r="B729" s="4381"/>
      <c r="C729" s="4381"/>
      <c r="D729" s="4381"/>
      <c r="E729" s="4381"/>
      <c r="F729" s="4381"/>
      <c r="G729" s="4381"/>
      <c r="H729" s="11279" t="inlineStr">
        <is>
          <t>49035112404</t>
        </is>
      </c>
    </row>
    <row customHeight="1" ht="14" r="730">
      <c r="B730" s="4382" t="inlineStr">
        <is>
          <t>TRACT PROFILE</t>
        </is>
      </c>
      <c r="C730" s="4382"/>
      <c r="D730" s="4382" t="inlineStr">
        <is>
          <t>CENTERS &amp; DISTRICTS</t>
        </is>
      </c>
      <c r="E730" s="4382"/>
      <c r="F730" s="4382" t="inlineStr">
        <is>
          <t>HOUSING &amp; DEMOGRAPHICS</t>
        </is>
      </c>
      <c r="G730" s="4382"/>
    </row>
    <row customHeight="1" ht="15" r="731">
      <c r="B731" s="4384" t="inlineStr">
        <is>
          <t>Population</t>
        </is>
      </c>
      <c r="C731" s="11282" t="str">
        <f>=IFERROR(INDEX('All Data'!$D:$D,MATCH($H$729&amp;"",'All Data'!$A:$A,0)),"-")</f>
      </c>
      <c r="D731" s="4384" t="inlineStr">
        <is>
          <t>WC MUorC % Total</t>
        </is>
      </c>
      <c r="E731" s="11285" t="str">
        <f>=IFERROR(INDEX('All Data'!$J:$J,MATCH($H$729&amp;"",'All Data'!$A:$A,0)),"-")</f>
      </c>
      <c r="F731" s="4384" t="inlineStr">
        <is>
          <t>Total Units</t>
        </is>
      </c>
      <c r="G731" s="11288" t="str">
        <f>=IFERROR(INDEX('All Data'!$R:$R,MATCH($H$729&amp;"",'All Data'!$A:$A,0)),"-")</f>
      </c>
    </row>
    <row customHeight="1" ht="15" r="732">
      <c r="B732" s="32" t="inlineStr">
        <is>
          <t>Households</t>
        </is>
      </c>
      <c r="C732" s="11291" t="str">
        <f>=IFERROR(INDEX('All Data'!$E:$E,MATCH($H$729&amp;"",'All Data'!$A:$A,0)),"-")</f>
      </c>
      <c r="D732" s="32" t="inlineStr">
        <is>
          <t>Metropolitan Center</t>
        </is>
      </c>
      <c r="E732" s="11294" t="str">
        <f>=IFERROR(INDEX('All Data'!$K:$K,MATCH($H$729&amp;"",'All Data'!$A:$A,0)),"-")</f>
      </c>
      <c r="F732" s="32" t="inlineStr">
        <is>
          <t>Residential Acres</t>
        </is>
      </c>
      <c r="G732" s="11297" t="str">
        <f>=IFERROR(INDEX('All Data'!$S:$S,MATCH($H$729&amp;"",'All Data'!$A:$A,0)),"-")</f>
      </c>
    </row>
    <row customHeight="1" ht="15" r="733">
      <c r="B733" s="4384" t="inlineStr">
        <is>
          <t>Total Acres</t>
        </is>
      </c>
      <c r="C733" s="11300" t="str">
        <f>=IFERROR(INDEX('All Data'!$F:$F,MATCH($H$729&amp;"",'All Data'!$A:$A,0)),"-")</f>
      </c>
      <c r="D733" s="4384" t="inlineStr">
        <is>
          <t>Urban Center</t>
        </is>
      </c>
      <c r="E733" s="11303" t="str">
        <f>=IFERROR(INDEX('All Data'!$L:$L,MATCH($H$729&amp;"",'All Data'!$A:$A,0)),"-")</f>
      </c>
      <c r="F733" s="4384" t="inlineStr">
        <is>
          <t>SFD Acres</t>
        </is>
      </c>
      <c r="G733" s="11306" t="str">
        <f>=IFERROR(INDEX('All Data'!$T:$T,MATCH($H$729&amp;"",'All Data'!$A:$A,0)),"-")</f>
      </c>
    </row>
    <row customHeight="1" ht="15" r="734">
      <c r="B734" s="32" t="inlineStr">
        <is>
          <t>Developable Acres</t>
        </is>
      </c>
      <c r="C734" s="11309" t="str">
        <f>=IFERROR(INDEX('All Data'!$G:$G,MATCH($H$729&amp;"",'All Data'!$A:$A,0)),"-")</f>
      </c>
      <c r="D734" s="32" t="inlineStr">
        <is>
          <t>City Center</t>
        </is>
      </c>
      <c r="E734" s="11312" t="str">
        <f>=IFERROR(INDEX('All Data'!$M:$M,MATCH($H$729&amp;"",'All Data'!$A:$A,0)),"-")</f>
      </c>
      <c r="F734" s="32" t="inlineStr">
        <is>
          <t>MF / SFA Acres</t>
        </is>
      </c>
      <c r="G734" s="11315" t="str">
        <f>=IFERROR(INDEX('All Data'!$U:$U,MATCH($H$729&amp;"",'All Data'!$A:$A,0)),"-")</f>
      </c>
    </row>
    <row customHeight="1" ht="15" r="735">
      <c r="B735" s="4384" t="inlineStr">
        <is>
          <t>OZ 1.0 Acres</t>
        </is>
      </c>
      <c r="C735" s="11318" t="str">
        <f>=IFERROR(INDEX('All Data'!$H:$H,MATCH($H$729&amp;"",'All Data'!$A:$A,0)),"-")</f>
      </c>
      <c r="D735" s="4384" t="inlineStr">
        <is>
          <t>Neighborhood Center</t>
        </is>
      </c>
      <c r="E735" s="11321" t="str">
        <f>=IFERROR(INDEX('All Data'!$N:$N,MATCH($H$729&amp;"",'All Data'!$A:$A,0)),"-")</f>
      </c>
      <c r="F735" s="4384" t="inlineStr">
        <is>
          <t>Poverty Rate</t>
        </is>
      </c>
      <c r="G735" s="11324" t="str">
        <f>=IFERROR(INDEX('All Data'!$AL:$AL,MATCH($H$729&amp;"",'All Data'!$A:$A,0)),"-")</f>
      </c>
    </row>
    <row customHeight="1" ht="15" r="736">
      <c r="B736" s="32" t="inlineStr">
        <is>
          <t>OZ 1.0 % of Tract</t>
        </is>
      </c>
      <c r="C736" s="11327" t="str">
        <f>=IFERROR(INDEX('All Data'!$I:$I,MATCH($H$729&amp;"",'All Data'!$A:$A,0)),"-")</f>
      </c>
      <c r="D736" s="32" t="inlineStr">
        <is>
          <t>Employment District</t>
        </is>
      </c>
      <c r="E736" s="11330" t="str">
        <f>=IFERROR(INDEX('All Data'!$O:$O,MATCH($H$729&amp;"",'All Data'!$A:$A,0)),"-")</f>
      </c>
      <c r="F736" s="32" t="inlineStr">
        <is>
          <t>Unemployment Rate</t>
        </is>
      </c>
      <c r="G736" s="11333" t="str">
        <f>=IFERROR(INDEX('All Data'!$AM:$AM,MATCH($H$729&amp;"",'All Data'!$A:$A,0)),"-")</f>
      </c>
    </row>
    <row customHeight="1" ht="15" r="737">
      <c r="B737" s="4384" t="inlineStr">
        <is>
          <t/>
        </is>
      </c>
      <c r="C737" s="4440" t="inlineStr">
        <is>
          <t/>
        </is>
      </c>
      <c r="D737" s="4384" t="inlineStr">
        <is>
          <t>Industrial District</t>
        </is>
      </c>
      <c r="E737" s="11336" t="str">
        <f>=IFERROR(INDEX('All Data'!$P:$P,MATCH($H$729&amp;"",'All Data'!$A:$A,0)),"-")</f>
      </c>
      <c r="F737" s="4384" t="inlineStr">
        <is>
          <t>Median Family Income</t>
        </is>
      </c>
      <c r="G737" s="11339" t="str">
        <f>=IFERROR(INDEX('All Data'!$AN:$AN,MATCH($H$729&amp;"",'All Data'!$A:$A,0)),"-")</f>
      </c>
    </row>
    <row customHeight="1" ht="15" r="738">
      <c r="B738" s="32" t="inlineStr">
        <is>
          <t/>
        </is>
      </c>
      <c r="C738" s="4448" t="inlineStr">
        <is>
          <t/>
        </is>
      </c>
      <c r="D738" s="32" t="inlineStr">
        <is>
          <t>Retail District</t>
        </is>
      </c>
      <c r="E738" s="11342" t="str">
        <f>=IFERROR(INDEX('All Data'!$Q:$Q,MATCH($H$729&amp;"",'All Data'!$A:$A,0)),"-")</f>
      </c>
      <c r="F738" s="32" t="inlineStr">
        <is>
          <t/>
        </is>
      </c>
      <c r="G738" s="4448" t="inlineStr">
        <is>
          <t/>
        </is>
      </c>
    </row>
    <row customHeight="1" ht="14" r="739">
      <c r="B739" s="4453" t="inlineStr">
        <is>
          <t>TRANSIT ACCESS</t>
        </is>
      </c>
      <c r="C739" s="4453"/>
      <c r="D739" s="4453" t="inlineStr">
        <is>
          <t>AUTO ACCESS</t>
        </is>
      </c>
      <c r="E739" s="4453"/>
      <c r="F739" s="4453" t="inlineStr">
        <is>
          <t>PROJECTED GROWTH 2027-37</t>
        </is>
      </c>
      <c r="G739" s="4453"/>
    </row>
    <row customHeight="1" ht="15" r="740">
      <c r="B740" s="4384" t="inlineStr">
        <is>
          <t>Rail / BRT Stops</t>
        </is>
      </c>
      <c r="C740" s="11345" t="str">
        <f>=IFERROR(INDEX('All Data'!$V:$V,MATCH($H$729&amp;"",'All Data'!$A:$A,0)),"-")</f>
      </c>
      <c r="D740" s="4384" t="inlineStr">
        <is>
          <t>Freeway Exits</t>
        </is>
      </c>
      <c r="E740" s="11348" t="str">
        <f>=IFERROR(INDEX('All Data'!$AB:$AB,MATCH($H$729&amp;"",'All Data'!$A:$A,0)),"-")</f>
      </c>
      <c r="F740" s="4384" t="inlineStr">
        <is>
          <t>Households Added</t>
        </is>
      </c>
      <c r="G740" s="11351" t="str">
        <f>=IFERROR(INDEX('All Data'!$AG:$AG,MATCH($H$729&amp;"",'All Data'!$A:$A,0)),"-")</f>
      </c>
    </row>
    <row customHeight="1" ht="15" r="741">
      <c r="B741" s="32" t="inlineStr">
        <is>
          <t>SAP Acres</t>
        </is>
      </c>
      <c r="C741" s="11354" t="str">
        <f>=IFERROR(INDEX('All Data'!$W:$W,MATCH($H$729&amp;"",'All Data'!$A:$A,0)),"-")</f>
      </c>
      <c r="D741" s="32" t="inlineStr">
        <is>
          <t>Exit Distance (mi)</t>
        </is>
      </c>
      <c r="E741" s="11357" t="str">
        <f>=IFERROR(INDEX('All Data'!$AC:$AC,MATCH($H$729&amp;"",'All Data'!$A:$A,0)),"-")</f>
      </c>
      <c r="F741" s="32" t="inlineStr">
        <is>
          <t>Population Added</t>
        </is>
      </c>
      <c r="G741" s="11360" t="str">
        <f>=IFERROR(INDEX('All Data'!$AH:$AH,MATCH($H$729&amp;"",'All Data'!$A:$A,0)),"-")</f>
      </c>
    </row>
    <row customHeight="1" ht="15" r="742">
      <c r="B742" s="4384" t="inlineStr">
        <is>
          <t>SAP % of Tract</t>
        </is>
      </c>
      <c r="C742" s="11363" t="str">
        <f>=IFERROR(INDEX('All Data'!$X:$X,MATCH($H$729&amp;"",'All Data'!$A:$A,0)),"-")</f>
      </c>
      <c r="D742" s="4384" t="inlineStr">
        <is>
          <t>ATO Jobs (Auto)</t>
        </is>
      </c>
      <c r="E742" s="11366" t="str">
        <f>=IFERROR(INDEX('All Data'!$AD:$AD,MATCH($H$729&amp;"",'All Data'!$A:$A,0)),"-")</f>
      </c>
      <c r="F742" s="4384" t="inlineStr">
        <is>
          <t>Jobs Added</t>
        </is>
      </c>
      <c r="G742" s="11369" t="str">
        <f>=IFERROR(INDEX('All Data'!$AI:$AI,MATCH($H$729&amp;"",'All Data'!$A:$A,0)),"-")</f>
      </c>
    </row>
    <row customHeight="1" ht="15" r="743">
      <c r="B743" s="32" t="inlineStr">
        <is>
          <t>ATO Jobs (Transit)</t>
        </is>
      </c>
      <c r="C743" s="11372" t="str">
        <f>=IFERROR(INDEX('All Data'!$Y:$Y,MATCH($H$729&amp;"",'All Data'!$A:$A,0)),"-")</f>
      </c>
      <c r="D743" s="32" t="inlineStr">
        <is>
          <t>ATO Households (Auto)</t>
        </is>
      </c>
      <c r="E743" s="11375" t="str">
        <f>=IFERROR(INDEX('All Data'!$AE:$AE,MATCH($H$729&amp;"",'All Data'!$A:$A,0)),"-")</f>
      </c>
      <c r="F743" s="32" t="inlineStr">
        <is>
          <t>ERU Added</t>
        </is>
      </c>
      <c r="G743" s="11378" t="str">
        <f>=IFERROR(INDEX('All Data'!$AJ:$AJ,MATCH($H$729&amp;"",'All Data'!$A:$A,0)),"-")</f>
      </c>
    </row>
    <row customHeight="1" ht="15" r="744">
      <c r="B744" s="4384" t="inlineStr">
        <is>
          <t>ATO Households (Transit)</t>
        </is>
      </c>
      <c r="C744" s="11381" t="str">
        <f>=IFERROR(INDEX('All Data'!$Z:$Z,MATCH($H$729&amp;"",'All Data'!$A:$A,0)),"-")</f>
      </c>
      <c r="D744" s="4384" t="inlineStr">
        <is>
          <t/>
        </is>
      </c>
      <c r="E744" s="4440" t="inlineStr">
        <is>
          <t/>
        </is>
      </c>
      <c r="F744" s="4384" t="inlineStr">
        <is>
          <t>ERU per Acre</t>
        </is>
      </c>
      <c r="G744" s="11384" t="str">
        <f>=IFERROR(INDEX('All Data'!$AK:$AK,MATCH($H$729&amp;"",'All Data'!$A:$A,0)),"-")</f>
      </c>
    </row>
    <row customHeight="1" ht="15" r="745">
      <c r="B745" s="32" t="inlineStr">
        <is>
          <t>SAP Planned HH/ac</t>
        </is>
      </c>
      <c r="C745" s="11387" t="str">
        <f>=IFERROR(INDEX('All Data'!$AA:$AA,MATCH($H$729&amp;"",'All Data'!$A:$A,0)),"-")</f>
      </c>
      <c r="D745" s="32" t="inlineStr">
        <is>
          <t/>
        </is>
      </c>
      <c r="E745" s="4448" t="inlineStr">
        <is>
          <t/>
        </is>
      </c>
      <c r="F745" s="32" t="inlineStr">
        <is>
          <t/>
        </is>
      </c>
      <c r="G745" s="4448" t="inlineStr">
        <is>
          <t/>
        </is>
      </c>
    </row>
    <row customHeight="1" ht="15" r="746">
      <c r="B746" s="4384" t="inlineStr">
        <is>
          <t/>
        </is>
      </c>
      <c r="C746" s="4440" t="inlineStr">
        <is>
          <t/>
        </is>
      </c>
      <c r="D746" s="4384" t="inlineStr">
        <is>
          <t/>
        </is>
      </c>
      <c r="E746" s="4440" t="inlineStr">
        <is>
          <t/>
        </is>
      </c>
      <c r="F746" s="4384" t="inlineStr">
        <is>
          <t/>
        </is>
      </c>
      <c r="G746" s="4440" t="inlineStr">
        <is>
          <t/>
        </is>
      </c>
    </row>
    <row customHeight="1" ht="14" r="747">
      <c r="B747" s="4500" t="inlineStr">
        <is>
          <t>INCOME</t>
        </is>
      </c>
      <c r="C747" s="4500"/>
      <c r="D747" s="4500" t="inlineStr">
        <is>
          <t>POVERTY RATE</t>
        </is>
      </c>
      <c r="E747" s="4500"/>
      <c r="F747" s="4500" t="inlineStr">
        <is>
          <t>UNEMPLOYMENT</t>
        </is>
      </c>
      <c r="G747" s="4500"/>
    </row>
    <row customHeight="1" ht="18" r="748">
      <c r="B748" s="10"/>
      <c r="C748" s="11391" t="str">
        <f>=IFERROR(INDEX('All Data'!$AN:$AN,MATCH($H$729&amp;"",'All Data'!$A:$A,0)),"-")</f>
      </c>
      <c r="D748" s="10"/>
      <c r="E748" s="11395" t="str">
        <f>=IFERROR(INDEX('All Data'!$AL:$AL,MATCH($H$729&amp;"",'All Data'!$A:$A,0)),"-")</f>
      </c>
      <c r="F748" s="10"/>
      <c r="G748" s="11399" t="str">
        <f>=IFERROR(INDEX('All Data'!$AM:$AM,MATCH($H$729&amp;"",'All Data'!$A:$A,0)),"-")</f>
      </c>
    </row>
    <row customHeight="1" ht="24" r="749">
      <c r="B749" s="4514" t="str">
        <f>="Investment Likelihood: "&amp;IFERROR(INDEX('All Data'!$AP:$AP,MATCH($H$729&amp;"",'All Data'!$A:$A,0)),"—")</f>
      </c>
      <c r="C749" s="4514"/>
      <c r="D749" s="4514"/>
      <c r="E749" s="4514"/>
      <c r="F749" s="4514"/>
      <c r="G749" s="4514"/>
    </row>
    <row customHeight="1" ht="15" r="750">
      <c r="B750" s="4516" t="inlineStr">
        <is>
          <t>Access to Opportunities (ATO) Composite Score /100</t>
        </is>
      </c>
      <c r="C750" s="4516"/>
      <c r="D750" s="4516"/>
      <c r="E750" s="4516"/>
      <c r="F750" s="11403" t="str">
        <f>=IFERROR(INDEX('All Data'!$AF:$AF,MATCH($H$729&amp;"",'All Data'!$A:$A,0)),"-")</f>
      </c>
      <c r="G750" s="15"/>
    </row>
    <row customHeight="1" ht="8" r="751"/>
    <row customHeight="1" ht="8" r="752"/>
    <row customHeight="1" ht="8" r="753"/>
    <row customHeight="1" ht="22" r="754">
      <c r="A754" s="4523" t="str">
        <f>="31  —  "&amp;IFERROR(INDEX('All Data'!$C:$C,MATCH($H$754&amp;"",'All Data'!$A:$A,0)),"")&amp;"  |  GEOID "&amp;$H$754&amp;"  |  "&amp;TEXT(IFERROR(INDEX('All Data'!$F:$F,MATCH($H$754&amp;"",'All Data'!$A:$A,0)),0),"0")&amp;" ac  |  "&amp;IFERROR(INDEX('All Data'!$AP:$AP,MATCH($H$754&amp;"",'All Data'!$A:$A,0)),"—")</f>
      </c>
      <c r="B754" s="4523"/>
      <c r="C754" s="4523"/>
      <c r="D754" s="4523"/>
      <c r="E754" s="4523"/>
      <c r="F754" s="4523"/>
      <c r="G754" s="4523"/>
      <c r="H754" s="11404" t="inlineStr">
        <is>
          <t>49035112406</t>
        </is>
      </c>
    </row>
    <row customHeight="1" ht="14" r="755">
      <c r="B755" s="4382" t="inlineStr">
        <is>
          <t>TRACT PROFILE</t>
        </is>
      </c>
      <c r="C755" s="4382"/>
      <c r="D755" s="4382" t="inlineStr">
        <is>
          <t>CENTERS &amp; DISTRICTS</t>
        </is>
      </c>
      <c r="E755" s="4382"/>
      <c r="F755" s="4382" t="inlineStr">
        <is>
          <t>HOUSING &amp; DEMOGRAPHICS</t>
        </is>
      </c>
      <c r="G755" s="4382"/>
    </row>
    <row customHeight="1" ht="15" r="756">
      <c r="B756" s="4384" t="inlineStr">
        <is>
          <t>Population</t>
        </is>
      </c>
      <c r="C756" s="11407" t="str">
        <f>=IFERROR(INDEX('All Data'!$D:$D,MATCH($H$754&amp;"",'All Data'!$A:$A,0)),"-")</f>
      </c>
      <c r="D756" s="4384" t="inlineStr">
        <is>
          <t>WC MUorC % Total</t>
        </is>
      </c>
      <c r="E756" s="11410" t="str">
        <f>=IFERROR(INDEX('All Data'!$J:$J,MATCH($H$754&amp;"",'All Data'!$A:$A,0)),"-")</f>
      </c>
      <c r="F756" s="4384" t="inlineStr">
        <is>
          <t>Total Units</t>
        </is>
      </c>
      <c r="G756" s="11413" t="str">
        <f>=IFERROR(INDEX('All Data'!$R:$R,MATCH($H$754&amp;"",'All Data'!$A:$A,0)),"-")</f>
      </c>
    </row>
    <row customHeight="1" ht="15" r="757">
      <c r="B757" s="32" t="inlineStr">
        <is>
          <t>Households</t>
        </is>
      </c>
      <c r="C757" s="11416" t="str">
        <f>=IFERROR(INDEX('All Data'!$E:$E,MATCH($H$754&amp;"",'All Data'!$A:$A,0)),"-")</f>
      </c>
      <c r="D757" s="32" t="inlineStr">
        <is>
          <t>Metropolitan Center</t>
        </is>
      </c>
      <c r="E757" s="11419" t="str">
        <f>=IFERROR(INDEX('All Data'!$K:$K,MATCH($H$754&amp;"",'All Data'!$A:$A,0)),"-")</f>
      </c>
      <c r="F757" s="32" t="inlineStr">
        <is>
          <t>Residential Acres</t>
        </is>
      </c>
      <c r="G757" s="11422" t="str">
        <f>=IFERROR(INDEX('All Data'!$S:$S,MATCH($H$754&amp;"",'All Data'!$A:$A,0)),"-")</f>
      </c>
    </row>
    <row customHeight="1" ht="15" r="758">
      <c r="B758" s="4384" t="inlineStr">
        <is>
          <t>Total Acres</t>
        </is>
      </c>
      <c r="C758" s="11425" t="str">
        <f>=IFERROR(INDEX('All Data'!$F:$F,MATCH($H$754&amp;"",'All Data'!$A:$A,0)),"-")</f>
      </c>
      <c r="D758" s="4384" t="inlineStr">
        <is>
          <t>Urban Center</t>
        </is>
      </c>
      <c r="E758" s="11428" t="str">
        <f>=IFERROR(INDEX('All Data'!$L:$L,MATCH($H$754&amp;"",'All Data'!$A:$A,0)),"-")</f>
      </c>
      <c r="F758" s="4384" t="inlineStr">
        <is>
          <t>SFD Acres</t>
        </is>
      </c>
      <c r="G758" s="11431" t="str">
        <f>=IFERROR(INDEX('All Data'!$T:$T,MATCH($H$754&amp;"",'All Data'!$A:$A,0)),"-")</f>
      </c>
    </row>
    <row customHeight="1" ht="15" r="759">
      <c r="B759" s="32" t="inlineStr">
        <is>
          <t>Developable Acres</t>
        </is>
      </c>
      <c r="C759" s="11434" t="str">
        <f>=IFERROR(INDEX('All Data'!$G:$G,MATCH($H$754&amp;"",'All Data'!$A:$A,0)),"-")</f>
      </c>
      <c r="D759" s="32" t="inlineStr">
        <is>
          <t>City Center</t>
        </is>
      </c>
      <c r="E759" s="11437" t="str">
        <f>=IFERROR(INDEX('All Data'!$M:$M,MATCH($H$754&amp;"",'All Data'!$A:$A,0)),"-")</f>
      </c>
      <c r="F759" s="32" t="inlineStr">
        <is>
          <t>MF / SFA Acres</t>
        </is>
      </c>
      <c r="G759" s="11440" t="str">
        <f>=IFERROR(INDEX('All Data'!$U:$U,MATCH($H$754&amp;"",'All Data'!$A:$A,0)),"-")</f>
      </c>
    </row>
    <row customHeight="1" ht="15" r="760">
      <c r="B760" s="4384" t="inlineStr">
        <is>
          <t>OZ 1.0 Acres</t>
        </is>
      </c>
      <c r="C760" s="11443" t="str">
        <f>=IFERROR(INDEX('All Data'!$H:$H,MATCH($H$754&amp;"",'All Data'!$A:$A,0)),"-")</f>
      </c>
      <c r="D760" s="4384" t="inlineStr">
        <is>
          <t>Neighborhood Center</t>
        </is>
      </c>
      <c r="E760" s="11446" t="str">
        <f>=IFERROR(INDEX('All Data'!$N:$N,MATCH($H$754&amp;"",'All Data'!$A:$A,0)),"-")</f>
      </c>
      <c r="F760" s="4384" t="inlineStr">
        <is>
          <t>Poverty Rate</t>
        </is>
      </c>
      <c r="G760" s="11449" t="str">
        <f>=IFERROR(INDEX('All Data'!$AL:$AL,MATCH($H$754&amp;"",'All Data'!$A:$A,0)),"-")</f>
      </c>
    </row>
    <row customHeight="1" ht="15" r="761">
      <c r="B761" s="32" t="inlineStr">
        <is>
          <t>OZ 1.0 % of Tract</t>
        </is>
      </c>
      <c r="C761" s="11452" t="str">
        <f>=IFERROR(INDEX('All Data'!$I:$I,MATCH($H$754&amp;"",'All Data'!$A:$A,0)),"-")</f>
      </c>
      <c r="D761" s="32" t="inlineStr">
        <is>
          <t>Employment District</t>
        </is>
      </c>
      <c r="E761" s="11455" t="str">
        <f>=IFERROR(INDEX('All Data'!$O:$O,MATCH($H$754&amp;"",'All Data'!$A:$A,0)),"-")</f>
      </c>
      <c r="F761" s="32" t="inlineStr">
        <is>
          <t>Unemployment Rate</t>
        </is>
      </c>
      <c r="G761" s="11458" t="str">
        <f>=IFERROR(INDEX('All Data'!$AM:$AM,MATCH($H$754&amp;"",'All Data'!$A:$A,0)),"-")</f>
      </c>
    </row>
    <row customHeight="1" ht="15" r="762">
      <c r="B762" s="4384" t="inlineStr">
        <is>
          <t/>
        </is>
      </c>
      <c r="C762" s="4440" t="inlineStr">
        <is>
          <t/>
        </is>
      </c>
      <c r="D762" s="4384" t="inlineStr">
        <is>
          <t>Industrial District</t>
        </is>
      </c>
      <c r="E762" s="11461" t="str">
        <f>=IFERROR(INDEX('All Data'!$P:$P,MATCH($H$754&amp;"",'All Data'!$A:$A,0)),"-")</f>
      </c>
      <c r="F762" s="4384" t="inlineStr">
        <is>
          <t>Median Family Income</t>
        </is>
      </c>
      <c r="G762" s="11464" t="str">
        <f>=IFERROR(INDEX('All Data'!$AN:$AN,MATCH($H$754&amp;"",'All Data'!$A:$A,0)),"-")</f>
      </c>
    </row>
    <row customHeight="1" ht="15" r="763">
      <c r="B763" s="32" t="inlineStr">
        <is>
          <t/>
        </is>
      </c>
      <c r="C763" s="4448" t="inlineStr">
        <is>
          <t/>
        </is>
      </c>
      <c r="D763" s="32" t="inlineStr">
        <is>
          <t>Retail District</t>
        </is>
      </c>
      <c r="E763" s="11467" t="str">
        <f>=IFERROR(INDEX('All Data'!$Q:$Q,MATCH($H$754&amp;"",'All Data'!$A:$A,0)),"-")</f>
      </c>
      <c r="F763" s="32" t="inlineStr">
        <is>
          <t/>
        </is>
      </c>
      <c r="G763" s="4448" t="inlineStr">
        <is>
          <t/>
        </is>
      </c>
    </row>
    <row customHeight="1" ht="14" r="764">
      <c r="B764" s="4453" t="inlineStr">
        <is>
          <t>TRANSIT ACCESS</t>
        </is>
      </c>
      <c r="C764" s="4453"/>
      <c r="D764" s="4453" t="inlineStr">
        <is>
          <t>AUTO ACCESS</t>
        </is>
      </c>
      <c r="E764" s="4453"/>
      <c r="F764" s="4453" t="inlineStr">
        <is>
          <t>PROJECTED GROWTH 2027-37</t>
        </is>
      </c>
      <c r="G764" s="4453"/>
    </row>
    <row customHeight="1" ht="15" r="765">
      <c r="B765" s="4384" t="inlineStr">
        <is>
          <t>Rail / BRT Stops</t>
        </is>
      </c>
      <c r="C765" s="11470" t="str">
        <f>=IFERROR(INDEX('All Data'!$V:$V,MATCH($H$754&amp;"",'All Data'!$A:$A,0)),"-")</f>
      </c>
      <c r="D765" s="4384" t="inlineStr">
        <is>
          <t>Freeway Exits</t>
        </is>
      </c>
      <c r="E765" s="11473" t="str">
        <f>=IFERROR(INDEX('All Data'!$AB:$AB,MATCH($H$754&amp;"",'All Data'!$A:$A,0)),"-")</f>
      </c>
      <c r="F765" s="4384" t="inlineStr">
        <is>
          <t>Households Added</t>
        </is>
      </c>
      <c r="G765" s="11476" t="str">
        <f>=IFERROR(INDEX('All Data'!$AG:$AG,MATCH($H$754&amp;"",'All Data'!$A:$A,0)),"-")</f>
      </c>
    </row>
    <row customHeight="1" ht="15" r="766">
      <c r="B766" s="32" t="inlineStr">
        <is>
          <t>SAP Acres</t>
        </is>
      </c>
      <c r="C766" s="11479" t="str">
        <f>=IFERROR(INDEX('All Data'!$W:$W,MATCH($H$754&amp;"",'All Data'!$A:$A,0)),"-")</f>
      </c>
      <c r="D766" s="32" t="inlineStr">
        <is>
          <t>Exit Distance (mi)</t>
        </is>
      </c>
      <c r="E766" s="11482" t="str">
        <f>=IFERROR(INDEX('All Data'!$AC:$AC,MATCH($H$754&amp;"",'All Data'!$A:$A,0)),"-")</f>
      </c>
      <c r="F766" s="32" t="inlineStr">
        <is>
          <t>Population Added</t>
        </is>
      </c>
      <c r="G766" s="11485" t="str">
        <f>=IFERROR(INDEX('All Data'!$AH:$AH,MATCH($H$754&amp;"",'All Data'!$A:$A,0)),"-")</f>
      </c>
    </row>
    <row customHeight="1" ht="15" r="767">
      <c r="B767" s="4384" t="inlineStr">
        <is>
          <t>SAP % of Tract</t>
        </is>
      </c>
      <c r="C767" s="11488" t="str">
        <f>=IFERROR(INDEX('All Data'!$X:$X,MATCH($H$754&amp;"",'All Data'!$A:$A,0)),"-")</f>
      </c>
      <c r="D767" s="4384" t="inlineStr">
        <is>
          <t>ATO Jobs (Auto)</t>
        </is>
      </c>
      <c r="E767" s="11491" t="str">
        <f>=IFERROR(INDEX('All Data'!$AD:$AD,MATCH($H$754&amp;"",'All Data'!$A:$A,0)),"-")</f>
      </c>
      <c r="F767" s="4384" t="inlineStr">
        <is>
          <t>Jobs Added</t>
        </is>
      </c>
      <c r="G767" s="11494" t="str">
        <f>=IFERROR(INDEX('All Data'!$AI:$AI,MATCH($H$754&amp;"",'All Data'!$A:$A,0)),"-")</f>
      </c>
    </row>
    <row customHeight="1" ht="15" r="768">
      <c r="B768" s="32" t="inlineStr">
        <is>
          <t>ATO Jobs (Transit)</t>
        </is>
      </c>
      <c r="C768" s="11497" t="str">
        <f>=IFERROR(INDEX('All Data'!$Y:$Y,MATCH($H$754&amp;"",'All Data'!$A:$A,0)),"-")</f>
      </c>
      <c r="D768" s="32" t="inlineStr">
        <is>
          <t>ATO Households (Auto)</t>
        </is>
      </c>
      <c r="E768" s="11500" t="str">
        <f>=IFERROR(INDEX('All Data'!$AE:$AE,MATCH($H$754&amp;"",'All Data'!$A:$A,0)),"-")</f>
      </c>
      <c r="F768" s="32" t="inlineStr">
        <is>
          <t>ERU Added</t>
        </is>
      </c>
      <c r="G768" s="11503" t="str">
        <f>=IFERROR(INDEX('All Data'!$AJ:$AJ,MATCH($H$754&amp;"",'All Data'!$A:$A,0)),"-")</f>
      </c>
    </row>
    <row customHeight="1" ht="15" r="769">
      <c r="B769" s="4384" t="inlineStr">
        <is>
          <t>ATO Households (Transit)</t>
        </is>
      </c>
      <c r="C769" s="11506" t="str">
        <f>=IFERROR(INDEX('All Data'!$Z:$Z,MATCH($H$754&amp;"",'All Data'!$A:$A,0)),"-")</f>
      </c>
      <c r="D769" s="4384" t="inlineStr">
        <is>
          <t/>
        </is>
      </c>
      <c r="E769" s="4440" t="inlineStr">
        <is>
          <t/>
        </is>
      </c>
      <c r="F769" s="4384" t="inlineStr">
        <is>
          <t>ERU per Acre</t>
        </is>
      </c>
      <c r="G769" s="11509" t="str">
        <f>=IFERROR(INDEX('All Data'!$AK:$AK,MATCH($H$754&amp;"",'All Data'!$A:$A,0)),"-")</f>
      </c>
    </row>
    <row customHeight="1" ht="15" r="770">
      <c r="B770" s="32" t="inlineStr">
        <is>
          <t>SAP Planned HH/ac</t>
        </is>
      </c>
      <c r="C770" s="11512" t="str">
        <f>=IFERROR(INDEX('All Data'!$AA:$AA,MATCH($H$754&amp;"",'All Data'!$A:$A,0)),"-")</f>
      </c>
      <c r="D770" s="32" t="inlineStr">
        <is>
          <t/>
        </is>
      </c>
      <c r="E770" s="4448" t="inlineStr">
        <is>
          <t/>
        </is>
      </c>
      <c r="F770" s="32" t="inlineStr">
        <is>
          <t/>
        </is>
      </c>
      <c r="G770" s="4448" t="inlineStr">
        <is>
          <t/>
        </is>
      </c>
    </row>
    <row customHeight="1" ht="15" r="771">
      <c r="B771" s="4384" t="inlineStr">
        <is>
          <t/>
        </is>
      </c>
      <c r="C771" s="4440" t="inlineStr">
        <is>
          <t/>
        </is>
      </c>
      <c r="D771" s="4384" t="inlineStr">
        <is>
          <t/>
        </is>
      </c>
      <c r="E771" s="4440" t="inlineStr">
        <is>
          <t/>
        </is>
      </c>
      <c r="F771" s="4384" t="inlineStr">
        <is>
          <t/>
        </is>
      </c>
      <c r="G771" s="4440" t="inlineStr">
        <is>
          <t/>
        </is>
      </c>
    </row>
    <row customHeight="1" ht="14" r="772">
      <c r="B772" s="4500" t="inlineStr">
        <is>
          <t>INCOME</t>
        </is>
      </c>
      <c r="C772" s="4500"/>
      <c r="D772" s="4500" t="inlineStr">
        <is>
          <t>POVERTY RATE</t>
        </is>
      </c>
      <c r="E772" s="4500"/>
      <c r="F772" s="4500" t="inlineStr">
        <is>
          <t>UNEMPLOYMENT</t>
        </is>
      </c>
      <c r="G772" s="4500"/>
    </row>
    <row customHeight="1" ht="18" r="773">
      <c r="B773" s="10"/>
      <c r="C773" s="11516" t="str">
        <f>=IFERROR(INDEX('All Data'!$AN:$AN,MATCH($H$754&amp;"",'All Data'!$A:$A,0)),"-")</f>
      </c>
      <c r="D773" s="10"/>
      <c r="E773" s="11520" t="str">
        <f>=IFERROR(INDEX('All Data'!$AL:$AL,MATCH($H$754&amp;"",'All Data'!$A:$A,0)),"-")</f>
      </c>
      <c r="F773" s="10"/>
      <c r="G773" s="11524" t="str">
        <f>=IFERROR(INDEX('All Data'!$AM:$AM,MATCH($H$754&amp;"",'All Data'!$A:$A,0)),"-")</f>
      </c>
    </row>
    <row customHeight="1" ht="24" r="774">
      <c r="B774" s="4645" t="str">
        <f>="Investment Likelihood: "&amp;IFERROR(INDEX('All Data'!$AP:$AP,MATCH($H$754&amp;"",'All Data'!$A:$A,0)),"—")</f>
      </c>
      <c r="C774" s="4645"/>
      <c r="D774" s="4645"/>
      <c r="E774" s="4645"/>
      <c r="F774" s="4645"/>
      <c r="G774" s="4645"/>
    </row>
    <row customHeight="1" ht="15" r="775">
      <c r="B775" s="4516" t="inlineStr">
        <is>
          <t>Access to Opportunities (ATO) Composite Score /100</t>
        </is>
      </c>
      <c r="C775" s="4516"/>
      <c r="D775" s="4516"/>
      <c r="E775" s="4516"/>
      <c r="F775" s="11528" t="str">
        <f>=IFERROR(INDEX('All Data'!$AF:$AF,MATCH($H$754&amp;"",'All Data'!$A:$A,0)),"-")</f>
      </c>
      <c r="G775" s="15"/>
    </row>
    <row customHeight="1" ht="8" r="776"/>
    <row customHeight="1" ht="8" r="777"/>
    <row customHeight="1" ht="8" r="778"/>
    <row customHeight="1" ht="22" r="779">
      <c r="A779" s="4381" t="str">
        <f>="32  —  "&amp;IFERROR(INDEX('All Data'!$C:$C,MATCH($H$779&amp;"",'All Data'!$A:$A,0)),"")&amp;"  |  GEOID "&amp;$H$779&amp;"  |  "&amp;TEXT(IFERROR(INDEX('All Data'!$F:$F,MATCH($H$779&amp;"",'All Data'!$A:$A,0)),0),"0")&amp;" ac  |  "&amp;IFERROR(INDEX('All Data'!$AP:$AP,MATCH($H$779&amp;"",'All Data'!$A:$A,0)),"—")</f>
      </c>
      <c r="B779" s="4381"/>
      <c r="C779" s="4381"/>
      <c r="D779" s="4381"/>
      <c r="E779" s="4381"/>
      <c r="F779" s="4381"/>
      <c r="G779" s="4381"/>
      <c r="H779" s="11529" t="inlineStr">
        <is>
          <t>49035112621</t>
        </is>
      </c>
    </row>
    <row customHeight="1" ht="14" r="780">
      <c r="B780" s="4382" t="inlineStr">
        <is>
          <t>TRACT PROFILE</t>
        </is>
      </c>
      <c r="C780" s="4382"/>
      <c r="D780" s="4382" t="inlineStr">
        <is>
          <t>CENTERS &amp; DISTRICTS</t>
        </is>
      </c>
      <c r="E780" s="4382"/>
      <c r="F780" s="4382" t="inlineStr">
        <is>
          <t>HOUSING &amp; DEMOGRAPHICS</t>
        </is>
      </c>
      <c r="G780" s="4382"/>
    </row>
    <row customHeight="1" ht="15" r="781">
      <c r="B781" s="4384" t="inlineStr">
        <is>
          <t>Population</t>
        </is>
      </c>
      <c r="C781" s="11532" t="str">
        <f>=IFERROR(INDEX('All Data'!$D:$D,MATCH($H$779&amp;"",'All Data'!$A:$A,0)),"-")</f>
      </c>
      <c r="D781" s="4384" t="inlineStr">
        <is>
          <t>WC MUorC % Total</t>
        </is>
      </c>
      <c r="E781" s="11535" t="str">
        <f>=IFERROR(INDEX('All Data'!$J:$J,MATCH($H$779&amp;"",'All Data'!$A:$A,0)),"-")</f>
      </c>
      <c r="F781" s="4384" t="inlineStr">
        <is>
          <t>Total Units</t>
        </is>
      </c>
      <c r="G781" s="11538" t="str">
        <f>=IFERROR(INDEX('All Data'!$R:$R,MATCH($H$779&amp;"",'All Data'!$A:$A,0)),"-")</f>
      </c>
    </row>
    <row customHeight="1" ht="15" r="782">
      <c r="B782" s="32" t="inlineStr">
        <is>
          <t>Households</t>
        </is>
      </c>
      <c r="C782" s="11541" t="str">
        <f>=IFERROR(INDEX('All Data'!$E:$E,MATCH($H$779&amp;"",'All Data'!$A:$A,0)),"-")</f>
      </c>
      <c r="D782" s="32" t="inlineStr">
        <is>
          <t>Metropolitan Center</t>
        </is>
      </c>
      <c r="E782" s="11544" t="str">
        <f>=IFERROR(INDEX('All Data'!$K:$K,MATCH($H$779&amp;"",'All Data'!$A:$A,0)),"-")</f>
      </c>
      <c r="F782" s="32" t="inlineStr">
        <is>
          <t>Residential Acres</t>
        </is>
      </c>
      <c r="G782" s="11547" t="str">
        <f>=IFERROR(INDEX('All Data'!$S:$S,MATCH($H$779&amp;"",'All Data'!$A:$A,0)),"-")</f>
      </c>
    </row>
    <row customHeight="1" ht="15" r="783">
      <c r="B783" s="4384" t="inlineStr">
        <is>
          <t>Total Acres</t>
        </is>
      </c>
      <c r="C783" s="11550" t="str">
        <f>=IFERROR(INDEX('All Data'!$F:$F,MATCH($H$779&amp;"",'All Data'!$A:$A,0)),"-")</f>
      </c>
      <c r="D783" s="4384" t="inlineStr">
        <is>
          <t>Urban Center</t>
        </is>
      </c>
      <c r="E783" s="11553" t="str">
        <f>=IFERROR(INDEX('All Data'!$L:$L,MATCH($H$779&amp;"",'All Data'!$A:$A,0)),"-")</f>
      </c>
      <c r="F783" s="4384" t="inlineStr">
        <is>
          <t>SFD Acres</t>
        </is>
      </c>
      <c r="G783" s="11556" t="str">
        <f>=IFERROR(INDEX('All Data'!$T:$T,MATCH($H$779&amp;"",'All Data'!$A:$A,0)),"-")</f>
      </c>
    </row>
    <row customHeight="1" ht="15" r="784">
      <c r="B784" s="32" t="inlineStr">
        <is>
          <t>Developable Acres</t>
        </is>
      </c>
      <c r="C784" s="11559" t="str">
        <f>=IFERROR(INDEX('All Data'!$G:$G,MATCH($H$779&amp;"",'All Data'!$A:$A,0)),"-")</f>
      </c>
      <c r="D784" s="32" t="inlineStr">
        <is>
          <t>City Center</t>
        </is>
      </c>
      <c r="E784" s="11562" t="str">
        <f>=IFERROR(INDEX('All Data'!$M:$M,MATCH($H$779&amp;"",'All Data'!$A:$A,0)),"-")</f>
      </c>
      <c r="F784" s="32" t="inlineStr">
        <is>
          <t>MF / SFA Acres</t>
        </is>
      </c>
      <c r="G784" s="11565" t="str">
        <f>=IFERROR(INDEX('All Data'!$U:$U,MATCH($H$779&amp;"",'All Data'!$A:$A,0)),"-")</f>
      </c>
    </row>
    <row customHeight="1" ht="15" r="785">
      <c r="B785" s="4384" t="inlineStr">
        <is>
          <t>OZ 1.0 Acres</t>
        </is>
      </c>
      <c r="C785" s="11568" t="str">
        <f>=IFERROR(INDEX('All Data'!$H:$H,MATCH($H$779&amp;"",'All Data'!$A:$A,0)),"-")</f>
      </c>
      <c r="D785" s="4384" t="inlineStr">
        <is>
          <t>Neighborhood Center</t>
        </is>
      </c>
      <c r="E785" s="11571" t="str">
        <f>=IFERROR(INDEX('All Data'!$N:$N,MATCH($H$779&amp;"",'All Data'!$A:$A,0)),"-")</f>
      </c>
      <c r="F785" s="4384" t="inlineStr">
        <is>
          <t>Poverty Rate</t>
        </is>
      </c>
      <c r="G785" s="11574" t="str">
        <f>=IFERROR(INDEX('All Data'!$AL:$AL,MATCH($H$779&amp;"",'All Data'!$A:$A,0)),"-")</f>
      </c>
    </row>
    <row customHeight="1" ht="15" r="786">
      <c r="B786" s="32" t="inlineStr">
        <is>
          <t>OZ 1.0 % of Tract</t>
        </is>
      </c>
      <c r="C786" s="11577" t="str">
        <f>=IFERROR(INDEX('All Data'!$I:$I,MATCH($H$779&amp;"",'All Data'!$A:$A,0)),"-")</f>
      </c>
      <c r="D786" s="32" t="inlineStr">
        <is>
          <t>Employment District</t>
        </is>
      </c>
      <c r="E786" s="11580" t="str">
        <f>=IFERROR(INDEX('All Data'!$O:$O,MATCH($H$779&amp;"",'All Data'!$A:$A,0)),"-")</f>
      </c>
      <c r="F786" s="32" t="inlineStr">
        <is>
          <t>Unemployment Rate</t>
        </is>
      </c>
      <c r="G786" s="11583" t="str">
        <f>=IFERROR(INDEX('All Data'!$AM:$AM,MATCH($H$779&amp;"",'All Data'!$A:$A,0)),"-")</f>
      </c>
    </row>
    <row customHeight="1" ht="15" r="787">
      <c r="B787" s="4384" t="inlineStr">
        <is>
          <t/>
        </is>
      </c>
      <c r="C787" s="4440" t="inlineStr">
        <is>
          <t/>
        </is>
      </c>
      <c r="D787" s="4384" t="inlineStr">
        <is>
          <t>Industrial District</t>
        </is>
      </c>
      <c r="E787" s="11586" t="str">
        <f>=IFERROR(INDEX('All Data'!$P:$P,MATCH($H$779&amp;"",'All Data'!$A:$A,0)),"-")</f>
      </c>
      <c r="F787" s="4384" t="inlineStr">
        <is>
          <t>Median Family Income</t>
        </is>
      </c>
      <c r="G787" s="11589" t="str">
        <f>=IFERROR(INDEX('All Data'!$AN:$AN,MATCH($H$779&amp;"",'All Data'!$A:$A,0)),"-")</f>
      </c>
    </row>
    <row customHeight="1" ht="15" r="788">
      <c r="B788" s="32" t="inlineStr">
        <is>
          <t/>
        </is>
      </c>
      <c r="C788" s="4448" t="inlineStr">
        <is>
          <t/>
        </is>
      </c>
      <c r="D788" s="32" t="inlineStr">
        <is>
          <t>Retail District</t>
        </is>
      </c>
      <c r="E788" s="11592" t="str">
        <f>=IFERROR(INDEX('All Data'!$Q:$Q,MATCH($H$779&amp;"",'All Data'!$A:$A,0)),"-")</f>
      </c>
      <c r="F788" s="32" t="inlineStr">
        <is>
          <t/>
        </is>
      </c>
      <c r="G788" s="4448" t="inlineStr">
        <is>
          <t/>
        </is>
      </c>
    </row>
    <row customHeight="1" ht="14" r="789">
      <c r="B789" s="4453" t="inlineStr">
        <is>
          <t>TRANSIT ACCESS</t>
        </is>
      </c>
      <c r="C789" s="4453"/>
      <c r="D789" s="4453" t="inlineStr">
        <is>
          <t>AUTO ACCESS</t>
        </is>
      </c>
      <c r="E789" s="4453"/>
      <c r="F789" s="4453" t="inlineStr">
        <is>
          <t>PROJECTED GROWTH 2027-37</t>
        </is>
      </c>
      <c r="G789" s="4453"/>
    </row>
    <row customHeight="1" ht="15" r="790">
      <c r="B790" s="4384" t="inlineStr">
        <is>
          <t>Rail / BRT Stops</t>
        </is>
      </c>
      <c r="C790" s="11595" t="str">
        <f>=IFERROR(INDEX('All Data'!$V:$V,MATCH($H$779&amp;"",'All Data'!$A:$A,0)),"-")</f>
      </c>
      <c r="D790" s="4384" t="inlineStr">
        <is>
          <t>Freeway Exits</t>
        </is>
      </c>
      <c r="E790" s="11598" t="str">
        <f>=IFERROR(INDEX('All Data'!$AB:$AB,MATCH($H$779&amp;"",'All Data'!$A:$A,0)),"-")</f>
      </c>
      <c r="F790" s="4384" t="inlineStr">
        <is>
          <t>Households Added</t>
        </is>
      </c>
      <c r="G790" s="11601" t="str">
        <f>=IFERROR(INDEX('All Data'!$AG:$AG,MATCH($H$779&amp;"",'All Data'!$A:$A,0)),"-")</f>
      </c>
    </row>
    <row customHeight="1" ht="15" r="791">
      <c r="B791" s="32" t="inlineStr">
        <is>
          <t>SAP Acres</t>
        </is>
      </c>
      <c r="C791" s="11604" t="str">
        <f>=IFERROR(INDEX('All Data'!$W:$W,MATCH($H$779&amp;"",'All Data'!$A:$A,0)),"-")</f>
      </c>
      <c r="D791" s="32" t="inlineStr">
        <is>
          <t>Exit Distance (mi)</t>
        </is>
      </c>
      <c r="E791" s="11607" t="str">
        <f>=IFERROR(INDEX('All Data'!$AC:$AC,MATCH($H$779&amp;"",'All Data'!$A:$A,0)),"-")</f>
      </c>
      <c r="F791" s="32" t="inlineStr">
        <is>
          <t>Population Added</t>
        </is>
      </c>
      <c r="G791" s="11610" t="str">
        <f>=IFERROR(INDEX('All Data'!$AH:$AH,MATCH($H$779&amp;"",'All Data'!$A:$A,0)),"-")</f>
      </c>
    </row>
    <row customHeight="1" ht="15" r="792">
      <c r="B792" s="4384" t="inlineStr">
        <is>
          <t>SAP % of Tract</t>
        </is>
      </c>
      <c r="C792" s="11613" t="str">
        <f>=IFERROR(INDEX('All Data'!$X:$X,MATCH($H$779&amp;"",'All Data'!$A:$A,0)),"-")</f>
      </c>
      <c r="D792" s="4384" t="inlineStr">
        <is>
          <t>ATO Jobs (Auto)</t>
        </is>
      </c>
      <c r="E792" s="11616" t="str">
        <f>=IFERROR(INDEX('All Data'!$AD:$AD,MATCH($H$779&amp;"",'All Data'!$A:$A,0)),"-")</f>
      </c>
      <c r="F792" s="4384" t="inlineStr">
        <is>
          <t>Jobs Added</t>
        </is>
      </c>
      <c r="G792" s="11619" t="str">
        <f>=IFERROR(INDEX('All Data'!$AI:$AI,MATCH($H$779&amp;"",'All Data'!$A:$A,0)),"-")</f>
      </c>
    </row>
    <row customHeight="1" ht="15" r="793">
      <c r="B793" s="32" t="inlineStr">
        <is>
          <t>ATO Jobs (Transit)</t>
        </is>
      </c>
      <c r="C793" s="11622" t="str">
        <f>=IFERROR(INDEX('All Data'!$Y:$Y,MATCH($H$779&amp;"",'All Data'!$A:$A,0)),"-")</f>
      </c>
      <c r="D793" s="32" t="inlineStr">
        <is>
          <t>ATO Households (Auto)</t>
        </is>
      </c>
      <c r="E793" s="11625" t="str">
        <f>=IFERROR(INDEX('All Data'!$AE:$AE,MATCH($H$779&amp;"",'All Data'!$A:$A,0)),"-")</f>
      </c>
      <c r="F793" s="32" t="inlineStr">
        <is>
          <t>ERU Added</t>
        </is>
      </c>
      <c r="G793" s="11628" t="str">
        <f>=IFERROR(INDEX('All Data'!$AJ:$AJ,MATCH($H$779&amp;"",'All Data'!$A:$A,0)),"-")</f>
      </c>
    </row>
    <row customHeight="1" ht="15" r="794">
      <c r="B794" s="4384" t="inlineStr">
        <is>
          <t>ATO Households (Transit)</t>
        </is>
      </c>
      <c r="C794" s="11631" t="str">
        <f>=IFERROR(INDEX('All Data'!$Z:$Z,MATCH($H$779&amp;"",'All Data'!$A:$A,0)),"-")</f>
      </c>
      <c r="D794" s="4384" t="inlineStr">
        <is>
          <t/>
        </is>
      </c>
      <c r="E794" s="4440" t="inlineStr">
        <is>
          <t/>
        </is>
      </c>
      <c r="F794" s="4384" t="inlineStr">
        <is>
          <t>ERU per Acre</t>
        </is>
      </c>
      <c r="G794" s="11634" t="str">
        <f>=IFERROR(INDEX('All Data'!$AK:$AK,MATCH($H$779&amp;"",'All Data'!$A:$A,0)),"-")</f>
      </c>
    </row>
    <row customHeight="1" ht="15" r="795">
      <c r="B795" s="32" t="inlineStr">
        <is>
          <t>SAP Planned HH/ac</t>
        </is>
      </c>
      <c r="C795" s="11637" t="str">
        <f>=IFERROR(INDEX('All Data'!$AA:$AA,MATCH($H$779&amp;"",'All Data'!$A:$A,0)),"-")</f>
      </c>
      <c r="D795" s="32" t="inlineStr">
        <is>
          <t/>
        </is>
      </c>
      <c r="E795" s="4448" t="inlineStr">
        <is>
          <t/>
        </is>
      </c>
      <c r="F795" s="32" t="inlineStr">
        <is>
          <t/>
        </is>
      </c>
      <c r="G795" s="4448" t="inlineStr">
        <is>
          <t/>
        </is>
      </c>
    </row>
    <row customHeight="1" ht="15" r="796">
      <c r="B796" s="4384" t="inlineStr">
        <is>
          <t/>
        </is>
      </c>
      <c r="C796" s="4440" t="inlineStr">
        <is>
          <t/>
        </is>
      </c>
      <c r="D796" s="4384" t="inlineStr">
        <is>
          <t/>
        </is>
      </c>
      <c r="E796" s="4440" t="inlineStr">
        <is>
          <t/>
        </is>
      </c>
      <c r="F796" s="4384" t="inlineStr">
        <is>
          <t/>
        </is>
      </c>
      <c r="G796" s="4440" t="inlineStr">
        <is>
          <t/>
        </is>
      </c>
    </row>
    <row customHeight="1" ht="14" r="797">
      <c r="B797" s="4500" t="inlineStr">
        <is>
          <t>INCOME</t>
        </is>
      </c>
      <c r="C797" s="4500"/>
      <c r="D797" s="4500" t="inlineStr">
        <is>
          <t>POVERTY RATE</t>
        </is>
      </c>
      <c r="E797" s="4500"/>
      <c r="F797" s="4500" t="inlineStr">
        <is>
          <t>UNEMPLOYMENT</t>
        </is>
      </c>
      <c r="G797" s="4500"/>
    </row>
    <row customHeight="1" ht="18" r="798">
      <c r="B798" s="10"/>
      <c r="C798" s="11641" t="str">
        <f>=IFERROR(INDEX('All Data'!$AN:$AN,MATCH($H$779&amp;"",'All Data'!$A:$A,0)),"-")</f>
      </c>
      <c r="D798" s="10"/>
      <c r="E798" s="11645" t="str">
        <f>=IFERROR(INDEX('All Data'!$AL:$AL,MATCH($H$779&amp;"",'All Data'!$A:$A,0)),"-")</f>
      </c>
      <c r="F798" s="10"/>
      <c r="G798" s="11649" t="str">
        <f>=IFERROR(INDEX('All Data'!$AM:$AM,MATCH($H$779&amp;"",'All Data'!$A:$A,0)),"-")</f>
      </c>
    </row>
    <row customHeight="1" ht="24" r="799">
      <c r="B799" s="4514" t="str">
        <f>="Investment Likelihood: "&amp;IFERROR(INDEX('All Data'!$AP:$AP,MATCH($H$779&amp;"",'All Data'!$A:$A,0)),"—")</f>
      </c>
      <c r="C799" s="4514"/>
      <c r="D799" s="4514"/>
      <c r="E799" s="4514"/>
      <c r="F799" s="4514"/>
      <c r="G799" s="4514"/>
    </row>
    <row customHeight="1" ht="15" r="800">
      <c r="B800" s="4516" t="inlineStr">
        <is>
          <t>Access to Opportunities (ATO) Composite Score /100</t>
        </is>
      </c>
      <c r="C800" s="4516"/>
      <c r="D800" s="4516"/>
      <c r="E800" s="4516"/>
      <c r="F800" s="11653" t="str">
        <f>=IFERROR(INDEX('All Data'!$AF:$AF,MATCH($H$779&amp;"",'All Data'!$A:$A,0)),"-")</f>
      </c>
      <c r="G800" s="15"/>
    </row>
    <row customHeight="1" ht="8" r="801"/>
    <row customHeight="1" ht="8" r="802"/>
    <row customHeight="1" ht="8" r="803"/>
    <row customHeight="1" ht="22" r="804">
      <c r="A804" s="4523" t="str">
        <f>="33  —  "&amp;IFERROR(INDEX('All Data'!$C:$C,MATCH($H$804&amp;"",'All Data'!$A:$A,0)),"")&amp;"  |  GEOID "&amp;$H$804&amp;"  |  "&amp;TEXT(IFERROR(INDEX('All Data'!$F:$F,MATCH($H$804&amp;"",'All Data'!$A:$A,0)),0),"0")&amp;" ac  |  "&amp;IFERROR(INDEX('All Data'!$AP:$AP,MATCH($H$804&amp;"",'All Data'!$A:$A,0)),"—")</f>
      </c>
      <c r="B804" s="4523"/>
      <c r="C804" s="4523"/>
      <c r="D804" s="4523"/>
      <c r="E804" s="4523"/>
      <c r="F804" s="4523"/>
      <c r="G804" s="4523"/>
      <c r="H804" s="11654" t="inlineStr">
        <is>
          <t>49035112700</t>
        </is>
      </c>
    </row>
    <row customHeight="1" ht="14" r="805">
      <c r="B805" s="4382" t="inlineStr">
        <is>
          <t>TRACT PROFILE</t>
        </is>
      </c>
      <c r="C805" s="4382"/>
      <c r="D805" s="4382" t="inlineStr">
        <is>
          <t>CENTERS &amp; DISTRICTS</t>
        </is>
      </c>
      <c r="E805" s="4382"/>
      <c r="F805" s="4382" t="inlineStr">
        <is>
          <t>HOUSING &amp; DEMOGRAPHICS</t>
        </is>
      </c>
      <c r="G805" s="4382"/>
    </row>
    <row customHeight="1" ht="15" r="806">
      <c r="B806" s="4384" t="inlineStr">
        <is>
          <t>Population</t>
        </is>
      </c>
      <c r="C806" s="11657" t="str">
        <f>=IFERROR(INDEX('All Data'!$D:$D,MATCH($H$804&amp;"",'All Data'!$A:$A,0)),"-")</f>
      </c>
      <c r="D806" s="4384" t="inlineStr">
        <is>
          <t>WC MUorC % Total</t>
        </is>
      </c>
      <c r="E806" s="11660" t="str">
        <f>=IFERROR(INDEX('All Data'!$J:$J,MATCH($H$804&amp;"",'All Data'!$A:$A,0)),"-")</f>
      </c>
      <c r="F806" s="4384" t="inlineStr">
        <is>
          <t>Total Units</t>
        </is>
      </c>
      <c r="G806" s="11663" t="str">
        <f>=IFERROR(INDEX('All Data'!$R:$R,MATCH($H$804&amp;"",'All Data'!$A:$A,0)),"-")</f>
      </c>
    </row>
    <row customHeight="1" ht="15" r="807">
      <c r="B807" s="32" t="inlineStr">
        <is>
          <t>Households</t>
        </is>
      </c>
      <c r="C807" s="11666" t="str">
        <f>=IFERROR(INDEX('All Data'!$E:$E,MATCH($H$804&amp;"",'All Data'!$A:$A,0)),"-")</f>
      </c>
      <c r="D807" s="32" t="inlineStr">
        <is>
          <t>Metropolitan Center</t>
        </is>
      </c>
      <c r="E807" s="11669" t="str">
        <f>=IFERROR(INDEX('All Data'!$K:$K,MATCH($H$804&amp;"",'All Data'!$A:$A,0)),"-")</f>
      </c>
      <c r="F807" s="32" t="inlineStr">
        <is>
          <t>Residential Acres</t>
        </is>
      </c>
      <c r="G807" s="11672" t="str">
        <f>=IFERROR(INDEX('All Data'!$S:$S,MATCH($H$804&amp;"",'All Data'!$A:$A,0)),"-")</f>
      </c>
    </row>
    <row customHeight="1" ht="15" r="808">
      <c r="B808" s="4384" t="inlineStr">
        <is>
          <t>Total Acres</t>
        </is>
      </c>
      <c r="C808" s="11675" t="str">
        <f>=IFERROR(INDEX('All Data'!$F:$F,MATCH($H$804&amp;"",'All Data'!$A:$A,0)),"-")</f>
      </c>
      <c r="D808" s="4384" t="inlineStr">
        <is>
          <t>Urban Center</t>
        </is>
      </c>
      <c r="E808" s="11678" t="str">
        <f>=IFERROR(INDEX('All Data'!$L:$L,MATCH($H$804&amp;"",'All Data'!$A:$A,0)),"-")</f>
      </c>
      <c r="F808" s="4384" t="inlineStr">
        <is>
          <t>SFD Acres</t>
        </is>
      </c>
      <c r="G808" s="11681" t="str">
        <f>=IFERROR(INDEX('All Data'!$T:$T,MATCH($H$804&amp;"",'All Data'!$A:$A,0)),"-")</f>
      </c>
    </row>
    <row customHeight="1" ht="15" r="809">
      <c r="B809" s="32" t="inlineStr">
        <is>
          <t>Developable Acres</t>
        </is>
      </c>
      <c r="C809" s="11684" t="str">
        <f>=IFERROR(INDEX('All Data'!$G:$G,MATCH($H$804&amp;"",'All Data'!$A:$A,0)),"-")</f>
      </c>
      <c r="D809" s="32" t="inlineStr">
        <is>
          <t>City Center</t>
        </is>
      </c>
      <c r="E809" s="11687" t="str">
        <f>=IFERROR(INDEX('All Data'!$M:$M,MATCH($H$804&amp;"",'All Data'!$A:$A,0)),"-")</f>
      </c>
      <c r="F809" s="32" t="inlineStr">
        <is>
          <t>MF / SFA Acres</t>
        </is>
      </c>
      <c r="G809" s="11690" t="str">
        <f>=IFERROR(INDEX('All Data'!$U:$U,MATCH($H$804&amp;"",'All Data'!$A:$A,0)),"-")</f>
      </c>
    </row>
    <row customHeight="1" ht="15" r="810">
      <c r="B810" s="4384" t="inlineStr">
        <is>
          <t>OZ 1.0 Acres</t>
        </is>
      </c>
      <c r="C810" s="11693" t="str">
        <f>=IFERROR(INDEX('All Data'!$H:$H,MATCH($H$804&amp;"",'All Data'!$A:$A,0)),"-")</f>
      </c>
      <c r="D810" s="4384" t="inlineStr">
        <is>
          <t>Neighborhood Center</t>
        </is>
      </c>
      <c r="E810" s="11696" t="str">
        <f>=IFERROR(INDEX('All Data'!$N:$N,MATCH($H$804&amp;"",'All Data'!$A:$A,0)),"-")</f>
      </c>
      <c r="F810" s="4384" t="inlineStr">
        <is>
          <t>Poverty Rate</t>
        </is>
      </c>
      <c r="G810" s="11699" t="str">
        <f>=IFERROR(INDEX('All Data'!$AL:$AL,MATCH($H$804&amp;"",'All Data'!$A:$A,0)),"-")</f>
      </c>
    </row>
    <row customHeight="1" ht="15" r="811">
      <c r="B811" s="32" t="inlineStr">
        <is>
          <t>OZ 1.0 % of Tract</t>
        </is>
      </c>
      <c r="C811" s="11702" t="str">
        <f>=IFERROR(INDEX('All Data'!$I:$I,MATCH($H$804&amp;"",'All Data'!$A:$A,0)),"-")</f>
      </c>
      <c r="D811" s="32" t="inlineStr">
        <is>
          <t>Employment District</t>
        </is>
      </c>
      <c r="E811" s="11705" t="str">
        <f>=IFERROR(INDEX('All Data'!$O:$O,MATCH($H$804&amp;"",'All Data'!$A:$A,0)),"-")</f>
      </c>
      <c r="F811" s="32" t="inlineStr">
        <is>
          <t>Unemployment Rate</t>
        </is>
      </c>
      <c r="G811" s="11708" t="str">
        <f>=IFERROR(INDEX('All Data'!$AM:$AM,MATCH($H$804&amp;"",'All Data'!$A:$A,0)),"-")</f>
      </c>
    </row>
    <row customHeight="1" ht="15" r="812">
      <c r="B812" s="4384" t="inlineStr">
        <is>
          <t/>
        </is>
      </c>
      <c r="C812" s="4440" t="inlineStr">
        <is>
          <t/>
        </is>
      </c>
      <c r="D812" s="4384" t="inlineStr">
        <is>
          <t>Industrial District</t>
        </is>
      </c>
      <c r="E812" s="11711" t="str">
        <f>=IFERROR(INDEX('All Data'!$P:$P,MATCH($H$804&amp;"",'All Data'!$A:$A,0)),"-")</f>
      </c>
      <c r="F812" s="4384" t="inlineStr">
        <is>
          <t>Median Family Income</t>
        </is>
      </c>
      <c r="G812" s="11714" t="str">
        <f>=IFERROR(INDEX('All Data'!$AN:$AN,MATCH($H$804&amp;"",'All Data'!$A:$A,0)),"-")</f>
      </c>
    </row>
    <row customHeight="1" ht="15" r="813">
      <c r="B813" s="32" t="inlineStr">
        <is>
          <t/>
        </is>
      </c>
      <c r="C813" s="4448" t="inlineStr">
        <is>
          <t/>
        </is>
      </c>
      <c r="D813" s="32" t="inlineStr">
        <is>
          <t>Retail District</t>
        </is>
      </c>
      <c r="E813" s="11717" t="str">
        <f>=IFERROR(INDEX('All Data'!$Q:$Q,MATCH($H$804&amp;"",'All Data'!$A:$A,0)),"-")</f>
      </c>
      <c r="F813" s="32" t="inlineStr">
        <is>
          <t/>
        </is>
      </c>
      <c r="G813" s="4448" t="inlineStr">
        <is>
          <t/>
        </is>
      </c>
    </row>
    <row customHeight="1" ht="14" r="814">
      <c r="B814" s="4453" t="inlineStr">
        <is>
          <t>TRANSIT ACCESS</t>
        </is>
      </c>
      <c r="C814" s="4453"/>
      <c r="D814" s="4453" t="inlineStr">
        <is>
          <t>AUTO ACCESS</t>
        </is>
      </c>
      <c r="E814" s="4453"/>
      <c r="F814" s="4453" t="inlineStr">
        <is>
          <t>PROJECTED GROWTH 2027-37</t>
        </is>
      </c>
      <c r="G814" s="4453"/>
    </row>
    <row customHeight="1" ht="15" r="815">
      <c r="B815" s="4384" t="inlineStr">
        <is>
          <t>Rail / BRT Stops</t>
        </is>
      </c>
      <c r="C815" s="11720" t="str">
        <f>=IFERROR(INDEX('All Data'!$V:$V,MATCH($H$804&amp;"",'All Data'!$A:$A,0)),"-")</f>
      </c>
      <c r="D815" s="4384" t="inlineStr">
        <is>
          <t>Freeway Exits</t>
        </is>
      </c>
      <c r="E815" s="11723" t="str">
        <f>=IFERROR(INDEX('All Data'!$AB:$AB,MATCH($H$804&amp;"",'All Data'!$A:$A,0)),"-")</f>
      </c>
      <c r="F815" s="4384" t="inlineStr">
        <is>
          <t>Households Added</t>
        </is>
      </c>
      <c r="G815" s="11726" t="str">
        <f>=IFERROR(INDEX('All Data'!$AG:$AG,MATCH($H$804&amp;"",'All Data'!$A:$A,0)),"-")</f>
      </c>
    </row>
    <row customHeight="1" ht="15" r="816">
      <c r="B816" s="32" t="inlineStr">
        <is>
          <t>SAP Acres</t>
        </is>
      </c>
      <c r="C816" s="11729" t="str">
        <f>=IFERROR(INDEX('All Data'!$W:$W,MATCH($H$804&amp;"",'All Data'!$A:$A,0)),"-")</f>
      </c>
      <c r="D816" s="32" t="inlineStr">
        <is>
          <t>Exit Distance (mi)</t>
        </is>
      </c>
      <c r="E816" s="11732" t="str">
        <f>=IFERROR(INDEX('All Data'!$AC:$AC,MATCH($H$804&amp;"",'All Data'!$A:$A,0)),"-")</f>
      </c>
      <c r="F816" s="32" t="inlineStr">
        <is>
          <t>Population Added</t>
        </is>
      </c>
      <c r="G816" s="11735" t="str">
        <f>=IFERROR(INDEX('All Data'!$AH:$AH,MATCH($H$804&amp;"",'All Data'!$A:$A,0)),"-")</f>
      </c>
    </row>
    <row customHeight="1" ht="15" r="817">
      <c r="B817" s="4384" t="inlineStr">
        <is>
          <t>SAP % of Tract</t>
        </is>
      </c>
      <c r="C817" s="11738" t="str">
        <f>=IFERROR(INDEX('All Data'!$X:$X,MATCH($H$804&amp;"",'All Data'!$A:$A,0)),"-")</f>
      </c>
      <c r="D817" s="4384" t="inlineStr">
        <is>
          <t>ATO Jobs (Auto)</t>
        </is>
      </c>
      <c r="E817" s="11741" t="str">
        <f>=IFERROR(INDEX('All Data'!$AD:$AD,MATCH($H$804&amp;"",'All Data'!$A:$A,0)),"-")</f>
      </c>
      <c r="F817" s="4384" t="inlineStr">
        <is>
          <t>Jobs Added</t>
        </is>
      </c>
      <c r="G817" s="11744" t="str">
        <f>=IFERROR(INDEX('All Data'!$AI:$AI,MATCH($H$804&amp;"",'All Data'!$A:$A,0)),"-")</f>
      </c>
    </row>
    <row customHeight="1" ht="15" r="818">
      <c r="B818" s="32" t="inlineStr">
        <is>
          <t>ATO Jobs (Transit)</t>
        </is>
      </c>
      <c r="C818" s="11747" t="str">
        <f>=IFERROR(INDEX('All Data'!$Y:$Y,MATCH($H$804&amp;"",'All Data'!$A:$A,0)),"-")</f>
      </c>
      <c r="D818" s="32" t="inlineStr">
        <is>
          <t>ATO Households (Auto)</t>
        </is>
      </c>
      <c r="E818" s="11750" t="str">
        <f>=IFERROR(INDEX('All Data'!$AE:$AE,MATCH($H$804&amp;"",'All Data'!$A:$A,0)),"-")</f>
      </c>
      <c r="F818" s="32" t="inlineStr">
        <is>
          <t>ERU Added</t>
        </is>
      </c>
      <c r="G818" s="11753" t="str">
        <f>=IFERROR(INDEX('All Data'!$AJ:$AJ,MATCH($H$804&amp;"",'All Data'!$A:$A,0)),"-")</f>
      </c>
    </row>
    <row customHeight="1" ht="15" r="819">
      <c r="B819" s="4384" t="inlineStr">
        <is>
          <t>ATO Households (Transit)</t>
        </is>
      </c>
      <c r="C819" s="11756" t="str">
        <f>=IFERROR(INDEX('All Data'!$Z:$Z,MATCH($H$804&amp;"",'All Data'!$A:$A,0)),"-")</f>
      </c>
      <c r="D819" s="4384" t="inlineStr">
        <is>
          <t/>
        </is>
      </c>
      <c r="E819" s="4440" t="inlineStr">
        <is>
          <t/>
        </is>
      </c>
      <c r="F819" s="4384" t="inlineStr">
        <is>
          <t>ERU per Acre</t>
        </is>
      </c>
      <c r="G819" s="11759" t="str">
        <f>=IFERROR(INDEX('All Data'!$AK:$AK,MATCH($H$804&amp;"",'All Data'!$A:$A,0)),"-")</f>
      </c>
    </row>
    <row customHeight="1" ht="15" r="820">
      <c r="B820" s="32" t="inlineStr">
        <is>
          <t>SAP Planned HH/ac</t>
        </is>
      </c>
      <c r="C820" s="11762" t="str">
        <f>=IFERROR(INDEX('All Data'!$AA:$AA,MATCH($H$804&amp;"",'All Data'!$A:$A,0)),"-")</f>
      </c>
      <c r="D820" s="32" t="inlineStr">
        <is>
          <t/>
        </is>
      </c>
      <c r="E820" s="4448" t="inlineStr">
        <is>
          <t/>
        </is>
      </c>
      <c r="F820" s="32" t="inlineStr">
        <is>
          <t/>
        </is>
      </c>
      <c r="G820" s="4448" t="inlineStr">
        <is>
          <t/>
        </is>
      </c>
    </row>
    <row customHeight="1" ht="15" r="821">
      <c r="B821" s="4384" t="inlineStr">
        <is>
          <t/>
        </is>
      </c>
      <c r="C821" s="4440" t="inlineStr">
        <is>
          <t/>
        </is>
      </c>
      <c r="D821" s="4384" t="inlineStr">
        <is>
          <t/>
        </is>
      </c>
      <c r="E821" s="4440" t="inlineStr">
        <is>
          <t/>
        </is>
      </c>
      <c r="F821" s="4384" t="inlineStr">
        <is>
          <t/>
        </is>
      </c>
      <c r="G821" s="4440" t="inlineStr">
        <is>
          <t/>
        </is>
      </c>
    </row>
    <row customHeight="1" ht="14" r="822">
      <c r="B822" s="4500" t="inlineStr">
        <is>
          <t>INCOME</t>
        </is>
      </c>
      <c r="C822" s="4500"/>
      <c r="D822" s="4500" t="inlineStr">
        <is>
          <t>POVERTY RATE</t>
        </is>
      </c>
      <c r="E822" s="4500"/>
      <c r="F822" s="4500" t="inlineStr">
        <is>
          <t>UNEMPLOYMENT</t>
        </is>
      </c>
      <c r="G822" s="4500"/>
    </row>
    <row customHeight="1" ht="18" r="823">
      <c r="B823" s="10"/>
      <c r="C823" s="11766" t="str">
        <f>=IFERROR(INDEX('All Data'!$AN:$AN,MATCH($H$804&amp;"",'All Data'!$A:$A,0)),"-")</f>
      </c>
      <c r="D823" s="10"/>
      <c r="E823" s="11770" t="str">
        <f>=IFERROR(INDEX('All Data'!$AL:$AL,MATCH($H$804&amp;"",'All Data'!$A:$A,0)),"-")</f>
      </c>
      <c r="F823" s="10"/>
      <c r="G823" s="11774" t="str">
        <f>=IFERROR(INDEX('All Data'!$AM:$AM,MATCH($H$804&amp;"",'All Data'!$A:$A,0)),"-")</f>
      </c>
    </row>
    <row customHeight="1" ht="24" r="824">
      <c r="B824" s="4645" t="str">
        <f>="Investment Likelihood: "&amp;IFERROR(INDEX('All Data'!$AP:$AP,MATCH($H$804&amp;"",'All Data'!$A:$A,0)),"—")</f>
      </c>
      <c r="C824" s="4645"/>
      <c r="D824" s="4645"/>
      <c r="E824" s="4645"/>
      <c r="F824" s="4645"/>
      <c r="G824" s="4645"/>
    </row>
    <row customHeight="1" ht="15" r="825">
      <c r="B825" s="4516" t="inlineStr">
        <is>
          <t>Access to Opportunities (ATO) Composite Score /100</t>
        </is>
      </c>
      <c r="C825" s="4516"/>
      <c r="D825" s="4516"/>
      <c r="E825" s="4516"/>
      <c r="F825" s="11778" t="str">
        <f>=IFERROR(INDEX('All Data'!$AF:$AF,MATCH($H$804&amp;"",'All Data'!$A:$A,0)),"-")</f>
      </c>
      <c r="G825" s="15"/>
    </row>
    <row customHeight="1" ht="8" r="826"/>
    <row customHeight="1" ht="8" r="827"/>
    <row customHeight="1" ht="8" r="828"/>
    <row customHeight="1" ht="22" r="829">
      <c r="A829" s="4523" t="str">
        <f>="34  —  "&amp;IFERROR(INDEX('All Data'!$C:$C,MATCH($H$829&amp;"",'All Data'!$A:$A,0)),"")&amp;"  |  GEOID "&amp;$H$829&amp;"  |  "&amp;TEXT(IFERROR(INDEX('All Data'!$F:$F,MATCH($H$829&amp;"",'All Data'!$A:$A,0)),0),"0")&amp;" ac  |  "&amp;IFERROR(INDEX('All Data'!$AP:$AP,MATCH($H$829&amp;"",'All Data'!$A:$A,0)),"—")</f>
      </c>
      <c r="B829" s="4523"/>
      <c r="C829" s="4523"/>
      <c r="D829" s="4523"/>
      <c r="E829" s="4523"/>
      <c r="F829" s="4523"/>
      <c r="G829" s="4523"/>
      <c r="H829" s="11779" t="inlineStr">
        <is>
          <t>49035113308</t>
        </is>
      </c>
    </row>
    <row customHeight="1" ht="14" r="830">
      <c r="B830" s="4382" t="inlineStr">
        <is>
          <t>TRACT PROFILE</t>
        </is>
      </c>
      <c r="C830" s="4382"/>
      <c r="D830" s="4382" t="inlineStr">
        <is>
          <t>CENTERS &amp; DISTRICTS</t>
        </is>
      </c>
      <c r="E830" s="4382"/>
      <c r="F830" s="4382" t="inlineStr">
        <is>
          <t>HOUSING &amp; DEMOGRAPHICS</t>
        </is>
      </c>
      <c r="G830" s="4382"/>
    </row>
    <row customHeight="1" ht="15" r="831">
      <c r="B831" s="4384" t="inlineStr">
        <is>
          <t>Population</t>
        </is>
      </c>
      <c r="C831" s="11782" t="str">
        <f>=IFERROR(INDEX('All Data'!$D:$D,MATCH($H$829&amp;"",'All Data'!$A:$A,0)),"-")</f>
      </c>
      <c r="D831" s="4384" t="inlineStr">
        <is>
          <t>WC MUorC % Total</t>
        </is>
      </c>
      <c r="E831" s="11785" t="str">
        <f>=IFERROR(INDEX('All Data'!$J:$J,MATCH($H$829&amp;"",'All Data'!$A:$A,0)),"-")</f>
      </c>
      <c r="F831" s="4384" t="inlineStr">
        <is>
          <t>Total Units</t>
        </is>
      </c>
      <c r="G831" s="11788" t="str">
        <f>=IFERROR(INDEX('All Data'!$R:$R,MATCH($H$829&amp;"",'All Data'!$A:$A,0)),"-")</f>
      </c>
    </row>
    <row customHeight="1" ht="15" r="832">
      <c r="B832" s="32" t="inlineStr">
        <is>
          <t>Households</t>
        </is>
      </c>
      <c r="C832" s="11791" t="str">
        <f>=IFERROR(INDEX('All Data'!$E:$E,MATCH($H$829&amp;"",'All Data'!$A:$A,0)),"-")</f>
      </c>
      <c r="D832" s="32" t="inlineStr">
        <is>
          <t>Metropolitan Center</t>
        </is>
      </c>
      <c r="E832" s="11794" t="str">
        <f>=IFERROR(INDEX('All Data'!$K:$K,MATCH($H$829&amp;"",'All Data'!$A:$A,0)),"-")</f>
      </c>
      <c r="F832" s="32" t="inlineStr">
        <is>
          <t>Residential Acres</t>
        </is>
      </c>
      <c r="G832" s="11797" t="str">
        <f>=IFERROR(INDEX('All Data'!$S:$S,MATCH($H$829&amp;"",'All Data'!$A:$A,0)),"-")</f>
      </c>
    </row>
    <row customHeight="1" ht="15" r="833">
      <c r="B833" s="4384" t="inlineStr">
        <is>
          <t>Total Acres</t>
        </is>
      </c>
      <c r="C833" s="11800" t="str">
        <f>=IFERROR(INDEX('All Data'!$F:$F,MATCH($H$829&amp;"",'All Data'!$A:$A,0)),"-")</f>
      </c>
      <c r="D833" s="4384" t="inlineStr">
        <is>
          <t>Urban Center</t>
        </is>
      </c>
      <c r="E833" s="11803" t="str">
        <f>=IFERROR(INDEX('All Data'!$L:$L,MATCH($H$829&amp;"",'All Data'!$A:$A,0)),"-")</f>
      </c>
      <c r="F833" s="4384" t="inlineStr">
        <is>
          <t>SFD Acres</t>
        </is>
      </c>
      <c r="G833" s="11806" t="str">
        <f>=IFERROR(INDEX('All Data'!$T:$T,MATCH($H$829&amp;"",'All Data'!$A:$A,0)),"-")</f>
      </c>
    </row>
    <row customHeight="1" ht="15" r="834">
      <c r="B834" s="32" t="inlineStr">
        <is>
          <t>Developable Acres</t>
        </is>
      </c>
      <c r="C834" s="11809" t="str">
        <f>=IFERROR(INDEX('All Data'!$G:$G,MATCH($H$829&amp;"",'All Data'!$A:$A,0)),"-")</f>
      </c>
      <c r="D834" s="32" t="inlineStr">
        <is>
          <t>City Center</t>
        </is>
      </c>
      <c r="E834" s="11812" t="str">
        <f>=IFERROR(INDEX('All Data'!$M:$M,MATCH($H$829&amp;"",'All Data'!$A:$A,0)),"-")</f>
      </c>
      <c r="F834" s="32" t="inlineStr">
        <is>
          <t>MF / SFA Acres</t>
        </is>
      </c>
      <c r="G834" s="11815" t="str">
        <f>=IFERROR(INDEX('All Data'!$U:$U,MATCH($H$829&amp;"",'All Data'!$A:$A,0)),"-")</f>
      </c>
    </row>
    <row customHeight="1" ht="15" r="835">
      <c r="B835" s="4384" t="inlineStr">
        <is>
          <t>OZ 1.0 Acres</t>
        </is>
      </c>
      <c r="C835" s="11818" t="str">
        <f>=IFERROR(INDEX('All Data'!$H:$H,MATCH($H$829&amp;"",'All Data'!$A:$A,0)),"-")</f>
      </c>
      <c r="D835" s="4384" t="inlineStr">
        <is>
          <t>Neighborhood Center</t>
        </is>
      </c>
      <c r="E835" s="11821" t="str">
        <f>=IFERROR(INDEX('All Data'!$N:$N,MATCH($H$829&amp;"",'All Data'!$A:$A,0)),"-")</f>
      </c>
      <c r="F835" s="4384" t="inlineStr">
        <is>
          <t>Poverty Rate</t>
        </is>
      </c>
      <c r="G835" s="11824" t="str">
        <f>=IFERROR(INDEX('All Data'!$AL:$AL,MATCH($H$829&amp;"",'All Data'!$A:$A,0)),"-")</f>
      </c>
    </row>
    <row customHeight="1" ht="15" r="836">
      <c r="B836" s="32" t="inlineStr">
        <is>
          <t>OZ 1.0 % of Tract</t>
        </is>
      </c>
      <c r="C836" s="11827" t="str">
        <f>=IFERROR(INDEX('All Data'!$I:$I,MATCH($H$829&amp;"",'All Data'!$A:$A,0)),"-")</f>
      </c>
      <c r="D836" s="32" t="inlineStr">
        <is>
          <t>Employment District</t>
        </is>
      </c>
      <c r="E836" s="11830" t="str">
        <f>=IFERROR(INDEX('All Data'!$O:$O,MATCH($H$829&amp;"",'All Data'!$A:$A,0)),"-")</f>
      </c>
      <c r="F836" s="32" t="inlineStr">
        <is>
          <t>Unemployment Rate</t>
        </is>
      </c>
      <c r="G836" s="11833" t="str">
        <f>=IFERROR(INDEX('All Data'!$AM:$AM,MATCH($H$829&amp;"",'All Data'!$A:$A,0)),"-")</f>
      </c>
    </row>
    <row customHeight="1" ht="15" r="837">
      <c r="B837" s="4384" t="inlineStr">
        <is>
          <t/>
        </is>
      </c>
      <c r="C837" s="4440" t="inlineStr">
        <is>
          <t/>
        </is>
      </c>
      <c r="D837" s="4384" t="inlineStr">
        <is>
          <t>Industrial District</t>
        </is>
      </c>
      <c r="E837" s="11836" t="str">
        <f>=IFERROR(INDEX('All Data'!$P:$P,MATCH($H$829&amp;"",'All Data'!$A:$A,0)),"-")</f>
      </c>
      <c r="F837" s="4384" t="inlineStr">
        <is>
          <t>Median Family Income</t>
        </is>
      </c>
      <c r="G837" s="11839" t="str">
        <f>=IFERROR(INDEX('All Data'!$AN:$AN,MATCH($H$829&amp;"",'All Data'!$A:$A,0)),"-")</f>
      </c>
    </row>
    <row customHeight="1" ht="15" r="838">
      <c r="B838" s="32" t="inlineStr">
        <is>
          <t/>
        </is>
      </c>
      <c r="C838" s="4448" t="inlineStr">
        <is>
          <t/>
        </is>
      </c>
      <c r="D838" s="32" t="inlineStr">
        <is>
          <t>Retail District</t>
        </is>
      </c>
      <c r="E838" s="11842" t="str">
        <f>=IFERROR(INDEX('All Data'!$Q:$Q,MATCH($H$829&amp;"",'All Data'!$A:$A,0)),"-")</f>
      </c>
      <c r="F838" s="32" t="inlineStr">
        <is>
          <t/>
        </is>
      </c>
      <c r="G838" s="4448" t="inlineStr">
        <is>
          <t/>
        </is>
      </c>
    </row>
    <row customHeight="1" ht="14" r="839">
      <c r="B839" s="4453" t="inlineStr">
        <is>
          <t>TRANSIT ACCESS</t>
        </is>
      </c>
      <c r="C839" s="4453"/>
      <c r="D839" s="4453" t="inlineStr">
        <is>
          <t>AUTO ACCESS</t>
        </is>
      </c>
      <c r="E839" s="4453"/>
      <c r="F839" s="4453" t="inlineStr">
        <is>
          <t>PROJECTED GROWTH 2027-37</t>
        </is>
      </c>
      <c r="G839" s="4453"/>
    </row>
    <row customHeight="1" ht="15" r="840">
      <c r="B840" s="4384" t="inlineStr">
        <is>
          <t>Rail / BRT Stops</t>
        </is>
      </c>
      <c r="C840" s="11845" t="str">
        <f>=IFERROR(INDEX('All Data'!$V:$V,MATCH($H$829&amp;"",'All Data'!$A:$A,0)),"-")</f>
      </c>
      <c r="D840" s="4384" t="inlineStr">
        <is>
          <t>Freeway Exits</t>
        </is>
      </c>
      <c r="E840" s="11848" t="str">
        <f>=IFERROR(INDEX('All Data'!$AB:$AB,MATCH($H$829&amp;"",'All Data'!$A:$A,0)),"-")</f>
      </c>
      <c r="F840" s="4384" t="inlineStr">
        <is>
          <t>Households Added</t>
        </is>
      </c>
      <c r="G840" s="11851" t="str">
        <f>=IFERROR(INDEX('All Data'!$AG:$AG,MATCH($H$829&amp;"",'All Data'!$A:$A,0)),"-")</f>
      </c>
    </row>
    <row customHeight="1" ht="15" r="841">
      <c r="B841" s="32" t="inlineStr">
        <is>
          <t>SAP Acres</t>
        </is>
      </c>
      <c r="C841" s="11854" t="str">
        <f>=IFERROR(INDEX('All Data'!$W:$W,MATCH($H$829&amp;"",'All Data'!$A:$A,0)),"-")</f>
      </c>
      <c r="D841" s="32" t="inlineStr">
        <is>
          <t>Exit Distance (mi)</t>
        </is>
      </c>
      <c r="E841" s="11857" t="str">
        <f>=IFERROR(INDEX('All Data'!$AC:$AC,MATCH($H$829&amp;"",'All Data'!$A:$A,0)),"-")</f>
      </c>
      <c r="F841" s="32" t="inlineStr">
        <is>
          <t>Population Added</t>
        </is>
      </c>
      <c r="G841" s="11860" t="str">
        <f>=IFERROR(INDEX('All Data'!$AH:$AH,MATCH($H$829&amp;"",'All Data'!$A:$A,0)),"-")</f>
      </c>
    </row>
    <row customHeight="1" ht="15" r="842">
      <c r="B842" s="4384" t="inlineStr">
        <is>
          <t>SAP % of Tract</t>
        </is>
      </c>
      <c r="C842" s="11863" t="str">
        <f>=IFERROR(INDEX('All Data'!$X:$X,MATCH($H$829&amp;"",'All Data'!$A:$A,0)),"-")</f>
      </c>
      <c r="D842" s="4384" t="inlineStr">
        <is>
          <t>ATO Jobs (Auto)</t>
        </is>
      </c>
      <c r="E842" s="11866" t="str">
        <f>=IFERROR(INDEX('All Data'!$AD:$AD,MATCH($H$829&amp;"",'All Data'!$A:$A,0)),"-")</f>
      </c>
      <c r="F842" s="4384" t="inlineStr">
        <is>
          <t>Jobs Added</t>
        </is>
      </c>
      <c r="G842" s="11869" t="str">
        <f>=IFERROR(INDEX('All Data'!$AI:$AI,MATCH($H$829&amp;"",'All Data'!$A:$A,0)),"-")</f>
      </c>
    </row>
    <row customHeight="1" ht="15" r="843">
      <c r="B843" s="32" t="inlineStr">
        <is>
          <t>ATO Jobs (Transit)</t>
        </is>
      </c>
      <c r="C843" s="11872" t="str">
        <f>=IFERROR(INDEX('All Data'!$Y:$Y,MATCH($H$829&amp;"",'All Data'!$A:$A,0)),"-")</f>
      </c>
      <c r="D843" s="32" t="inlineStr">
        <is>
          <t>ATO Households (Auto)</t>
        </is>
      </c>
      <c r="E843" s="11875" t="str">
        <f>=IFERROR(INDEX('All Data'!$AE:$AE,MATCH($H$829&amp;"",'All Data'!$A:$A,0)),"-")</f>
      </c>
      <c r="F843" s="32" t="inlineStr">
        <is>
          <t>ERU Added</t>
        </is>
      </c>
      <c r="G843" s="11878" t="str">
        <f>=IFERROR(INDEX('All Data'!$AJ:$AJ,MATCH($H$829&amp;"",'All Data'!$A:$A,0)),"-")</f>
      </c>
    </row>
    <row customHeight="1" ht="15" r="844">
      <c r="B844" s="4384" t="inlineStr">
        <is>
          <t>ATO Households (Transit)</t>
        </is>
      </c>
      <c r="C844" s="11881" t="str">
        <f>=IFERROR(INDEX('All Data'!$Z:$Z,MATCH($H$829&amp;"",'All Data'!$A:$A,0)),"-")</f>
      </c>
      <c r="D844" s="4384" t="inlineStr">
        <is>
          <t/>
        </is>
      </c>
      <c r="E844" s="4440" t="inlineStr">
        <is>
          <t/>
        </is>
      </c>
      <c r="F844" s="4384" t="inlineStr">
        <is>
          <t>ERU per Acre</t>
        </is>
      </c>
      <c r="G844" s="11884" t="str">
        <f>=IFERROR(INDEX('All Data'!$AK:$AK,MATCH($H$829&amp;"",'All Data'!$A:$A,0)),"-")</f>
      </c>
    </row>
    <row customHeight="1" ht="15" r="845">
      <c r="B845" s="32" t="inlineStr">
        <is>
          <t>SAP Planned HH/ac</t>
        </is>
      </c>
      <c r="C845" s="11887" t="str">
        <f>=IFERROR(INDEX('All Data'!$AA:$AA,MATCH($H$829&amp;"",'All Data'!$A:$A,0)),"-")</f>
      </c>
      <c r="D845" s="32" t="inlineStr">
        <is>
          <t/>
        </is>
      </c>
      <c r="E845" s="4448" t="inlineStr">
        <is>
          <t/>
        </is>
      </c>
      <c r="F845" s="32" t="inlineStr">
        <is>
          <t/>
        </is>
      </c>
      <c r="G845" s="4448" t="inlineStr">
        <is>
          <t/>
        </is>
      </c>
    </row>
    <row customHeight="1" ht="15" r="846">
      <c r="B846" s="4384" t="inlineStr">
        <is>
          <t/>
        </is>
      </c>
      <c r="C846" s="4440" t="inlineStr">
        <is>
          <t/>
        </is>
      </c>
      <c r="D846" s="4384" t="inlineStr">
        <is>
          <t/>
        </is>
      </c>
      <c r="E846" s="4440" t="inlineStr">
        <is>
          <t/>
        </is>
      </c>
      <c r="F846" s="4384" t="inlineStr">
        <is>
          <t/>
        </is>
      </c>
      <c r="G846" s="4440" t="inlineStr">
        <is>
          <t/>
        </is>
      </c>
    </row>
    <row customHeight="1" ht="14" r="847">
      <c r="B847" s="4500" t="inlineStr">
        <is>
          <t>INCOME</t>
        </is>
      </c>
      <c r="C847" s="4500"/>
      <c r="D847" s="4500" t="inlineStr">
        <is>
          <t>POVERTY RATE</t>
        </is>
      </c>
      <c r="E847" s="4500"/>
      <c r="F847" s="4500" t="inlineStr">
        <is>
          <t>UNEMPLOYMENT</t>
        </is>
      </c>
      <c r="G847" s="4500"/>
    </row>
    <row customHeight="1" ht="18" r="848">
      <c r="B848" s="10"/>
      <c r="C848" s="11891" t="str">
        <f>=IFERROR(INDEX('All Data'!$AN:$AN,MATCH($H$829&amp;"",'All Data'!$A:$A,0)),"-")</f>
      </c>
      <c r="D848" s="10"/>
      <c r="E848" s="11895" t="str">
        <f>=IFERROR(INDEX('All Data'!$AL:$AL,MATCH($H$829&amp;"",'All Data'!$A:$A,0)),"-")</f>
      </c>
      <c r="F848" s="10"/>
      <c r="G848" s="11899" t="str">
        <f>=IFERROR(INDEX('All Data'!$AM:$AM,MATCH($H$829&amp;"",'All Data'!$A:$A,0)),"-")</f>
      </c>
    </row>
    <row customHeight="1" ht="24" r="849">
      <c r="B849" s="4645" t="str">
        <f>="Investment Likelihood: "&amp;IFERROR(INDEX('All Data'!$AP:$AP,MATCH($H$829&amp;"",'All Data'!$A:$A,0)),"—")</f>
      </c>
      <c r="C849" s="4645"/>
      <c r="D849" s="4645"/>
      <c r="E849" s="4645"/>
      <c r="F849" s="4645"/>
      <c r="G849" s="4645"/>
    </row>
    <row customHeight="1" ht="15" r="850">
      <c r="B850" s="4516" t="inlineStr">
        <is>
          <t>Access to Opportunities (ATO) Composite Score /100</t>
        </is>
      </c>
      <c r="C850" s="4516"/>
      <c r="D850" s="4516"/>
      <c r="E850" s="4516"/>
      <c r="F850" s="11903" t="str">
        <f>=IFERROR(INDEX('All Data'!$AF:$AF,MATCH($H$829&amp;"",'All Data'!$A:$A,0)),"-")</f>
      </c>
      <c r="G850" s="15"/>
    </row>
    <row customHeight="1" ht="8" r="851"/>
    <row customHeight="1" ht="8" r="852"/>
    <row customHeight="1" ht="8" r="853"/>
    <row customHeight="1" ht="22" r="854">
      <c r="A854" s="4381" t="str">
        <f>="35  —  "&amp;IFERROR(INDEX('All Data'!$C:$C,MATCH($H$854&amp;"",'All Data'!$A:$A,0)),"")&amp;"  |  GEOID "&amp;$H$854&amp;"  |  "&amp;TEXT(IFERROR(INDEX('All Data'!$F:$F,MATCH($H$854&amp;"",'All Data'!$A:$A,0)),0),"0")&amp;" ac  |  "&amp;IFERROR(INDEX('All Data'!$AP:$AP,MATCH($H$854&amp;"",'All Data'!$A:$A,0)),"—")</f>
      </c>
      <c r="B854" s="4381"/>
      <c r="C854" s="4381"/>
      <c r="D854" s="4381"/>
      <c r="E854" s="4381"/>
      <c r="F854" s="4381"/>
      <c r="G854" s="4381"/>
      <c r="H854" s="11904" t="inlineStr">
        <is>
          <t>49035113309</t>
        </is>
      </c>
    </row>
    <row customHeight="1" ht="14" r="855">
      <c r="B855" s="4382" t="inlineStr">
        <is>
          <t>TRACT PROFILE</t>
        </is>
      </c>
      <c r="C855" s="4382"/>
      <c r="D855" s="4382" t="inlineStr">
        <is>
          <t>CENTERS &amp; DISTRICTS</t>
        </is>
      </c>
      <c r="E855" s="4382"/>
      <c r="F855" s="4382" t="inlineStr">
        <is>
          <t>HOUSING &amp; DEMOGRAPHICS</t>
        </is>
      </c>
      <c r="G855" s="4382"/>
    </row>
    <row customHeight="1" ht="15" r="856">
      <c r="B856" s="4384" t="inlineStr">
        <is>
          <t>Population</t>
        </is>
      </c>
      <c r="C856" s="11907" t="str">
        <f>=IFERROR(INDEX('All Data'!$D:$D,MATCH($H$854&amp;"",'All Data'!$A:$A,0)),"-")</f>
      </c>
      <c r="D856" s="4384" t="inlineStr">
        <is>
          <t>WC MUorC % Total</t>
        </is>
      </c>
      <c r="E856" s="11910" t="str">
        <f>=IFERROR(INDEX('All Data'!$J:$J,MATCH($H$854&amp;"",'All Data'!$A:$A,0)),"-")</f>
      </c>
      <c r="F856" s="4384" t="inlineStr">
        <is>
          <t>Total Units</t>
        </is>
      </c>
      <c r="G856" s="11913" t="str">
        <f>=IFERROR(INDEX('All Data'!$R:$R,MATCH($H$854&amp;"",'All Data'!$A:$A,0)),"-")</f>
      </c>
    </row>
    <row customHeight="1" ht="15" r="857">
      <c r="B857" s="32" t="inlineStr">
        <is>
          <t>Households</t>
        </is>
      </c>
      <c r="C857" s="11916" t="str">
        <f>=IFERROR(INDEX('All Data'!$E:$E,MATCH($H$854&amp;"",'All Data'!$A:$A,0)),"-")</f>
      </c>
      <c r="D857" s="32" t="inlineStr">
        <is>
          <t>Metropolitan Center</t>
        </is>
      </c>
      <c r="E857" s="11919" t="str">
        <f>=IFERROR(INDEX('All Data'!$K:$K,MATCH($H$854&amp;"",'All Data'!$A:$A,0)),"-")</f>
      </c>
      <c r="F857" s="32" t="inlineStr">
        <is>
          <t>Residential Acres</t>
        </is>
      </c>
      <c r="G857" s="11922" t="str">
        <f>=IFERROR(INDEX('All Data'!$S:$S,MATCH($H$854&amp;"",'All Data'!$A:$A,0)),"-")</f>
      </c>
    </row>
    <row customHeight="1" ht="15" r="858">
      <c r="B858" s="4384" t="inlineStr">
        <is>
          <t>Total Acres</t>
        </is>
      </c>
      <c r="C858" s="11925" t="str">
        <f>=IFERROR(INDEX('All Data'!$F:$F,MATCH($H$854&amp;"",'All Data'!$A:$A,0)),"-")</f>
      </c>
      <c r="D858" s="4384" t="inlineStr">
        <is>
          <t>Urban Center</t>
        </is>
      </c>
      <c r="E858" s="11928" t="str">
        <f>=IFERROR(INDEX('All Data'!$L:$L,MATCH($H$854&amp;"",'All Data'!$A:$A,0)),"-")</f>
      </c>
      <c r="F858" s="4384" t="inlineStr">
        <is>
          <t>SFD Acres</t>
        </is>
      </c>
      <c r="G858" s="11931" t="str">
        <f>=IFERROR(INDEX('All Data'!$T:$T,MATCH($H$854&amp;"",'All Data'!$A:$A,0)),"-")</f>
      </c>
    </row>
    <row customHeight="1" ht="15" r="859">
      <c r="B859" s="32" t="inlineStr">
        <is>
          <t>Developable Acres</t>
        </is>
      </c>
      <c r="C859" s="11934" t="str">
        <f>=IFERROR(INDEX('All Data'!$G:$G,MATCH($H$854&amp;"",'All Data'!$A:$A,0)),"-")</f>
      </c>
      <c r="D859" s="32" t="inlineStr">
        <is>
          <t>City Center</t>
        </is>
      </c>
      <c r="E859" s="11937" t="str">
        <f>=IFERROR(INDEX('All Data'!$M:$M,MATCH($H$854&amp;"",'All Data'!$A:$A,0)),"-")</f>
      </c>
      <c r="F859" s="32" t="inlineStr">
        <is>
          <t>MF / SFA Acres</t>
        </is>
      </c>
      <c r="G859" s="11940" t="str">
        <f>=IFERROR(INDEX('All Data'!$U:$U,MATCH($H$854&amp;"",'All Data'!$A:$A,0)),"-")</f>
      </c>
    </row>
    <row customHeight="1" ht="15" r="860">
      <c r="B860" s="4384" t="inlineStr">
        <is>
          <t>OZ 1.0 Acres</t>
        </is>
      </c>
      <c r="C860" s="11943" t="str">
        <f>=IFERROR(INDEX('All Data'!$H:$H,MATCH($H$854&amp;"",'All Data'!$A:$A,0)),"-")</f>
      </c>
      <c r="D860" s="4384" t="inlineStr">
        <is>
          <t>Neighborhood Center</t>
        </is>
      </c>
      <c r="E860" s="11946" t="str">
        <f>=IFERROR(INDEX('All Data'!$N:$N,MATCH($H$854&amp;"",'All Data'!$A:$A,0)),"-")</f>
      </c>
      <c r="F860" s="4384" t="inlineStr">
        <is>
          <t>Poverty Rate</t>
        </is>
      </c>
      <c r="G860" s="11949" t="str">
        <f>=IFERROR(INDEX('All Data'!$AL:$AL,MATCH($H$854&amp;"",'All Data'!$A:$A,0)),"-")</f>
      </c>
    </row>
    <row customHeight="1" ht="15" r="861">
      <c r="B861" s="32" t="inlineStr">
        <is>
          <t>OZ 1.0 % of Tract</t>
        </is>
      </c>
      <c r="C861" s="11952" t="str">
        <f>=IFERROR(INDEX('All Data'!$I:$I,MATCH($H$854&amp;"",'All Data'!$A:$A,0)),"-")</f>
      </c>
      <c r="D861" s="32" t="inlineStr">
        <is>
          <t>Employment District</t>
        </is>
      </c>
      <c r="E861" s="11955" t="str">
        <f>=IFERROR(INDEX('All Data'!$O:$O,MATCH($H$854&amp;"",'All Data'!$A:$A,0)),"-")</f>
      </c>
      <c r="F861" s="32" t="inlineStr">
        <is>
          <t>Unemployment Rate</t>
        </is>
      </c>
      <c r="G861" s="11958" t="str">
        <f>=IFERROR(INDEX('All Data'!$AM:$AM,MATCH($H$854&amp;"",'All Data'!$A:$A,0)),"-")</f>
      </c>
    </row>
    <row customHeight="1" ht="15" r="862">
      <c r="B862" s="4384" t="inlineStr">
        <is>
          <t/>
        </is>
      </c>
      <c r="C862" s="4440" t="inlineStr">
        <is>
          <t/>
        </is>
      </c>
      <c r="D862" s="4384" t="inlineStr">
        <is>
          <t>Industrial District</t>
        </is>
      </c>
      <c r="E862" s="11961" t="str">
        <f>=IFERROR(INDEX('All Data'!$P:$P,MATCH($H$854&amp;"",'All Data'!$A:$A,0)),"-")</f>
      </c>
      <c r="F862" s="4384" t="inlineStr">
        <is>
          <t>Median Family Income</t>
        </is>
      </c>
      <c r="G862" s="11964" t="str">
        <f>=IFERROR(INDEX('All Data'!$AN:$AN,MATCH($H$854&amp;"",'All Data'!$A:$A,0)),"-")</f>
      </c>
    </row>
    <row customHeight="1" ht="15" r="863">
      <c r="B863" s="32" t="inlineStr">
        <is>
          <t/>
        </is>
      </c>
      <c r="C863" s="4448" t="inlineStr">
        <is>
          <t/>
        </is>
      </c>
      <c r="D863" s="32" t="inlineStr">
        <is>
          <t>Retail District</t>
        </is>
      </c>
      <c r="E863" s="11967" t="str">
        <f>=IFERROR(INDEX('All Data'!$Q:$Q,MATCH($H$854&amp;"",'All Data'!$A:$A,0)),"-")</f>
      </c>
      <c r="F863" s="32" t="inlineStr">
        <is>
          <t/>
        </is>
      </c>
      <c r="G863" s="4448" t="inlineStr">
        <is>
          <t/>
        </is>
      </c>
    </row>
    <row customHeight="1" ht="14" r="864">
      <c r="B864" s="4453" t="inlineStr">
        <is>
          <t>TRANSIT ACCESS</t>
        </is>
      </c>
      <c r="C864" s="4453"/>
      <c r="D864" s="4453" t="inlineStr">
        <is>
          <t>AUTO ACCESS</t>
        </is>
      </c>
      <c r="E864" s="4453"/>
      <c r="F864" s="4453" t="inlineStr">
        <is>
          <t>PROJECTED GROWTH 2027-37</t>
        </is>
      </c>
      <c r="G864" s="4453"/>
    </row>
    <row customHeight="1" ht="15" r="865">
      <c r="B865" s="4384" t="inlineStr">
        <is>
          <t>Rail / BRT Stops</t>
        </is>
      </c>
      <c r="C865" s="11970" t="str">
        <f>=IFERROR(INDEX('All Data'!$V:$V,MATCH($H$854&amp;"",'All Data'!$A:$A,0)),"-")</f>
      </c>
      <c r="D865" s="4384" t="inlineStr">
        <is>
          <t>Freeway Exits</t>
        </is>
      </c>
      <c r="E865" s="11973" t="str">
        <f>=IFERROR(INDEX('All Data'!$AB:$AB,MATCH($H$854&amp;"",'All Data'!$A:$A,0)),"-")</f>
      </c>
      <c r="F865" s="4384" t="inlineStr">
        <is>
          <t>Households Added</t>
        </is>
      </c>
      <c r="G865" s="11976" t="str">
        <f>=IFERROR(INDEX('All Data'!$AG:$AG,MATCH($H$854&amp;"",'All Data'!$A:$A,0)),"-")</f>
      </c>
    </row>
    <row customHeight="1" ht="15" r="866">
      <c r="B866" s="32" t="inlineStr">
        <is>
          <t>SAP Acres</t>
        </is>
      </c>
      <c r="C866" s="11979" t="str">
        <f>=IFERROR(INDEX('All Data'!$W:$W,MATCH($H$854&amp;"",'All Data'!$A:$A,0)),"-")</f>
      </c>
      <c r="D866" s="32" t="inlineStr">
        <is>
          <t>Exit Distance (mi)</t>
        </is>
      </c>
      <c r="E866" s="11982" t="str">
        <f>=IFERROR(INDEX('All Data'!$AC:$AC,MATCH($H$854&amp;"",'All Data'!$A:$A,0)),"-")</f>
      </c>
      <c r="F866" s="32" t="inlineStr">
        <is>
          <t>Population Added</t>
        </is>
      </c>
      <c r="G866" s="11985" t="str">
        <f>=IFERROR(INDEX('All Data'!$AH:$AH,MATCH($H$854&amp;"",'All Data'!$A:$A,0)),"-")</f>
      </c>
    </row>
    <row customHeight="1" ht="15" r="867">
      <c r="B867" s="4384" t="inlineStr">
        <is>
          <t>SAP % of Tract</t>
        </is>
      </c>
      <c r="C867" s="11988" t="str">
        <f>=IFERROR(INDEX('All Data'!$X:$X,MATCH($H$854&amp;"",'All Data'!$A:$A,0)),"-")</f>
      </c>
      <c r="D867" s="4384" t="inlineStr">
        <is>
          <t>ATO Jobs (Auto)</t>
        </is>
      </c>
      <c r="E867" s="11991" t="str">
        <f>=IFERROR(INDEX('All Data'!$AD:$AD,MATCH($H$854&amp;"",'All Data'!$A:$A,0)),"-")</f>
      </c>
      <c r="F867" s="4384" t="inlineStr">
        <is>
          <t>Jobs Added</t>
        </is>
      </c>
      <c r="G867" s="11994" t="str">
        <f>=IFERROR(INDEX('All Data'!$AI:$AI,MATCH($H$854&amp;"",'All Data'!$A:$A,0)),"-")</f>
      </c>
    </row>
    <row customHeight="1" ht="15" r="868">
      <c r="B868" s="32" t="inlineStr">
        <is>
          <t>ATO Jobs (Transit)</t>
        </is>
      </c>
      <c r="C868" s="11997" t="str">
        <f>=IFERROR(INDEX('All Data'!$Y:$Y,MATCH($H$854&amp;"",'All Data'!$A:$A,0)),"-")</f>
      </c>
      <c r="D868" s="32" t="inlineStr">
        <is>
          <t>ATO Households (Auto)</t>
        </is>
      </c>
      <c r="E868" s="12000" t="str">
        <f>=IFERROR(INDEX('All Data'!$AE:$AE,MATCH($H$854&amp;"",'All Data'!$A:$A,0)),"-")</f>
      </c>
      <c r="F868" s="32" t="inlineStr">
        <is>
          <t>ERU Added</t>
        </is>
      </c>
      <c r="G868" s="12003" t="str">
        <f>=IFERROR(INDEX('All Data'!$AJ:$AJ,MATCH($H$854&amp;"",'All Data'!$A:$A,0)),"-")</f>
      </c>
    </row>
    <row customHeight="1" ht="15" r="869">
      <c r="B869" s="4384" t="inlineStr">
        <is>
          <t>ATO Households (Transit)</t>
        </is>
      </c>
      <c r="C869" s="12006" t="str">
        <f>=IFERROR(INDEX('All Data'!$Z:$Z,MATCH($H$854&amp;"",'All Data'!$A:$A,0)),"-")</f>
      </c>
      <c r="D869" s="4384" t="inlineStr">
        <is>
          <t/>
        </is>
      </c>
      <c r="E869" s="4440" t="inlineStr">
        <is>
          <t/>
        </is>
      </c>
      <c r="F869" s="4384" t="inlineStr">
        <is>
          <t>ERU per Acre</t>
        </is>
      </c>
      <c r="G869" s="12009" t="str">
        <f>=IFERROR(INDEX('All Data'!$AK:$AK,MATCH($H$854&amp;"",'All Data'!$A:$A,0)),"-")</f>
      </c>
    </row>
    <row customHeight="1" ht="15" r="870">
      <c r="B870" s="32" t="inlineStr">
        <is>
          <t>SAP Planned HH/ac</t>
        </is>
      </c>
      <c r="C870" s="12012" t="str">
        <f>=IFERROR(INDEX('All Data'!$AA:$AA,MATCH($H$854&amp;"",'All Data'!$A:$A,0)),"-")</f>
      </c>
      <c r="D870" s="32" t="inlineStr">
        <is>
          <t/>
        </is>
      </c>
      <c r="E870" s="4448" t="inlineStr">
        <is>
          <t/>
        </is>
      </c>
      <c r="F870" s="32" t="inlineStr">
        <is>
          <t/>
        </is>
      </c>
      <c r="G870" s="4448" t="inlineStr">
        <is>
          <t/>
        </is>
      </c>
    </row>
    <row customHeight="1" ht="15" r="871">
      <c r="B871" s="4384" t="inlineStr">
        <is>
          <t/>
        </is>
      </c>
      <c r="C871" s="4440" t="inlineStr">
        <is>
          <t/>
        </is>
      </c>
      <c r="D871" s="4384" t="inlineStr">
        <is>
          <t/>
        </is>
      </c>
      <c r="E871" s="4440" t="inlineStr">
        <is>
          <t/>
        </is>
      </c>
      <c r="F871" s="4384" t="inlineStr">
        <is>
          <t/>
        </is>
      </c>
      <c r="G871" s="4440" t="inlineStr">
        <is>
          <t/>
        </is>
      </c>
    </row>
    <row customHeight="1" ht="14" r="872">
      <c r="B872" s="4500" t="inlineStr">
        <is>
          <t>INCOME</t>
        </is>
      </c>
      <c r="C872" s="4500"/>
      <c r="D872" s="4500" t="inlineStr">
        <is>
          <t>POVERTY RATE</t>
        </is>
      </c>
      <c r="E872" s="4500"/>
      <c r="F872" s="4500" t="inlineStr">
        <is>
          <t>UNEMPLOYMENT</t>
        </is>
      </c>
      <c r="G872" s="4500"/>
    </row>
    <row customHeight="1" ht="18" r="873">
      <c r="B873" s="10"/>
      <c r="C873" s="12016" t="str">
        <f>=IFERROR(INDEX('All Data'!$AN:$AN,MATCH($H$854&amp;"",'All Data'!$A:$A,0)),"-")</f>
      </c>
      <c r="D873" s="10"/>
      <c r="E873" s="12020" t="str">
        <f>=IFERROR(INDEX('All Data'!$AL:$AL,MATCH($H$854&amp;"",'All Data'!$A:$A,0)),"-")</f>
      </c>
      <c r="F873" s="10"/>
      <c r="G873" s="12024" t="str">
        <f>=IFERROR(INDEX('All Data'!$AM:$AM,MATCH($H$854&amp;"",'All Data'!$A:$A,0)),"-")</f>
      </c>
    </row>
    <row customHeight="1" ht="24" r="874">
      <c r="B874" s="4514" t="str">
        <f>="Investment Likelihood: "&amp;IFERROR(INDEX('All Data'!$AP:$AP,MATCH($H$854&amp;"",'All Data'!$A:$A,0)),"—")</f>
      </c>
      <c r="C874" s="4514"/>
      <c r="D874" s="4514"/>
      <c r="E874" s="4514"/>
      <c r="F874" s="4514"/>
      <c r="G874" s="4514"/>
    </row>
    <row customHeight="1" ht="15" r="875">
      <c r="B875" s="4516" t="inlineStr">
        <is>
          <t>Access to Opportunities (ATO) Composite Score /100</t>
        </is>
      </c>
      <c r="C875" s="4516"/>
      <c r="D875" s="4516"/>
      <c r="E875" s="4516"/>
      <c r="F875" s="12028" t="str">
        <f>=IFERROR(INDEX('All Data'!$AF:$AF,MATCH($H$854&amp;"",'All Data'!$A:$A,0)),"-")</f>
      </c>
      <c r="G875" s="15"/>
    </row>
    <row customHeight="1" ht="8" r="876"/>
    <row customHeight="1" ht="8" r="877"/>
    <row customHeight="1" ht="8" r="878"/>
    <row customHeight="1" ht="22" r="879">
      <c r="A879" s="4902" t="str">
        <f>="36  —  "&amp;IFERROR(INDEX('All Data'!$C:$C,MATCH($H$879&amp;"",'All Data'!$A:$A,0)),"")&amp;"  |  GEOID "&amp;$H$879&amp;"  |  "&amp;TEXT(IFERROR(INDEX('All Data'!$F:$F,MATCH($H$879&amp;"",'All Data'!$A:$A,0)),0),"0")&amp;" ac  |  "&amp;IFERROR(INDEX('All Data'!$AP:$AP,MATCH($H$879&amp;"",'All Data'!$A:$A,0)),"—")</f>
      </c>
      <c r="B879" s="4902"/>
      <c r="C879" s="4902"/>
      <c r="D879" s="4902"/>
      <c r="E879" s="4902"/>
      <c r="F879" s="4902"/>
      <c r="G879" s="4902"/>
      <c r="H879" s="12029" t="inlineStr">
        <is>
          <t>49035113311</t>
        </is>
      </c>
    </row>
    <row customHeight="1" ht="14" r="880">
      <c r="B880" s="4382" t="inlineStr">
        <is>
          <t>TRACT PROFILE</t>
        </is>
      </c>
      <c r="C880" s="4382"/>
      <c r="D880" s="4382" t="inlineStr">
        <is>
          <t>CENTERS &amp; DISTRICTS</t>
        </is>
      </c>
      <c r="E880" s="4382"/>
      <c r="F880" s="4382" t="inlineStr">
        <is>
          <t>HOUSING &amp; DEMOGRAPHICS</t>
        </is>
      </c>
      <c r="G880" s="4382"/>
    </row>
    <row customHeight="1" ht="15" r="881">
      <c r="B881" s="4384" t="inlineStr">
        <is>
          <t>Population</t>
        </is>
      </c>
      <c r="C881" s="12032" t="str">
        <f>=IFERROR(INDEX('All Data'!$D:$D,MATCH($H$879&amp;"",'All Data'!$A:$A,0)),"-")</f>
      </c>
      <c r="D881" s="4384" t="inlineStr">
        <is>
          <t>WC MUorC % Total</t>
        </is>
      </c>
      <c r="E881" s="12035" t="str">
        <f>=IFERROR(INDEX('All Data'!$J:$J,MATCH($H$879&amp;"",'All Data'!$A:$A,0)),"-")</f>
      </c>
      <c r="F881" s="4384" t="inlineStr">
        <is>
          <t>Total Units</t>
        </is>
      </c>
      <c r="G881" s="12038" t="str">
        <f>=IFERROR(INDEX('All Data'!$R:$R,MATCH($H$879&amp;"",'All Data'!$A:$A,0)),"-")</f>
      </c>
    </row>
    <row customHeight="1" ht="15" r="882">
      <c r="B882" s="32" t="inlineStr">
        <is>
          <t>Households</t>
        </is>
      </c>
      <c r="C882" s="12041" t="str">
        <f>=IFERROR(INDEX('All Data'!$E:$E,MATCH($H$879&amp;"",'All Data'!$A:$A,0)),"-")</f>
      </c>
      <c r="D882" s="32" t="inlineStr">
        <is>
          <t>Metropolitan Center</t>
        </is>
      </c>
      <c r="E882" s="12044" t="str">
        <f>=IFERROR(INDEX('All Data'!$K:$K,MATCH($H$879&amp;"",'All Data'!$A:$A,0)),"-")</f>
      </c>
      <c r="F882" s="32" t="inlineStr">
        <is>
          <t>Residential Acres</t>
        </is>
      </c>
      <c r="G882" s="12047" t="str">
        <f>=IFERROR(INDEX('All Data'!$S:$S,MATCH($H$879&amp;"",'All Data'!$A:$A,0)),"-")</f>
      </c>
    </row>
    <row customHeight="1" ht="15" r="883">
      <c r="B883" s="4384" t="inlineStr">
        <is>
          <t>Total Acres</t>
        </is>
      </c>
      <c r="C883" s="12050" t="str">
        <f>=IFERROR(INDEX('All Data'!$F:$F,MATCH($H$879&amp;"",'All Data'!$A:$A,0)),"-")</f>
      </c>
      <c r="D883" s="4384" t="inlineStr">
        <is>
          <t>Urban Center</t>
        </is>
      </c>
      <c r="E883" s="12053" t="str">
        <f>=IFERROR(INDEX('All Data'!$L:$L,MATCH($H$879&amp;"",'All Data'!$A:$A,0)),"-")</f>
      </c>
      <c r="F883" s="4384" t="inlineStr">
        <is>
          <t>SFD Acres</t>
        </is>
      </c>
      <c r="G883" s="12056" t="str">
        <f>=IFERROR(INDEX('All Data'!$T:$T,MATCH($H$879&amp;"",'All Data'!$A:$A,0)),"-")</f>
      </c>
    </row>
    <row customHeight="1" ht="15" r="884">
      <c r="B884" s="32" t="inlineStr">
        <is>
          <t>Developable Acres</t>
        </is>
      </c>
      <c r="C884" s="12059" t="str">
        <f>=IFERROR(INDEX('All Data'!$G:$G,MATCH($H$879&amp;"",'All Data'!$A:$A,0)),"-")</f>
      </c>
      <c r="D884" s="32" t="inlineStr">
        <is>
          <t>City Center</t>
        </is>
      </c>
      <c r="E884" s="12062" t="str">
        <f>=IFERROR(INDEX('All Data'!$M:$M,MATCH($H$879&amp;"",'All Data'!$A:$A,0)),"-")</f>
      </c>
      <c r="F884" s="32" t="inlineStr">
        <is>
          <t>MF / SFA Acres</t>
        </is>
      </c>
      <c r="G884" s="12065" t="str">
        <f>=IFERROR(INDEX('All Data'!$U:$U,MATCH($H$879&amp;"",'All Data'!$A:$A,0)),"-")</f>
      </c>
    </row>
    <row customHeight="1" ht="15" r="885">
      <c r="B885" s="4384" t="inlineStr">
        <is>
          <t>OZ 1.0 Acres</t>
        </is>
      </c>
      <c r="C885" s="12068" t="str">
        <f>=IFERROR(INDEX('All Data'!$H:$H,MATCH($H$879&amp;"",'All Data'!$A:$A,0)),"-")</f>
      </c>
      <c r="D885" s="4384" t="inlineStr">
        <is>
          <t>Neighborhood Center</t>
        </is>
      </c>
      <c r="E885" s="12071" t="str">
        <f>=IFERROR(INDEX('All Data'!$N:$N,MATCH($H$879&amp;"",'All Data'!$A:$A,0)),"-")</f>
      </c>
      <c r="F885" s="4384" t="inlineStr">
        <is>
          <t>Poverty Rate</t>
        </is>
      </c>
      <c r="G885" s="12074" t="str">
        <f>=IFERROR(INDEX('All Data'!$AL:$AL,MATCH($H$879&amp;"",'All Data'!$A:$A,0)),"-")</f>
      </c>
    </row>
    <row customHeight="1" ht="15" r="886">
      <c r="B886" s="32" t="inlineStr">
        <is>
          <t>OZ 1.0 % of Tract</t>
        </is>
      </c>
      <c r="C886" s="12077" t="str">
        <f>=IFERROR(INDEX('All Data'!$I:$I,MATCH($H$879&amp;"",'All Data'!$A:$A,0)),"-")</f>
      </c>
      <c r="D886" s="32" t="inlineStr">
        <is>
          <t>Employment District</t>
        </is>
      </c>
      <c r="E886" s="12080" t="str">
        <f>=IFERROR(INDEX('All Data'!$O:$O,MATCH($H$879&amp;"",'All Data'!$A:$A,0)),"-")</f>
      </c>
      <c r="F886" s="32" t="inlineStr">
        <is>
          <t>Unemployment Rate</t>
        </is>
      </c>
      <c r="G886" s="12083" t="str">
        <f>=IFERROR(INDEX('All Data'!$AM:$AM,MATCH($H$879&amp;"",'All Data'!$A:$A,0)),"-")</f>
      </c>
    </row>
    <row customHeight="1" ht="15" r="887">
      <c r="B887" s="4384" t="inlineStr">
        <is>
          <t/>
        </is>
      </c>
      <c r="C887" s="4440" t="inlineStr">
        <is>
          <t/>
        </is>
      </c>
      <c r="D887" s="4384" t="inlineStr">
        <is>
          <t>Industrial District</t>
        </is>
      </c>
      <c r="E887" s="12086" t="str">
        <f>=IFERROR(INDEX('All Data'!$P:$P,MATCH($H$879&amp;"",'All Data'!$A:$A,0)),"-")</f>
      </c>
      <c r="F887" s="4384" t="inlineStr">
        <is>
          <t>Median Family Income</t>
        </is>
      </c>
      <c r="G887" s="12089" t="str">
        <f>=IFERROR(INDEX('All Data'!$AN:$AN,MATCH($H$879&amp;"",'All Data'!$A:$A,0)),"-")</f>
      </c>
    </row>
    <row customHeight="1" ht="15" r="888">
      <c r="B888" s="32" t="inlineStr">
        <is>
          <t/>
        </is>
      </c>
      <c r="C888" s="4448" t="inlineStr">
        <is>
          <t/>
        </is>
      </c>
      <c r="D888" s="32" t="inlineStr">
        <is>
          <t>Retail District</t>
        </is>
      </c>
      <c r="E888" s="12092" t="str">
        <f>=IFERROR(INDEX('All Data'!$Q:$Q,MATCH($H$879&amp;"",'All Data'!$A:$A,0)),"-")</f>
      </c>
      <c r="F888" s="32" t="inlineStr">
        <is>
          <t/>
        </is>
      </c>
      <c r="G888" s="4448" t="inlineStr">
        <is>
          <t/>
        </is>
      </c>
    </row>
    <row customHeight="1" ht="14" r="889">
      <c r="B889" s="4453" t="inlineStr">
        <is>
          <t>TRANSIT ACCESS</t>
        </is>
      </c>
      <c r="C889" s="4453"/>
      <c r="D889" s="4453" t="inlineStr">
        <is>
          <t>AUTO ACCESS</t>
        </is>
      </c>
      <c r="E889" s="4453"/>
      <c r="F889" s="4453" t="inlineStr">
        <is>
          <t>PROJECTED GROWTH 2027-37</t>
        </is>
      </c>
      <c r="G889" s="4453"/>
    </row>
    <row customHeight="1" ht="15" r="890">
      <c r="B890" s="4384" t="inlineStr">
        <is>
          <t>Rail / BRT Stops</t>
        </is>
      </c>
      <c r="C890" s="12095" t="str">
        <f>=IFERROR(INDEX('All Data'!$V:$V,MATCH($H$879&amp;"",'All Data'!$A:$A,0)),"-")</f>
      </c>
      <c r="D890" s="4384" t="inlineStr">
        <is>
          <t>Freeway Exits</t>
        </is>
      </c>
      <c r="E890" s="12098" t="str">
        <f>=IFERROR(INDEX('All Data'!$AB:$AB,MATCH($H$879&amp;"",'All Data'!$A:$A,0)),"-")</f>
      </c>
      <c r="F890" s="4384" t="inlineStr">
        <is>
          <t>Households Added</t>
        </is>
      </c>
      <c r="G890" s="12101" t="str">
        <f>=IFERROR(INDEX('All Data'!$AG:$AG,MATCH($H$879&amp;"",'All Data'!$A:$A,0)),"-")</f>
      </c>
    </row>
    <row customHeight="1" ht="15" r="891">
      <c r="B891" s="32" t="inlineStr">
        <is>
          <t>SAP Acres</t>
        </is>
      </c>
      <c r="C891" s="12104" t="str">
        <f>=IFERROR(INDEX('All Data'!$W:$W,MATCH($H$879&amp;"",'All Data'!$A:$A,0)),"-")</f>
      </c>
      <c r="D891" s="32" t="inlineStr">
        <is>
          <t>Exit Distance (mi)</t>
        </is>
      </c>
      <c r="E891" s="12107" t="str">
        <f>=IFERROR(INDEX('All Data'!$AC:$AC,MATCH($H$879&amp;"",'All Data'!$A:$A,0)),"-")</f>
      </c>
      <c r="F891" s="32" t="inlineStr">
        <is>
          <t>Population Added</t>
        </is>
      </c>
      <c r="G891" s="12110" t="str">
        <f>=IFERROR(INDEX('All Data'!$AH:$AH,MATCH($H$879&amp;"",'All Data'!$A:$A,0)),"-")</f>
      </c>
    </row>
    <row customHeight="1" ht="15" r="892">
      <c r="B892" s="4384" t="inlineStr">
        <is>
          <t>SAP % of Tract</t>
        </is>
      </c>
      <c r="C892" s="12113" t="str">
        <f>=IFERROR(INDEX('All Data'!$X:$X,MATCH($H$879&amp;"",'All Data'!$A:$A,0)),"-")</f>
      </c>
      <c r="D892" s="4384" t="inlineStr">
        <is>
          <t>ATO Jobs (Auto)</t>
        </is>
      </c>
      <c r="E892" s="12116" t="str">
        <f>=IFERROR(INDEX('All Data'!$AD:$AD,MATCH($H$879&amp;"",'All Data'!$A:$A,0)),"-")</f>
      </c>
      <c r="F892" s="4384" t="inlineStr">
        <is>
          <t>Jobs Added</t>
        </is>
      </c>
      <c r="G892" s="12119" t="str">
        <f>=IFERROR(INDEX('All Data'!$AI:$AI,MATCH($H$879&amp;"",'All Data'!$A:$A,0)),"-")</f>
      </c>
    </row>
    <row customHeight="1" ht="15" r="893">
      <c r="B893" s="32" t="inlineStr">
        <is>
          <t>ATO Jobs (Transit)</t>
        </is>
      </c>
      <c r="C893" s="12122" t="str">
        <f>=IFERROR(INDEX('All Data'!$Y:$Y,MATCH($H$879&amp;"",'All Data'!$A:$A,0)),"-")</f>
      </c>
      <c r="D893" s="32" t="inlineStr">
        <is>
          <t>ATO Households (Auto)</t>
        </is>
      </c>
      <c r="E893" s="12125" t="str">
        <f>=IFERROR(INDEX('All Data'!$AE:$AE,MATCH($H$879&amp;"",'All Data'!$A:$A,0)),"-")</f>
      </c>
      <c r="F893" s="32" t="inlineStr">
        <is>
          <t>ERU Added</t>
        </is>
      </c>
      <c r="G893" s="12128" t="str">
        <f>=IFERROR(INDEX('All Data'!$AJ:$AJ,MATCH($H$879&amp;"",'All Data'!$A:$A,0)),"-")</f>
      </c>
    </row>
    <row customHeight="1" ht="15" r="894">
      <c r="B894" s="4384" t="inlineStr">
        <is>
          <t>ATO Households (Transit)</t>
        </is>
      </c>
      <c r="C894" s="12131" t="str">
        <f>=IFERROR(INDEX('All Data'!$Z:$Z,MATCH($H$879&amp;"",'All Data'!$A:$A,0)),"-")</f>
      </c>
      <c r="D894" s="4384" t="inlineStr">
        <is>
          <t/>
        </is>
      </c>
      <c r="E894" s="4440" t="inlineStr">
        <is>
          <t/>
        </is>
      </c>
      <c r="F894" s="4384" t="inlineStr">
        <is>
          <t>ERU per Acre</t>
        </is>
      </c>
      <c r="G894" s="12134" t="str">
        <f>=IFERROR(INDEX('All Data'!$AK:$AK,MATCH($H$879&amp;"",'All Data'!$A:$A,0)),"-")</f>
      </c>
    </row>
    <row customHeight="1" ht="15" r="895">
      <c r="B895" s="32" t="inlineStr">
        <is>
          <t>SAP Planned HH/ac</t>
        </is>
      </c>
      <c r="C895" s="12137" t="str">
        <f>=IFERROR(INDEX('All Data'!$AA:$AA,MATCH($H$879&amp;"",'All Data'!$A:$A,0)),"-")</f>
      </c>
      <c r="D895" s="32" t="inlineStr">
        <is>
          <t/>
        </is>
      </c>
      <c r="E895" s="4448" t="inlineStr">
        <is>
          <t/>
        </is>
      </c>
      <c r="F895" s="32" t="inlineStr">
        <is>
          <t/>
        </is>
      </c>
      <c r="G895" s="4448" t="inlineStr">
        <is>
          <t/>
        </is>
      </c>
    </row>
    <row customHeight="1" ht="15" r="896">
      <c r="B896" s="4384" t="inlineStr">
        <is>
          <t/>
        </is>
      </c>
      <c r="C896" s="4440" t="inlineStr">
        <is>
          <t/>
        </is>
      </c>
      <c r="D896" s="4384" t="inlineStr">
        <is>
          <t/>
        </is>
      </c>
      <c r="E896" s="4440" t="inlineStr">
        <is>
          <t/>
        </is>
      </c>
      <c r="F896" s="4384" t="inlineStr">
        <is>
          <t/>
        </is>
      </c>
      <c r="G896" s="4440" t="inlineStr">
        <is>
          <t/>
        </is>
      </c>
    </row>
    <row customHeight="1" ht="14" r="897">
      <c r="B897" s="4500" t="inlineStr">
        <is>
          <t>INCOME</t>
        </is>
      </c>
      <c r="C897" s="4500"/>
      <c r="D897" s="4500" t="inlineStr">
        <is>
          <t>POVERTY RATE</t>
        </is>
      </c>
      <c r="E897" s="4500"/>
      <c r="F897" s="4500" t="inlineStr">
        <is>
          <t>UNEMPLOYMENT</t>
        </is>
      </c>
      <c r="G897" s="4500"/>
    </row>
    <row customHeight="1" ht="18" r="898">
      <c r="B898" s="10"/>
      <c r="C898" s="12141" t="str">
        <f>=IFERROR(INDEX('All Data'!$AN:$AN,MATCH($H$879&amp;"",'All Data'!$A:$A,0)),"-")</f>
      </c>
      <c r="D898" s="10"/>
      <c r="E898" s="12145" t="str">
        <f>=IFERROR(INDEX('All Data'!$AL:$AL,MATCH($H$879&amp;"",'All Data'!$A:$A,0)),"-")</f>
      </c>
      <c r="F898" s="10"/>
      <c r="G898" s="12149" t="str">
        <f>=IFERROR(INDEX('All Data'!$AM:$AM,MATCH($H$879&amp;"",'All Data'!$A:$A,0)),"-")</f>
      </c>
    </row>
    <row customHeight="1" ht="24" r="899">
      <c r="B899" s="5024" t="str">
        <f>="Investment Likelihood: "&amp;IFERROR(INDEX('All Data'!$AP:$AP,MATCH($H$879&amp;"",'All Data'!$A:$A,0)),"—")</f>
      </c>
      <c r="C899" s="5024"/>
      <c r="D899" s="5024"/>
      <c r="E899" s="5024"/>
      <c r="F899" s="5024"/>
      <c r="G899" s="5024"/>
    </row>
    <row customHeight="1" ht="15" r="900">
      <c r="B900" s="4516" t="inlineStr">
        <is>
          <t>Access to Opportunities (ATO) Composite Score /100</t>
        </is>
      </c>
      <c r="C900" s="4516"/>
      <c r="D900" s="4516"/>
      <c r="E900" s="4516"/>
      <c r="F900" s="12153" t="str">
        <f>=IFERROR(INDEX('All Data'!$AF:$AF,MATCH($H$879&amp;"",'All Data'!$A:$A,0)),"-")</f>
      </c>
      <c r="G900" s="15"/>
    </row>
    <row customHeight="1" ht="8" r="901"/>
    <row customHeight="1" ht="8" r="902"/>
    <row customHeight="1" ht="8" r="903"/>
    <row customHeight="1" ht="22" r="904">
      <c r="A904" s="4902" t="str">
        <f>="37  —  "&amp;IFERROR(INDEX('All Data'!$C:$C,MATCH($H$904&amp;"",'All Data'!$A:$A,0)),"")&amp;"  |  GEOID "&amp;$H$904&amp;"  |  "&amp;TEXT(IFERROR(INDEX('All Data'!$F:$F,MATCH($H$904&amp;"",'All Data'!$A:$A,0)),0),"0")&amp;" ac  |  "&amp;IFERROR(INDEX('All Data'!$AP:$AP,MATCH($H$904&amp;"",'All Data'!$A:$A,0)),"—")</f>
      </c>
      <c r="B904" s="4902"/>
      <c r="C904" s="4902"/>
      <c r="D904" s="4902"/>
      <c r="E904" s="4902"/>
      <c r="F904" s="4902"/>
      <c r="G904" s="4902"/>
      <c r="H904" s="12154" t="inlineStr">
        <is>
          <t>49035113312</t>
        </is>
      </c>
    </row>
    <row customHeight="1" ht="14" r="905">
      <c r="B905" s="4382" t="inlineStr">
        <is>
          <t>TRACT PROFILE</t>
        </is>
      </c>
      <c r="C905" s="4382"/>
      <c r="D905" s="4382" t="inlineStr">
        <is>
          <t>CENTERS &amp; DISTRICTS</t>
        </is>
      </c>
      <c r="E905" s="4382"/>
      <c r="F905" s="4382" t="inlineStr">
        <is>
          <t>HOUSING &amp; DEMOGRAPHICS</t>
        </is>
      </c>
      <c r="G905" s="4382"/>
    </row>
    <row customHeight="1" ht="15" r="906">
      <c r="B906" s="4384" t="inlineStr">
        <is>
          <t>Population</t>
        </is>
      </c>
      <c r="C906" s="12157" t="str">
        <f>=IFERROR(INDEX('All Data'!$D:$D,MATCH($H$904&amp;"",'All Data'!$A:$A,0)),"-")</f>
      </c>
      <c r="D906" s="4384" t="inlineStr">
        <is>
          <t>WC MUorC % Total</t>
        </is>
      </c>
      <c r="E906" s="12160" t="str">
        <f>=IFERROR(INDEX('All Data'!$J:$J,MATCH($H$904&amp;"",'All Data'!$A:$A,0)),"-")</f>
      </c>
      <c r="F906" s="4384" t="inlineStr">
        <is>
          <t>Total Units</t>
        </is>
      </c>
      <c r="G906" s="12163" t="str">
        <f>=IFERROR(INDEX('All Data'!$R:$R,MATCH($H$904&amp;"",'All Data'!$A:$A,0)),"-")</f>
      </c>
    </row>
    <row customHeight="1" ht="15" r="907">
      <c r="B907" s="32" t="inlineStr">
        <is>
          <t>Households</t>
        </is>
      </c>
      <c r="C907" s="12166" t="str">
        <f>=IFERROR(INDEX('All Data'!$E:$E,MATCH($H$904&amp;"",'All Data'!$A:$A,0)),"-")</f>
      </c>
      <c r="D907" s="32" t="inlineStr">
        <is>
          <t>Metropolitan Center</t>
        </is>
      </c>
      <c r="E907" s="12169" t="str">
        <f>=IFERROR(INDEX('All Data'!$K:$K,MATCH($H$904&amp;"",'All Data'!$A:$A,0)),"-")</f>
      </c>
      <c r="F907" s="32" t="inlineStr">
        <is>
          <t>Residential Acres</t>
        </is>
      </c>
      <c r="G907" s="12172" t="str">
        <f>=IFERROR(INDEX('All Data'!$S:$S,MATCH($H$904&amp;"",'All Data'!$A:$A,0)),"-")</f>
      </c>
    </row>
    <row customHeight="1" ht="15" r="908">
      <c r="B908" s="4384" t="inlineStr">
        <is>
          <t>Total Acres</t>
        </is>
      </c>
      <c r="C908" s="12175" t="str">
        <f>=IFERROR(INDEX('All Data'!$F:$F,MATCH($H$904&amp;"",'All Data'!$A:$A,0)),"-")</f>
      </c>
      <c r="D908" s="4384" t="inlineStr">
        <is>
          <t>Urban Center</t>
        </is>
      </c>
      <c r="E908" s="12178" t="str">
        <f>=IFERROR(INDEX('All Data'!$L:$L,MATCH($H$904&amp;"",'All Data'!$A:$A,0)),"-")</f>
      </c>
      <c r="F908" s="4384" t="inlineStr">
        <is>
          <t>SFD Acres</t>
        </is>
      </c>
      <c r="G908" s="12181" t="str">
        <f>=IFERROR(INDEX('All Data'!$T:$T,MATCH($H$904&amp;"",'All Data'!$A:$A,0)),"-")</f>
      </c>
    </row>
    <row customHeight="1" ht="15" r="909">
      <c r="B909" s="32" t="inlineStr">
        <is>
          <t>Developable Acres</t>
        </is>
      </c>
      <c r="C909" s="12184" t="str">
        <f>=IFERROR(INDEX('All Data'!$G:$G,MATCH($H$904&amp;"",'All Data'!$A:$A,0)),"-")</f>
      </c>
      <c r="D909" s="32" t="inlineStr">
        <is>
          <t>City Center</t>
        </is>
      </c>
      <c r="E909" s="12187" t="str">
        <f>=IFERROR(INDEX('All Data'!$M:$M,MATCH($H$904&amp;"",'All Data'!$A:$A,0)),"-")</f>
      </c>
      <c r="F909" s="32" t="inlineStr">
        <is>
          <t>MF / SFA Acres</t>
        </is>
      </c>
      <c r="G909" s="12190" t="str">
        <f>=IFERROR(INDEX('All Data'!$U:$U,MATCH($H$904&amp;"",'All Data'!$A:$A,0)),"-")</f>
      </c>
    </row>
    <row customHeight="1" ht="15" r="910">
      <c r="B910" s="4384" t="inlineStr">
        <is>
          <t>OZ 1.0 Acres</t>
        </is>
      </c>
      <c r="C910" s="12193" t="str">
        <f>=IFERROR(INDEX('All Data'!$H:$H,MATCH($H$904&amp;"",'All Data'!$A:$A,0)),"-")</f>
      </c>
      <c r="D910" s="4384" t="inlineStr">
        <is>
          <t>Neighborhood Center</t>
        </is>
      </c>
      <c r="E910" s="12196" t="str">
        <f>=IFERROR(INDEX('All Data'!$N:$N,MATCH($H$904&amp;"",'All Data'!$A:$A,0)),"-")</f>
      </c>
      <c r="F910" s="4384" t="inlineStr">
        <is>
          <t>Poverty Rate</t>
        </is>
      </c>
      <c r="G910" s="12199" t="str">
        <f>=IFERROR(INDEX('All Data'!$AL:$AL,MATCH($H$904&amp;"",'All Data'!$A:$A,0)),"-")</f>
      </c>
    </row>
    <row customHeight="1" ht="15" r="911">
      <c r="B911" s="32" t="inlineStr">
        <is>
          <t>OZ 1.0 % of Tract</t>
        </is>
      </c>
      <c r="C911" s="12202" t="str">
        <f>=IFERROR(INDEX('All Data'!$I:$I,MATCH($H$904&amp;"",'All Data'!$A:$A,0)),"-")</f>
      </c>
      <c r="D911" s="32" t="inlineStr">
        <is>
          <t>Employment District</t>
        </is>
      </c>
      <c r="E911" s="12205" t="str">
        <f>=IFERROR(INDEX('All Data'!$O:$O,MATCH($H$904&amp;"",'All Data'!$A:$A,0)),"-")</f>
      </c>
      <c r="F911" s="32" t="inlineStr">
        <is>
          <t>Unemployment Rate</t>
        </is>
      </c>
      <c r="G911" s="12208" t="str">
        <f>=IFERROR(INDEX('All Data'!$AM:$AM,MATCH($H$904&amp;"",'All Data'!$A:$A,0)),"-")</f>
      </c>
    </row>
    <row customHeight="1" ht="15" r="912">
      <c r="B912" s="4384" t="inlineStr">
        <is>
          <t/>
        </is>
      </c>
      <c r="C912" s="4440" t="inlineStr">
        <is>
          <t/>
        </is>
      </c>
      <c r="D912" s="4384" t="inlineStr">
        <is>
          <t>Industrial District</t>
        </is>
      </c>
      <c r="E912" s="12211" t="str">
        <f>=IFERROR(INDEX('All Data'!$P:$P,MATCH($H$904&amp;"",'All Data'!$A:$A,0)),"-")</f>
      </c>
      <c r="F912" s="4384" t="inlineStr">
        <is>
          <t>Median Family Income</t>
        </is>
      </c>
      <c r="G912" s="12214" t="str">
        <f>=IFERROR(INDEX('All Data'!$AN:$AN,MATCH($H$904&amp;"",'All Data'!$A:$A,0)),"-")</f>
      </c>
    </row>
    <row customHeight="1" ht="15" r="913">
      <c r="B913" s="32" t="inlineStr">
        <is>
          <t/>
        </is>
      </c>
      <c r="C913" s="4448" t="inlineStr">
        <is>
          <t/>
        </is>
      </c>
      <c r="D913" s="32" t="inlineStr">
        <is>
          <t>Retail District</t>
        </is>
      </c>
      <c r="E913" s="12217" t="str">
        <f>=IFERROR(INDEX('All Data'!$Q:$Q,MATCH($H$904&amp;"",'All Data'!$A:$A,0)),"-")</f>
      </c>
      <c r="F913" s="32" t="inlineStr">
        <is>
          <t/>
        </is>
      </c>
      <c r="G913" s="4448" t="inlineStr">
        <is>
          <t/>
        </is>
      </c>
    </row>
    <row customHeight="1" ht="14" r="914">
      <c r="B914" s="4453" t="inlineStr">
        <is>
          <t>TRANSIT ACCESS</t>
        </is>
      </c>
      <c r="C914" s="4453"/>
      <c r="D914" s="4453" t="inlineStr">
        <is>
          <t>AUTO ACCESS</t>
        </is>
      </c>
      <c r="E914" s="4453"/>
      <c r="F914" s="4453" t="inlineStr">
        <is>
          <t>PROJECTED GROWTH 2027-37</t>
        </is>
      </c>
      <c r="G914" s="4453"/>
    </row>
    <row customHeight="1" ht="15" r="915">
      <c r="B915" s="4384" t="inlineStr">
        <is>
          <t>Rail / BRT Stops</t>
        </is>
      </c>
      <c r="C915" s="12220" t="str">
        <f>=IFERROR(INDEX('All Data'!$V:$V,MATCH($H$904&amp;"",'All Data'!$A:$A,0)),"-")</f>
      </c>
      <c r="D915" s="4384" t="inlineStr">
        <is>
          <t>Freeway Exits</t>
        </is>
      </c>
      <c r="E915" s="12223" t="str">
        <f>=IFERROR(INDEX('All Data'!$AB:$AB,MATCH($H$904&amp;"",'All Data'!$A:$A,0)),"-")</f>
      </c>
      <c r="F915" s="4384" t="inlineStr">
        <is>
          <t>Households Added</t>
        </is>
      </c>
      <c r="G915" s="12226" t="str">
        <f>=IFERROR(INDEX('All Data'!$AG:$AG,MATCH($H$904&amp;"",'All Data'!$A:$A,0)),"-")</f>
      </c>
    </row>
    <row customHeight="1" ht="15" r="916">
      <c r="B916" s="32" t="inlineStr">
        <is>
          <t>SAP Acres</t>
        </is>
      </c>
      <c r="C916" s="12229" t="str">
        <f>=IFERROR(INDEX('All Data'!$W:$W,MATCH($H$904&amp;"",'All Data'!$A:$A,0)),"-")</f>
      </c>
      <c r="D916" s="32" t="inlineStr">
        <is>
          <t>Exit Distance (mi)</t>
        </is>
      </c>
      <c r="E916" s="12232" t="str">
        <f>=IFERROR(INDEX('All Data'!$AC:$AC,MATCH($H$904&amp;"",'All Data'!$A:$A,0)),"-")</f>
      </c>
      <c r="F916" s="32" t="inlineStr">
        <is>
          <t>Population Added</t>
        </is>
      </c>
      <c r="G916" s="12235" t="str">
        <f>=IFERROR(INDEX('All Data'!$AH:$AH,MATCH($H$904&amp;"",'All Data'!$A:$A,0)),"-")</f>
      </c>
    </row>
    <row customHeight="1" ht="15" r="917">
      <c r="B917" s="4384" t="inlineStr">
        <is>
          <t>SAP % of Tract</t>
        </is>
      </c>
      <c r="C917" s="12238" t="str">
        <f>=IFERROR(INDEX('All Data'!$X:$X,MATCH($H$904&amp;"",'All Data'!$A:$A,0)),"-")</f>
      </c>
      <c r="D917" s="4384" t="inlineStr">
        <is>
          <t>ATO Jobs (Auto)</t>
        </is>
      </c>
      <c r="E917" s="12241" t="str">
        <f>=IFERROR(INDEX('All Data'!$AD:$AD,MATCH($H$904&amp;"",'All Data'!$A:$A,0)),"-")</f>
      </c>
      <c r="F917" s="4384" t="inlineStr">
        <is>
          <t>Jobs Added</t>
        </is>
      </c>
      <c r="G917" s="12244" t="str">
        <f>=IFERROR(INDEX('All Data'!$AI:$AI,MATCH($H$904&amp;"",'All Data'!$A:$A,0)),"-")</f>
      </c>
    </row>
    <row customHeight="1" ht="15" r="918">
      <c r="B918" s="32" t="inlineStr">
        <is>
          <t>ATO Jobs (Transit)</t>
        </is>
      </c>
      <c r="C918" s="12247" t="str">
        <f>=IFERROR(INDEX('All Data'!$Y:$Y,MATCH($H$904&amp;"",'All Data'!$A:$A,0)),"-")</f>
      </c>
      <c r="D918" s="32" t="inlineStr">
        <is>
          <t>ATO Households (Auto)</t>
        </is>
      </c>
      <c r="E918" s="12250" t="str">
        <f>=IFERROR(INDEX('All Data'!$AE:$AE,MATCH($H$904&amp;"",'All Data'!$A:$A,0)),"-")</f>
      </c>
      <c r="F918" s="32" t="inlineStr">
        <is>
          <t>ERU Added</t>
        </is>
      </c>
      <c r="G918" s="12253" t="str">
        <f>=IFERROR(INDEX('All Data'!$AJ:$AJ,MATCH($H$904&amp;"",'All Data'!$A:$A,0)),"-")</f>
      </c>
    </row>
    <row customHeight="1" ht="15" r="919">
      <c r="B919" s="4384" t="inlineStr">
        <is>
          <t>ATO Households (Transit)</t>
        </is>
      </c>
      <c r="C919" s="12256" t="str">
        <f>=IFERROR(INDEX('All Data'!$Z:$Z,MATCH($H$904&amp;"",'All Data'!$A:$A,0)),"-")</f>
      </c>
      <c r="D919" s="4384" t="inlineStr">
        <is>
          <t/>
        </is>
      </c>
      <c r="E919" s="4440" t="inlineStr">
        <is>
          <t/>
        </is>
      </c>
      <c r="F919" s="4384" t="inlineStr">
        <is>
          <t>ERU per Acre</t>
        </is>
      </c>
      <c r="G919" s="12259" t="str">
        <f>=IFERROR(INDEX('All Data'!$AK:$AK,MATCH($H$904&amp;"",'All Data'!$A:$A,0)),"-")</f>
      </c>
    </row>
    <row customHeight="1" ht="15" r="920">
      <c r="B920" s="32" t="inlineStr">
        <is>
          <t>SAP Planned HH/ac</t>
        </is>
      </c>
      <c r="C920" s="12262" t="str">
        <f>=IFERROR(INDEX('All Data'!$AA:$AA,MATCH($H$904&amp;"",'All Data'!$A:$A,0)),"-")</f>
      </c>
      <c r="D920" s="32" t="inlineStr">
        <is>
          <t/>
        </is>
      </c>
      <c r="E920" s="4448" t="inlineStr">
        <is>
          <t/>
        </is>
      </c>
      <c r="F920" s="32" t="inlineStr">
        <is>
          <t/>
        </is>
      </c>
      <c r="G920" s="4448" t="inlineStr">
        <is>
          <t/>
        </is>
      </c>
    </row>
    <row customHeight="1" ht="15" r="921">
      <c r="B921" s="4384" t="inlineStr">
        <is>
          <t/>
        </is>
      </c>
      <c r="C921" s="4440" t="inlineStr">
        <is>
          <t/>
        </is>
      </c>
      <c r="D921" s="4384" t="inlineStr">
        <is>
          <t/>
        </is>
      </c>
      <c r="E921" s="4440" t="inlineStr">
        <is>
          <t/>
        </is>
      </c>
      <c r="F921" s="4384" t="inlineStr">
        <is>
          <t/>
        </is>
      </c>
      <c r="G921" s="4440" t="inlineStr">
        <is>
          <t/>
        </is>
      </c>
    </row>
    <row customHeight="1" ht="14" r="922">
      <c r="B922" s="4500" t="inlineStr">
        <is>
          <t>INCOME</t>
        </is>
      </c>
      <c r="C922" s="4500"/>
      <c r="D922" s="4500" t="inlineStr">
        <is>
          <t>POVERTY RATE</t>
        </is>
      </c>
      <c r="E922" s="4500"/>
      <c r="F922" s="4500" t="inlineStr">
        <is>
          <t>UNEMPLOYMENT</t>
        </is>
      </c>
      <c r="G922" s="4500"/>
    </row>
    <row customHeight="1" ht="18" r="923">
      <c r="B923" s="10"/>
      <c r="C923" s="12266" t="str">
        <f>=IFERROR(INDEX('All Data'!$AN:$AN,MATCH($H$904&amp;"",'All Data'!$A:$A,0)),"-")</f>
      </c>
      <c r="D923" s="10"/>
      <c r="E923" s="12270" t="str">
        <f>=IFERROR(INDEX('All Data'!$AL:$AL,MATCH($H$904&amp;"",'All Data'!$A:$A,0)),"-")</f>
      </c>
      <c r="F923" s="10"/>
      <c r="G923" s="12274" t="str">
        <f>=IFERROR(INDEX('All Data'!$AM:$AM,MATCH($H$904&amp;"",'All Data'!$A:$A,0)),"-")</f>
      </c>
    </row>
    <row customHeight="1" ht="24" r="924">
      <c r="B924" s="5024" t="str">
        <f>="Investment Likelihood: "&amp;IFERROR(INDEX('All Data'!$AP:$AP,MATCH($H$904&amp;"",'All Data'!$A:$A,0)),"—")</f>
      </c>
      <c r="C924" s="5024"/>
      <c r="D924" s="5024"/>
      <c r="E924" s="5024"/>
      <c r="F924" s="5024"/>
      <c r="G924" s="5024"/>
    </row>
    <row customHeight="1" ht="15" r="925">
      <c r="B925" s="4516" t="inlineStr">
        <is>
          <t>Access to Opportunities (ATO) Composite Score /100</t>
        </is>
      </c>
      <c r="C925" s="4516"/>
      <c r="D925" s="4516"/>
      <c r="E925" s="4516"/>
      <c r="F925" s="12278" t="str">
        <f>=IFERROR(INDEX('All Data'!$AF:$AF,MATCH($H$904&amp;"",'All Data'!$A:$A,0)),"-")</f>
      </c>
      <c r="G925" s="15"/>
    </row>
    <row customHeight="1" ht="8" r="926"/>
    <row customHeight="1" ht="8" r="927"/>
    <row customHeight="1" ht="8" r="928"/>
    <row customHeight="1" ht="22" r="929">
      <c r="A929" s="4523" t="str">
        <f>="38  —  "&amp;IFERROR(INDEX('All Data'!$C:$C,MATCH($H$929&amp;"",'All Data'!$A:$A,0)),"")&amp;"  |  GEOID "&amp;$H$929&amp;"  |  "&amp;TEXT(IFERROR(INDEX('All Data'!$F:$F,MATCH($H$929&amp;"",'All Data'!$A:$A,0)),0),"0")&amp;" ac  |  "&amp;IFERROR(INDEX('All Data'!$AP:$AP,MATCH($H$929&amp;"",'All Data'!$A:$A,0)),"—")</f>
      </c>
      <c r="B929" s="4523"/>
      <c r="C929" s="4523"/>
      <c r="D929" s="4523"/>
      <c r="E929" s="4523"/>
      <c r="F929" s="4523"/>
      <c r="G929" s="4523"/>
      <c r="H929" s="12279" t="inlineStr">
        <is>
          <t>49035113314</t>
        </is>
      </c>
    </row>
    <row customHeight="1" ht="14" r="930">
      <c r="B930" s="4382" t="inlineStr">
        <is>
          <t>TRACT PROFILE</t>
        </is>
      </c>
      <c r="C930" s="4382"/>
      <c r="D930" s="4382" t="inlineStr">
        <is>
          <t>CENTERS &amp; DISTRICTS</t>
        </is>
      </c>
      <c r="E930" s="4382"/>
      <c r="F930" s="4382" t="inlineStr">
        <is>
          <t>HOUSING &amp; DEMOGRAPHICS</t>
        </is>
      </c>
      <c r="G930" s="4382"/>
    </row>
    <row customHeight="1" ht="15" r="931">
      <c r="B931" s="4384" t="inlineStr">
        <is>
          <t>Population</t>
        </is>
      </c>
      <c r="C931" s="12282" t="str">
        <f>=IFERROR(INDEX('All Data'!$D:$D,MATCH($H$929&amp;"",'All Data'!$A:$A,0)),"-")</f>
      </c>
      <c r="D931" s="4384" t="inlineStr">
        <is>
          <t>WC MUorC % Total</t>
        </is>
      </c>
      <c r="E931" s="12285" t="str">
        <f>=IFERROR(INDEX('All Data'!$J:$J,MATCH($H$929&amp;"",'All Data'!$A:$A,0)),"-")</f>
      </c>
      <c r="F931" s="4384" t="inlineStr">
        <is>
          <t>Total Units</t>
        </is>
      </c>
      <c r="G931" s="12288" t="str">
        <f>=IFERROR(INDEX('All Data'!$R:$R,MATCH($H$929&amp;"",'All Data'!$A:$A,0)),"-")</f>
      </c>
    </row>
    <row customHeight="1" ht="15" r="932">
      <c r="B932" s="32" t="inlineStr">
        <is>
          <t>Households</t>
        </is>
      </c>
      <c r="C932" s="12291" t="str">
        <f>=IFERROR(INDEX('All Data'!$E:$E,MATCH($H$929&amp;"",'All Data'!$A:$A,0)),"-")</f>
      </c>
      <c r="D932" s="32" t="inlineStr">
        <is>
          <t>Metropolitan Center</t>
        </is>
      </c>
      <c r="E932" s="12294" t="str">
        <f>=IFERROR(INDEX('All Data'!$K:$K,MATCH($H$929&amp;"",'All Data'!$A:$A,0)),"-")</f>
      </c>
      <c r="F932" s="32" t="inlineStr">
        <is>
          <t>Residential Acres</t>
        </is>
      </c>
      <c r="G932" s="12297" t="str">
        <f>=IFERROR(INDEX('All Data'!$S:$S,MATCH($H$929&amp;"",'All Data'!$A:$A,0)),"-")</f>
      </c>
    </row>
    <row customHeight="1" ht="15" r="933">
      <c r="B933" s="4384" t="inlineStr">
        <is>
          <t>Total Acres</t>
        </is>
      </c>
      <c r="C933" s="12300" t="str">
        <f>=IFERROR(INDEX('All Data'!$F:$F,MATCH($H$929&amp;"",'All Data'!$A:$A,0)),"-")</f>
      </c>
      <c r="D933" s="4384" t="inlineStr">
        <is>
          <t>Urban Center</t>
        </is>
      </c>
      <c r="E933" s="12303" t="str">
        <f>=IFERROR(INDEX('All Data'!$L:$L,MATCH($H$929&amp;"",'All Data'!$A:$A,0)),"-")</f>
      </c>
      <c r="F933" s="4384" t="inlineStr">
        <is>
          <t>SFD Acres</t>
        </is>
      </c>
      <c r="G933" s="12306" t="str">
        <f>=IFERROR(INDEX('All Data'!$T:$T,MATCH($H$929&amp;"",'All Data'!$A:$A,0)),"-")</f>
      </c>
    </row>
    <row customHeight="1" ht="15" r="934">
      <c r="B934" s="32" t="inlineStr">
        <is>
          <t>Developable Acres</t>
        </is>
      </c>
      <c r="C934" s="12309" t="str">
        <f>=IFERROR(INDEX('All Data'!$G:$G,MATCH($H$929&amp;"",'All Data'!$A:$A,0)),"-")</f>
      </c>
      <c r="D934" s="32" t="inlineStr">
        <is>
          <t>City Center</t>
        </is>
      </c>
      <c r="E934" s="12312" t="str">
        <f>=IFERROR(INDEX('All Data'!$M:$M,MATCH($H$929&amp;"",'All Data'!$A:$A,0)),"-")</f>
      </c>
      <c r="F934" s="32" t="inlineStr">
        <is>
          <t>MF / SFA Acres</t>
        </is>
      </c>
      <c r="G934" s="12315" t="str">
        <f>=IFERROR(INDEX('All Data'!$U:$U,MATCH($H$929&amp;"",'All Data'!$A:$A,0)),"-")</f>
      </c>
    </row>
    <row customHeight="1" ht="15" r="935">
      <c r="B935" s="4384" t="inlineStr">
        <is>
          <t>OZ 1.0 Acres</t>
        </is>
      </c>
      <c r="C935" s="12318" t="str">
        <f>=IFERROR(INDEX('All Data'!$H:$H,MATCH($H$929&amp;"",'All Data'!$A:$A,0)),"-")</f>
      </c>
      <c r="D935" s="4384" t="inlineStr">
        <is>
          <t>Neighborhood Center</t>
        </is>
      </c>
      <c r="E935" s="12321" t="str">
        <f>=IFERROR(INDEX('All Data'!$N:$N,MATCH($H$929&amp;"",'All Data'!$A:$A,0)),"-")</f>
      </c>
      <c r="F935" s="4384" t="inlineStr">
        <is>
          <t>Poverty Rate</t>
        </is>
      </c>
      <c r="G935" s="12324" t="str">
        <f>=IFERROR(INDEX('All Data'!$AL:$AL,MATCH($H$929&amp;"",'All Data'!$A:$A,0)),"-")</f>
      </c>
    </row>
    <row customHeight="1" ht="15" r="936">
      <c r="B936" s="32" t="inlineStr">
        <is>
          <t>OZ 1.0 % of Tract</t>
        </is>
      </c>
      <c r="C936" s="12327" t="str">
        <f>=IFERROR(INDEX('All Data'!$I:$I,MATCH($H$929&amp;"",'All Data'!$A:$A,0)),"-")</f>
      </c>
      <c r="D936" s="32" t="inlineStr">
        <is>
          <t>Employment District</t>
        </is>
      </c>
      <c r="E936" s="12330" t="str">
        <f>=IFERROR(INDEX('All Data'!$O:$O,MATCH($H$929&amp;"",'All Data'!$A:$A,0)),"-")</f>
      </c>
      <c r="F936" s="32" t="inlineStr">
        <is>
          <t>Unemployment Rate</t>
        </is>
      </c>
      <c r="G936" s="12333" t="str">
        <f>=IFERROR(INDEX('All Data'!$AM:$AM,MATCH($H$929&amp;"",'All Data'!$A:$A,0)),"-")</f>
      </c>
    </row>
    <row customHeight="1" ht="15" r="937">
      <c r="B937" s="4384" t="inlineStr">
        <is>
          <t/>
        </is>
      </c>
      <c r="C937" s="4440" t="inlineStr">
        <is>
          <t/>
        </is>
      </c>
      <c r="D937" s="4384" t="inlineStr">
        <is>
          <t>Industrial District</t>
        </is>
      </c>
      <c r="E937" s="12336" t="str">
        <f>=IFERROR(INDEX('All Data'!$P:$P,MATCH($H$929&amp;"",'All Data'!$A:$A,0)),"-")</f>
      </c>
      <c r="F937" s="4384" t="inlineStr">
        <is>
          <t>Median Family Income</t>
        </is>
      </c>
      <c r="G937" s="12339" t="str">
        <f>=IFERROR(INDEX('All Data'!$AN:$AN,MATCH($H$929&amp;"",'All Data'!$A:$A,0)),"-")</f>
      </c>
    </row>
    <row customHeight="1" ht="15" r="938">
      <c r="B938" s="32" t="inlineStr">
        <is>
          <t/>
        </is>
      </c>
      <c r="C938" s="4448" t="inlineStr">
        <is>
          <t/>
        </is>
      </c>
      <c r="D938" s="32" t="inlineStr">
        <is>
          <t>Retail District</t>
        </is>
      </c>
      <c r="E938" s="12342" t="str">
        <f>=IFERROR(INDEX('All Data'!$Q:$Q,MATCH($H$929&amp;"",'All Data'!$A:$A,0)),"-")</f>
      </c>
      <c r="F938" s="32" t="inlineStr">
        <is>
          <t/>
        </is>
      </c>
      <c r="G938" s="4448" t="inlineStr">
        <is>
          <t/>
        </is>
      </c>
    </row>
    <row customHeight="1" ht="14" r="939">
      <c r="B939" s="4453" t="inlineStr">
        <is>
          <t>TRANSIT ACCESS</t>
        </is>
      </c>
      <c r="C939" s="4453"/>
      <c r="D939" s="4453" t="inlineStr">
        <is>
          <t>AUTO ACCESS</t>
        </is>
      </c>
      <c r="E939" s="4453"/>
      <c r="F939" s="4453" t="inlineStr">
        <is>
          <t>PROJECTED GROWTH 2027-37</t>
        </is>
      </c>
      <c r="G939" s="4453"/>
    </row>
    <row customHeight="1" ht="15" r="940">
      <c r="B940" s="4384" t="inlineStr">
        <is>
          <t>Rail / BRT Stops</t>
        </is>
      </c>
      <c r="C940" s="12345" t="str">
        <f>=IFERROR(INDEX('All Data'!$V:$V,MATCH($H$929&amp;"",'All Data'!$A:$A,0)),"-")</f>
      </c>
      <c r="D940" s="4384" t="inlineStr">
        <is>
          <t>Freeway Exits</t>
        </is>
      </c>
      <c r="E940" s="12348" t="str">
        <f>=IFERROR(INDEX('All Data'!$AB:$AB,MATCH($H$929&amp;"",'All Data'!$A:$A,0)),"-")</f>
      </c>
      <c r="F940" s="4384" t="inlineStr">
        <is>
          <t>Households Added</t>
        </is>
      </c>
      <c r="G940" s="12351" t="str">
        <f>=IFERROR(INDEX('All Data'!$AG:$AG,MATCH($H$929&amp;"",'All Data'!$A:$A,0)),"-")</f>
      </c>
    </row>
    <row customHeight="1" ht="15" r="941">
      <c r="B941" s="32" t="inlineStr">
        <is>
          <t>SAP Acres</t>
        </is>
      </c>
      <c r="C941" s="12354" t="str">
        <f>=IFERROR(INDEX('All Data'!$W:$W,MATCH($H$929&amp;"",'All Data'!$A:$A,0)),"-")</f>
      </c>
      <c r="D941" s="32" t="inlineStr">
        <is>
          <t>Exit Distance (mi)</t>
        </is>
      </c>
      <c r="E941" s="12357" t="str">
        <f>=IFERROR(INDEX('All Data'!$AC:$AC,MATCH($H$929&amp;"",'All Data'!$A:$A,0)),"-")</f>
      </c>
      <c r="F941" s="32" t="inlineStr">
        <is>
          <t>Population Added</t>
        </is>
      </c>
      <c r="G941" s="12360" t="str">
        <f>=IFERROR(INDEX('All Data'!$AH:$AH,MATCH($H$929&amp;"",'All Data'!$A:$A,0)),"-")</f>
      </c>
    </row>
    <row customHeight="1" ht="15" r="942">
      <c r="B942" s="4384" t="inlineStr">
        <is>
          <t>SAP % of Tract</t>
        </is>
      </c>
      <c r="C942" s="12363" t="str">
        <f>=IFERROR(INDEX('All Data'!$X:$X,MATCH($H$929&amp;"",'All Data'!$A:$A,0)),"-")</f>
      </c>
      <c r="D942" s="4384" t="inlineStr">
        <is>
          <t>ATO Jobs (Auto)</t>
        </is>
      </c>
      <c r="E942" s="12366" t="str">
        <f>=IFERROR(INDEX('All Data'!$AD:$AD,MATCH($H$929&amp;"",'All Data'!$A:$A,0)),"-")</f>
      </c>
      <c r="F942" s="4384" t="inlineStr">
        <is>
          <t>Jobs Added</t>
        </is>
      </c>
      <c r="G942" s="12369" t="str">
        <f>=IFERROR(INDEX('All Data'!$AI:$AI,MATCH($H$929&amp;"",'All Data'!$A:$A,0)),"-")</f>
      </c>
    </row>
    <row customHeight="1" ht="15" r="943">
      <c r="B943" s="32" t="inlineStr">
        <is>
          <t>ATO Jobs (Transit)</t>
        </is>
      </c>
      <c r="C943" s="12372" t="str">
        <f>=IFERROR(INDEX('All Data'!$Y:$Y,MATCH($H$929&amp;"",'All Data'!$A:$A,0)),"-")</f>
      </c>
      <c r="D943" s="32" t="inlineStr">
        <is>
          <t>ATO Households (Auto)</t>
        </is>
      </c>
      <c r="E943" s="12375" t="str">
        <f>=IFERROR(INDEX('All Data'!$AE:$AE,MATCH($H$929&amp;"",'All Data'!$A:$A,0)),"-")</f>
      </c>
      <c r="F943" s="32" t="inlineStr">
        <is>
          <t>ERU Added</t>
        </is>
      </c>
      <c r="G943" s="12378" t="str">
        <f>=IFERROR(INDEX('All Data'!$AJ:$AJ,MATCH($H$929&amp;"",'All Data'!$A:$A,0)),"-")</f>
      </c>
    </row>
    <row customHeight="1" ht="15" r="944">
      <c r="B944" s="4384" t="inlineStr">
        <is>
          <t>ATO Households (Transit)</t>
        </is>
      </c>
      <c r="C944" s="12381" t="str">
        <f>=IFERROR(INDEX('All Data'!$Z:$Z,MATCH($H$929&amp;"",'All Data'!$A:$A,0)),"-")</f>
      </c>
      <c r="D944" s="4384" t="inlineStr">
        <is>
          <t/>
        </is>
      </c>
      <c r="E944" s="4440" t="inlineStr">
        <is>
          <t/>
        </is>
      </c>
      <c r="F944" s="4384" t="inlineStr">
        <is>
          <t>ERU per Acre</t>
        </is>
      </c>
      <c r="G944" s="12384" t="str">
        <f>=IFERROR(INDEX('All Data'!$AK:$AK,MATCH($H$929&amp;"",'All Data'!$A:$A,0)),"-")</f>
      </c>
    </row>
    <row customHeight="1" ht="15" r="945">
      <c r="B945" s="32" t="inlineStr">
        <is>
          <t>SAP Planned HH/ac</t>
        </is>
      </c>
      <c r="C945" s="12387" t="str">
        <f>=IFERROR(INDEX('All Data'!$AA:$AA,MATCH($H$929&amp;"",'All Data'!$A:$A,0)),"-")</f>
      </c>
      <c r="D945" s="32" t="inlineStr">
        <is>
          <t/>
        </is>
      </c>
      <c r="E945" s="4448" t="inlineStr">
        <is>
          <t/>
        </is>
      </c>
      <c r="F945" s="32" t="inlineStr">
        <is>
          <t/>
        </is>
      </c>
      <c r="G945" s="4448" t="inlineStr">
        <is>
          <t/>
        </is>
      </c>
    </row>
    <row customHeight="1" ht="15" r="946">
      <c r="B946" s="4384" t="inlineStr">
        <is>
          <t/>
        </is>
      </c>
      <c r="C946" s="4440" t="inlineStr">
        <is>
          <t/>
        </is>
      </c>
      <c r="D946" s="4384" t="inlineStr">
        <is>
          <t/>
        </is>
      </c>
      <c r="E946" s="4440" t="inlineStr">
        <is>
          <t/>
        </is>
      </c>
      <c r="F946" s="4384" t="inlineStr">
        <is>
          <t/>
        </is>
      </c>
      <c r="G946" s="4440" t="inlineStr">
        <is>
          <t/>
        </is>
      </c>
    </row>
    <row customHeight="1" ht="14" r="947">
      <c r="B947" s="4500" t="inlineStr">
        <is>
          <t>INCOME</t>
        </is>
      </c>
      <c r="C947" s="4500"/>
      <c r="D947" s="4500" t="inlineStr">
        <is>
          <t>POVERTY RATE</t>
        </is>
      </c>
      <c r="E947" s="4500"/>
      <c r="F947" s="4500" t="inlineStr">
        <is>
          <t>UNEMPLOYMENT</t>
        </is>
      </c>
      <c r="G947" s="4500"/>
    </row>
    <row customHeight="1" ht="18" r="948">
      <c r="B948" s="10"/>
      <c r="C948" s="12391" t="str">
        <f>=IFERROR(INDEX('All Data'!$AN:$AN,MATCH($H$929&amp;"",'All Data'!$A:$A,0)),"-")</f>
      </c>
      <c r="D948" s="10"/>
      <c r="E948" s="12395" t="str">
        <f>=IFERROR(INDEX('All Data'!$AL:$AL,MATCH($H$929&amp;"",'All Data'!$A:$A,0)),"-")</f>
      </c>
      <c r="F948" s="10"/>
      <c r="G948" s="12399" t="str">
        <f>=IFERROR(INDEX('All Data'!$AM:$AM,MATCH($H$929&amp;"",'All Data'!$A:$A,0)),"-")</f>
      </c>
    </row>
    <row customHeight="1" ht="24" r="949">
      <c r="B949" s="4645" t="str">
        <f>="Investment Likelihood: "&amp;IFERROR(INDEX('All Data'!$AP:$AP,MATCH($H$929&amp;"",'All Data'!$A:$A,0)),"—")</f>
      </c>
      <c r="C949" s="4645"/>
      <c r="D949" s="4645"/>
      <c r="E949" s="4645"/>
      <c r="F949" s="4645"/>
      <c r="G949" s="4645"/>
    </row>
    <row customHeight="1" ht="15" r="950">
      <c r="B950" s="4516" t="inlineStr">
        <is>
          <t>Access to Opportunities (ATO) Composite Score /100</t>
        </is>
      </c>
      <c r="C950" s="4516"/>
      <c r="D950" s="4516"/>
      <c r="E950" s="4516"/>
      <c r="F950" s="12403" t="str">
        <f>=IFERROR(INDEX('All Data'!$AF:$AF,MATCH($H$929&amp;"",'All Data'!$A:$A,0)),"-")</f>
      </c>
      <c r="G950" s="15"/>
    </row>
    <row customHeight="1" ht="8" r="951"/>
    <row customHeight="1" ht="8" r="952"/>
    <row customHeight="1" ht="8" r="953"/>
    <row customHeight="1" ht="22" r="954">
      <c r="A954" s="4381" t="str">
        <f>="39  —  "&amp;IFERROR(INDEX('All Data'!$C:$C,MATCH($H$954&amp;"",'All Data'!$A:$A,0)),"")&amp;"  |  GEOID "&amp;$H$954&amp;"  |  "&amp;TEXT(IFERROR(INDEX('All Data'!$F:$F,MATCH($H$954&amp;"",'All Data'!$A:$A,0)),0),"0")&amp;" ac  |  "&amp;IFERROR(INDEX('All Data'!$AP:$AP,MATCH($H$954&amp;"",'All Data'!$A:$A,0)),"—")</f>
      </c>
      <c r="B954" s="4381"/>
      <c r="C954" s="4381"/>
      <c r="D954" s="4381"/>
      <c r="E954" s="4381"/>
      <c r="F954" s="4381"/>
      <c r="G954" s="4381"/>
      <c r="H954" s="12404" t="inlineStr">
        <is>
          <t>49035113406</t>
        </is>
      </c>
    </row>
    <row customHeight="1" ht="14" r="955">
      <c r="B955" s="4382" t="inlineStr">
        <is>
          <t>TRACT PROFILE</t>
        </is>
      </c>
      <c r="C955" s="4382"/>
      <c r="D955" s="4382" t="inlineStr">
        <is>
          <t>CENTERS &amp; DISTRICTS</t>
        </is>
      </c>
      <c r="E955" s="4382"/>
      <c r="F955" s="4382" t="inlineStr">
        <is>
          <t>HOUSING &amp; DEMOGRAPHICS</t>
        </is>
      </c>
      <c r="G955" s="4382"/>
    </row>
    <row customHeight="1" ht="15" r="956">
      <c r="B956" s="4384" t="inlineStr">
        <is>
          <t>Population</t>
        </is>
      </c>
      <c r="C956" s="12407" t="str">
        <f>=IFERROR(INDEX('All Data'!$D:$D,MATCH($H$954&amp;"",'All Data'!$A:$A,0)),"-")</f>
      </c>
      <c r="D956" s="4384" t="inlineStr">
        <is>
          <t>WC MUorC % Total</t>
        </is>
      </c>
      <c r="E956" s="12410" t="str">
        <f>=IFERROR(INDEX('All Data'!$J:$J,MATCH($H$954&amp;"",'All Data'!$A:$A,0)),"-")</f>
      </c>
      <c r="F956" s="4384" t="inlineStr">
        <is>
          <t>Total Units</t>
        </is>
      </c>
      <c r="G956" s="12413" t="str">
        <f>=IFERROR(INDEX('All Data'!$R:$R,MATCH($H$954&amp;"",'All Data'!$A:$A,0)),"-")</f>
      </c>
    </row>
    <row customHeight="1" ht="15" r="957">
      <c r="B957" s="32" t="inlineStr">
        <is>
          <t>Households</t>
        </is>
      </c>
      <c r="C957" s="12416" t="str">
        <f>=IFERROR(INDEX('All Data'!$E:$E,MATCH($H$954&amp;"",'All Data'!$A:$A,0)),"-")</f>
      </c>
      <c r="D957" s="32" t="inlineStr">
        <is>
          <t>Metropolitan Center</t>
        </is>
      </c>
      <c r="E957" s="12419" t="str">
        <f>=IFERROR(INDEX('All Data'!$K:$K,MATCH($H$954&amp;"",'All Data'!$A:$A,0)),"-")</f>
      </c>
      <c r="F957" s="32" t="inlineStr">
        <is>
          <t>Residential Acres</t>
        </is>
      </c>
      <c r="G957" s="12422" t="str">
        <f>=IFERROR(INDEX('All Data'!$S:$S,MATCH($H$954&amp;"",'All Data'!$A:$A,0)),"-")</f>
      </c>
    </row>
    <row customHeight="1" ht="15" r="958">
      <c r="B958" s="4384" t="inlineStr">
        <is>
          <t>Total Acres</t>
        </is>
      </c>
      <c r="C958" s="12425" t="str">
        <f>=IFERROR(INDEX('All Data'!$F:$F,MATCH($H$954&amp;"",'All Data'!$A:$A,0)),"-")</f>
      </c>
      <c r="D958" s="4384" t="inlineStr">
        <is>
          <t>Urban Center</t>
        </is>
      </c>
      <c r="E958" s="12428" t="str">
        <f>=IFERROR(INDEX('All Data'!$L:$L,MATCH($H$954&amp;"",'All Data'!$A:$A,0)),"-")</f>
      </c>
      <c r="F958" s="4384" t="inlineStr">
        <is>
          <t>SFD Acres</t>
        </is>
      </c>
      <c r="G958" s="12431" t="str">
        <f>=IFERROR(INDEX('All Data'!$T:$T,MATCH($H$954&amp;"",'All Data'!$A:$A,0)),"-")</f>
      </c>
    </row>
    <row customHeight="1" ht="15" r="959">
      <c r="B959" s="32" t="inlineStr">
        <is>
          <t>Developable Acres</t>
        </is>
      </c>
      <c r="C959" s="12434" t="str">
        <f>=IFERROR(INDEX('All Data'!$G:$G,MATCH($H$954&amp;"",'All Data'!$A:$A,0)),"-")</f>
      </c>
      <c r="D959" s="32" t="inlineStr">
        <is>
          <t>City Center</t>
        </is>
      </c>
      <c r="E959" s="12437" t="str">
        <f>=IFERROR(INDEX('All Data'!$M:$M,MATCH($H$954&amp;"",'All Data'!$A:$A,0)),"-")</f>
      </c>
      <c r="F959" s="32" t="inlineStr">
        <is>
          <t>MF / SFA Acres</t>
        </is>
      </c>
      <c r="G959" s="12440" t="str">
        <f>=IFERROR(INDEX('All Data'!$U:$U,MATCH($H$954&amp;"",'All Data'!$A:$A,0)),"-")</f>
      </c>
    </row>
    <row customHeight="1" ht="15" r="960">
      <c r="B960" s="4384" t="inlineStr">
        <is>
          <t>OZ 1.0 Acres</t>
        </is>
      </c>
      <c r="C960" s="12443" t="str">
        <f>=IFERROR(INDEX('All Data'!$H:$H,MATCH($H$954&amp;"",'All Data'!$A:$A,0)),"-")</f>
      </c>
      <c r="D960" s="4384" t="inlineStr">
        <is>
          <t>Neighborhood Center</t>
        </is>
      </c>
      <c r="E960" s="12446" t="str">
        <f>=IFERROR(INDEX('All Data'!$N:$N,MATCH($H$954&amp;"",'All Data'!$A:$A,0)),"-")</f>
      </c>
      <c r="F960" s="4384" t="inlineStr">
        <is>
          <t>Poverty Rate</t>
        </is>
      </c>
      <c r="G960" s="12449" t="str">
        <f>=IFERROR(INDEX('All Data'!$AL:$AL,MATCH($H$954&amp;"",'All Data'!$A:$A,0)),"-")</f>
      </c>
    </row>
    <row customHeight="1" ht="15" r="961">
      <c r="B961" s="32" t="inlineStr">
        <is>
          <t>OZ 1.0 % of Tract</t>
        </is>
      </c>
      <c r="C961" s="12452" t="str">
        <f>=IFERROR(INDEX('All Data'!$I:$I,MATCH($H$954&amp;"",'All Data'!$A:$A,0)),"-")</f>
      </c>
      <c r="D961" s="32" t="inlineStr">
        <is>
          <t>Employment District</t>
        </is>
      </c>
      <c r="E961" s="12455" t="str">
        <f>=IFERROR(INDEX('All Data'!$O:$O,MATCH($H$954&amp;"",'All Data'!$A:$A,0)),"-")</f>
      </c>
      <c r="F961" s="32" t="inlineStr">
        <is>
          <t>Unemployment Rate</t>
        </is>
      </c>
      <c r="G961" s="12458" t="str">
        <f>=IFERROR(INDEX('All Data'!$AM:$AM,MATCH($H$954&amp;"",'All Data'!$A:$A,0)),"-")</f>
      </c>
    </row>
    <row customHeight="1" ht="15" r="962">
      <c r="B962" s="4384" t="inlineStr">
        <is>
          <t/>
        </is>
      </c>
      <c r="C962" s="4440" t="inlineStr">
        <is>
          <t/>
        </is>
      </c>
      <c r="D962" s="4384" t="inlineStr">
        <is>
          <t>Industrial District</t>
        </is>
      </c>
      <c r="E962" s="12461" t="str">
        <f>=IFERROR(INDEX('All Data'!$P:$P,MATCH($H$954&amp;"",'All Data'!$A:$A,0)),"-")</f>
      </c>
      <c r="F962" s="4384" t="inlineStr">
        <is>
          <t>Median Family Income</t>
        </is>
      </c>
      <c r="G962" s="12464" t="str">
        <f>=IFERROR(INDEX('All Data'!$AN:$AN,MATCH($H$954&amp;"",'All Data'!$A:$A,0)),"-")</f>
      </c>
    </row>
    <row customHeight="1" ht="15" r="963">
      <c r="B963" s="32" t="inlineStr">
        <is>
          <t/>
        </is>
      </c>
      <c r="C963" s="4448" t="inlineStr">
        <is>
          <t/>
        </is>
      </c>
      <c r="D963" s="32" t="inlineStr">
        <is>
          <t>Retail District</t>
        </is>
      </c>
      <c r="E963" s="12467" t="str">
        <f>=IFERROR(INDEX('All Data'!$Q:$Q,MATCH($H$954&amp;"",'All Data'!$A:$A,0)),"-")</f>
      </c>
      <c r="F963" s="32" t="inlineStr">
        <is>
          <t/>
        </is>
      </c>
      <c r="G963" s="4448" t="inlineStr">
        <is>
          <t/>
        </is>
      </c>
    </row>
    <row customHeight="1" ht="14" r="964">
      <c r="B964" s="4453" t="inlineStr">
        <is>
          <t>TRANSIT ACCESS</t>
        </is>
      </c>
      <c r="C964" s="4453"/>
      <c r="D964" s="4453" t="inlineStr">
        <is>
          <t>AUTO ACCESS</t>
        </is>
      </c>
      <c r="E964" s="4453"/>
      <c r="F964" s="4453" t="inlineStr">
        <is>
          <t>PROJECTED GROWTH 2027-37</t>
        </is>
      </c>
      <c r="G964" s="4453"/>
    </row>
    <row customHeight="1" ht="15" r="965">
      <c r="B965" s="4384" t="inlineStr">
        <is>
          <t>Rail / BRT Stops</t>
        </is>
      </c>
      <c r="C965" s="12470" t="str">
        <f>=IFERROR(INDEX('All Data'!$V:$V,MATCH($H$954&amp;"",'All Data'!$A:$A,0)),"-")</f>
      </c>
      <c r="D965" s="4384" t="inlineStr">
        <is>
          <t>Freeway Exits</t>
        </is>
      </c>
      <c r="E965" s="12473" t="str">
        <f>=IFERROR(INDEX('All Data'!$AB:$AB,MATCH($H$954&amp;"",'All Data'!$A:$A,0)),"-")</f>
      </c>
      <c r="F965" s="4384" t="inlineStr">
        <is>
          <t>Households Added</t>
        </is>
      </c>
      <c r="G965" s="12476" t="str">
        <f>=IFERROR(INDEX('All Data'!$AG:$AG,MATCH($H$954&amp;"",'All Data'!$A:$A,0)),"-")</f>
      </c>
    </row>
    <row customHeight="1" ht="15" r="966">
      <c r="B966" s="32" t="inlineStr">
        <is>
          <t>SAP Acres</t>
        </is>
      </c>
      <c r="C966" s="12479" t="str">
        <f>=IFERROR(INDEX('All Data'!$W:$W,MATCH($H$954&amp;"",'All Data'!$A:$A,0)),"-")</f>
      </c>
      <c r="D966" s="32" t="inlineStr">
        <is>
          <t>Exit Distance (mi)</t>
        </is>
      </c>
      <c r="E966" s="12482" t="str">
        <f>=IFERROR(INDEX('All Data'!$AC:$AC,MATCH($H$954&amp;"",'All Data'!$A:$A,0)),"-")</f>
      </c>
      <c r="F966" s="32" t="inlineStr">
        <is>
          <t>Population Added</t>
        </is>
      </c>
      <c r="G966" s="12485" t="str">
        <f>=IFERROR(INDEX('All Data'!$AH:$AH,MATCH($H$954&amp;"",'All Data'!$A:$A,0)),"-")</f>
      </c>
    </row>
    <row customHeight="1" ht="15" r="967">
      <c r="B967" s="4384" t="inlineStr">
        <is>
          <t>SAP % of Tract</t>
        </is>
      </c>
      <c r="C967" s="12488" t="str">
        <f>=IFERROR(INDEX('All Data'!$X:$X,MATCH($H$954&amp;"",'All Data'!$A:$A,0)),"-")</f>
      </c>
      <c r="D967" s="4384" t="inlineStr">
        <is>
          <t>ATO Jobs (Auto)</t>
        </is>
      </c>
      <c r="E967" s="12491" t="str">
        <f>=IFERROR(INDEX('All Data'!$AD:$AD,MATCH($H$954&amp;"",'All Data'!$A:$A,0)),"-")</f>
      </c>
      <c r="F967" s="4384" t="inlineStr">
        <is>
          <t>Jobs Added</t>
        </is>
      </c>
      <c r="G967" s="12494" t="str">
        <f>=IFERROR(INDEX('All Data'!$AI:$AI,MATCH($H$954&amp;"",'All Data'!$A:$A,0)),"-")</f>
      </c>
    </row>
    <row customHeight="1" ht="15" r="968">
      <c r="B968" s="32" t="inlineStr">
        <is>
          <t>ATO Jobs (Transit)</t>
        </is>
      </c>
      <c r="C968" s="12497" t="str">
        <f>=IFERROR(INDEX('All Data'!$Y:$Y,MATCH($H$954&amp;"",'All Data'!$A:$A,0)),"-")</f>
      </c>
      <c r="D968" s="32" t="inlineStr">
        <is>
          <t>ATO Households (Auto)</t>
        </is>
      </c>
      <c r="E968" s="12500" t="str">
        <f>=IFERROR(INDEX('All Data'!$AE:$AE,MATCH($H$954&amp;"",'All Data'!$A:$A,0)),"-")</f>
      </c>
      <c r="F968" s="32" t="inlineStr">
        <is>
          <t>ERU Added</t>
        </is>
      </c>
      <c r="G968" s="12503" t="str">
        <f>=IFERROR(INDEX('All Data'!$AJ:$AJ,MATCH($H$954&amp;"",'All Data'!$A:$A,0)),"-")</f>
      </c>
    </row>
    <row customHeight="1" ht="15" r="969">
      <c r="B969" s="4384" t="inlineStr">
        <is>
          <t>ATO Households (Transit)</t>
        </is>
      </c>
      <c r="C969" s="12506" t="str">
        <f>=IFERROR(INDEX('All Data'!$Z:$Z,MATCH($H$954&amp;"",'All Data'!$A:$A,0)),"-")</f>
      </c>
      <c r="D969" s="4384" t="inlineStr">
        <is>
          <t/>
        </is>
      </c>
      <c r="E969" s="4440" t="inlineStr">
        <is>
          <t/>
        </is>
      </c>
      <c r="F969" s="4384" t="inlineStr">
        <is>
          <t>ERU per Acre</t>
        </is>
      </c>
      <c r="G969" s="12509" t="str">
        <f>=IFERROR(INDEX('All Data'!$AK:$AK,MATCH($H$954&amp;"",'All Data'!$A:$A,0)),"-")</f>
      </c>
    </row>
    <row customHeight="1" ht="15" r="970">
      <c r="B970" s="32" t="inlineStr">
        <is>
          <t>SAP Planned HH/ac</t>
        </is>
      </c>
      <c r="C970" s="12512" t="str">
        <f>=IFERROR(INDEX('All Data'!$AA:$AA,MATCH($H$954&amp;"",'All Data'!$A:$A,0)),"-")</f>
      </c>
      <c r="D970" s="32" t="inlineStr">
        <is>
          <t/>
        </is>
      </c>
      <c r="E970" s="4448" t="inlineStr">
        <is>
          <t/>
        </is>
      </c>
      <c r="F970" s="32" t="inlineStr">
        <is>
          <t/>
        </is>
      </c>
      <c r="G970" s="4448" t="inlineStr">
        <is>
          <t/>
        </is>
      </c>
    </row>
    <row customHeight="1" ht="15" r="971">
      <c r="B971" s="4384" t="inlineStr">
        <is>
          <t/>
        </is>
      </c>
      <c r="C971" s="4440" t="inlineStr">
        <is>
          <t/>
        </is>
      </c>
      <c r="D971" s="4384" t="inlineStr">
        <is>
          <t/>
        </is>
      </c>
      <c r="E971" s="4440" t="inlineStr">
        <is>
          <t/>
        </is>
      </c>
      <c r="F971" s="4384" t="inlineStr">
        <is>
          <t/>
        </is>
      </c>
      <c r="G971" s="4440" t="inlineStr">
        <is>
          <t/>
        </is>
      </c>
    </row>
    <row customHeight="1" ht="14" r="972">
      <c r="B972" s="4500" t="inlineStr">
        <is>
          <t>INCOME</t>
        </is>
      </c>
      <c r="C972" s="4500"/>
      <c r="D972" s="4500" t="inlineStr">
        <is>
          <t>POVERTY RATE</t>
        </is>
      </c>
      <c r="E972" s="4500"/>
      <c r="F972" s="4500" t="inlineStr">
        <is>
          <t>UNEMPLOYMENT</t>
        </is>
      </c>
      <c r="G972" s="4500"/>
    </row>
    <row customHeight="1" ht="18" r="973">
      <c r="B973" s="10"/>
      <c r="C973" s="12516" t="str">
        <f>=IFERROR(INDEX('All Data'!$AN:$AN,MATCH($H$954&amp;"",'All Data'!$A:$A,0)),"-")</f>
      </c>
      <c r="D973" s="10"/>
      <c r="E973" s="12520" t="str">
        <f>=IFERROR(INDEX('All Data'!$AL:$AL,MATCH($H$954&amp;"",'All Data'!$A:$A,0)),"-")</f>
      </c>
      <c r="F973" s="10"/>
      <c r="G973" s="12524" t="str">
        <f>=IFERROR(INDEX('All Data'!$AM:$AM,MATCH($H$954&amp;"",'All Data'!$A:$A,0)),"-")</f>
      </c>
    </row>
    <row customHeight="1" ht="24" r="974">
      <c r="B974" s="4514" t="str">
        <f>="Investment Likelihood: "&amp;IFERROR(INDEX('All Data'!$AP:$AP,MATCH($H$954&amp;"",'All Data'!$A:$A,0)),"—")</f>
      </c>
      <c r="C974" s="4514"/>
      <c r="D974" s="4514"/>
      <c r="E974" s="4514"/>
      <c r="F974" s="4514"/>
      <c r="G974" s="4514"/>
    </row>
    <row customHeight="1" ht="15" r="975">
      <c r="B975" s="4516" t="inlineStr">
        <is>
          <t>Access to Opportunities (ATO) Composite Score /100</t>
        </is>
      </c>
      <c r="C975" s="4516"/>
      <c r="D975" s="4516"/>
      <c r="E975" s="4516"/>
      <c r="F975" s="12528" t="str">
        <f>=IFERROR(INDEX('All Data'!$AF:$AF,MATCH($H$954&amp;"",'All Data'!$A:$A,0)),"-")</f>
      </c>
      <c r="G975" s="15"/>
    </row>
    <row customHeight="1" ht="8" r="976"/>
    <row customHeight="1" ht="8" r="977"/>
    <row customHeight="1" ht="8" r="978"/>
    <row customHeight="1" ht="22" r="979">
      <c r="A979" s="4902" t="str">
        <f>="40  —  "&amp;IFERROR(INDEX('All Data'!$C:$C,MATCH($H$979&amp;"",'All Data'!$A:$A,0)),"")&amp;"  |  GEOID "&amp;$H$979&amp;"  |  "&amp;TEXT(IFERROR(INDEX('All Data'!$F:$F,MATCH($H$979&amp;"",'All Data'!$A:$A,0)),0),"0")&amp;" ac  |  "&amp;IFERROR(INDEX('All Data'!$AP:$AP,MATCH($H$979&amp;"",'All Data'!$A:$A,0)),"—")</f>
      </c>
      <c r="B979" s="4902"/>
      <c r="C979" s="4902"/>
      <c r="D979" s="4902"/>
      <c r="E979" s="4902"/>
      <c r="F979" s="4902"/>
      <c r="G979" s="4902"/>
      <c r="H979" s="12529" t="inlineStr">
        <is>
          <t>49035113509</t>
        </is>
      </c>
    </row>
    <row customHeight="1" ht="14" r="980">
      <c r="B980" s="4382" t="inlineStr">
        <is>
          <t>TRACT PROFILE</t>
        </is>
      </c>
      <c r="C980" s="4382"/>
      <c r="D980" s="4382" t="inlineStr">
        <is>
          <t>CENTERS &amp; DISTRICTS</t>
        </is>
      </c>
      <c r="E980" s="4382"/>
      <c r="F980" s="4382" t="inlineStr">
        <is>
          <t>HOUSING &amp; DEMOGRAPHICS</t>
        </is>
      </c>
      <c r="G980" s="4382"/>
    </row>
    <row customHeight="1" ht="15" r="981">
      <c r="B981" s="4384" t="inlineStr">
        <is>
          <t>Population</t>
        </is>
      </c>
      <c r="C981" s="12532" t="str">
        <f>=IFERROR(INDEX('All Data'!$D:$D,MATCH($H$979&amp;"",'All Data'!$A:$A,0)),"-")</f>
      </c>
      <c r="D981" s="4384" t="inlineStr">
        <is>
          <t>WC MUorC % Total</t>
        </is>
      </c>
      <c r="E981" s="12535" t="str">
        <f>=IFERROR(INDEX('All Data'!$J:$J,MATCH($H$979&amp;"",'All Data'!$A:$A,0)),"-")</f>
      </c>
      <c r="F981" s="4384" t="inlineStr">
        <is>
          <t>Total Units</t>
        </is>
      </c>
      <c r="G981" s="12538" t="str">
        <f>=IFERROR(INDEX('All Data'!$R:$R,MATCH($H$979&amp;"",'All Data'!$A:$A,0)),"-")</f>
      </c>
    </row>
    <row customHeight="1" ht="15" r="982">
      <c r="B982" s="32" t="inlineStr">
        <is>
          <t>Households</t>
        </is>
      </c>
      <c r="C982" s="12541" t="str">
        <f>=IFERROR(INDEX('All Data'!$E:$E,MATCH($H$979&amp;"",'All Data'!$A:$A,0)),"-")</f>
      </c>
      <c r="D982" s="32" t="inlineStr">
        <is>
          <t>Metropolitan Center</t>
        </is>
      </c>
      <c r="E982" s="12544" t="str">
        <f>=IFERROR(INDEX('All Data'!$K:$K,MATCH($H$979&amp;"",'All Data'!$A:$A,0)),"-")</f>
      </c>
      <c r="F982" s="32" t="inlineStr">
        <is>
          <t>Residential Acres</t>
        </is>
      </c>
      <c r="G982" s="12547" t="str">
        <f>=IFERROR(INDEX('All Data'!$S:$S,MATCH($H$979&amp;"",'All Data'!$A:$A,0)),"-")</f>
      </c>
    </row>
    <row customHeight="1" ht="15" r="983">
      <c r="B983" s="4384" t="inlineStr">
        <is>
          <t>Total Acres</t>
        </is>
      </c>
      <c r="C983" s="12550" t="str">
        <f>=IFERROR(INDEX('All Data'!$F:$F,MATCH($H$979&amp;"",'All Data'!$A:$A,0)),"-")</f>
      </c>
      <c r="D983" s="4384" t="inlineStr">
        <is>
          <t>Urban Center</t>
        </is>
      </c>
      <c r="E983" s="12553" t="str">
        <f>=IFERROR(INDEX('All Data'!$L:$L,MATCH($H$979&amp;"",'All Data'!$A:$A,0)),"-")</f>
      </c>
      <c r="F983" s="4384" t="inlineStr">
        <is>
          <t>SFD Acres</t>
        </is>
      </c>
      <c r="G983" s="12556" t="str">
        <f>=IFERROR(INDEX('All Data'!$T:$T,MATCH($H$979&amp;"",'All Data'!$A:$A,0)),"-")</f>
      </c>
    </row>
    <row customHeight="1" ht="15" r="984">
      <c r="B984" s="32" t="inlineStr">
        <is>
          <t>Developable Acres</t>
        </is>
      </c>
      <c r="C984" s="12559" t="str">
        <f>=IFERROR(INDEX('All Data'!$G:$G,MATCH($H$979&amp;"",'All Data'!$A:$A,0)),"-")</f>
      </c>
      <c r="D984" s="32" t="inlineStr">
        <is>
          <t>City Center</t>
        </is>
      </c>
      <c r="E984" s="12562" t="str">
        <f>=IFERROR(INDEX('All Data'!$M:$M,MATCH($H$979&amp;"",'All Data'!$A:$A,0)),"-")</f>
      </c>
      <c r="F984" s="32" t="inlineStr">
        <is>
          <t>MF / SFA Acres</t>
        </is>
      </c>
      <c r="G984" s="12565" t="str">
        <f>=IFERROR(INDEX('All Data'!$U:$U,MATCH($H$979&amp;"",'All Data'!$A:$A,0)),"-")</f>
      </c>
    </row>
    <row customHeight="1" ht="15" r="985">
      <c r="B985" s="4384" t="inlineStr">
        <is>
          <t>OZ 1.0 Acres</t>
        </is>
      </c>
      <c r="C985" s="12568" t="str">
        <f>=IFERROR(INDEX('All Data'!$H:$H,MATCH($H$979&amp;"",'All Data'!$A:$A,0)),"-")</f>
      </c>
      <c r="D985" s="4384" t="inlineStr">
        <is>
          <t>Neighborhood Center</t>
        </is>
      </c>
      <c r="E985" s="12571" t="str">
        <f>=IFERROR(INDEX('All Data'!$N:$N,MATCH($H$979&amp;"",'All Data'!$A:$A,0)),"-")</f>
      </c>
      <c r="F985" s="4384" t="inlineStr">
        <is>
          <t>Poverty Rate</t>
        </is>
      </c>
      <c r="G985" s="12574" t="str">
        <f>=IFERROR(INDEX('All Data'!$AL:$AL,MATCH($H$979&amp;"",'All Data'!$A:$A,0)),"-")</f>
      </c>
    </row>
    <row customHeight="1" ht="15" r="986">
      <c r="B986" s="32" t="inlineStr">
        <is>
          <t>OZ 1.0 % of Tract</t>
        </is>
      </c>
      <c r="C986" s="12577" t="str">
        <f>=IFERROR(INDEX('All Data'!$I:$I,MATCH($H$979&amp;"",'All Data'!$A:$A,0)),"-")</f>
      </c>
      <c r="D986" s="32" t="inlineStr">
        <is>
          <t>Employment District</t>
        </is>
      </c>
      <c r="E986" s="12580" t="str">
        <f>=IFERROR(INDEX('All Data'!$O:$O,MATCH($H$979&amp;"",'All Data'!$A:$A,0)),"-")</f>
      </c>
      <c r="F986" s="32" t="inlineStr">
        <is>
          <t>Unemployment Rate</t>
        </is>
      </c>
      <c r="G986" s="12583" t="str">
        <f>=IFERROR(INDEX('All Data'!$AM:$AM,MATCH($H$979&amp;"",'All Data'!$A:$A,0)),"-")</f>
      </c>
    </row>
    <row customHeight="1" ht="15" r="987">
      <c r="B987" s="4384" t="inlineStr">
        <is>
          <t/>
        </is>
      </c>
      <c r="C987" s="4440" t="inlineStr">
        <is>
          <t/>
        </is>
      </c>
      <c r="D987" s="4384" t="inlineStr">
        <is>
          <t>Industrial District</t>
        </is>
      </c>
      <c r="E987" s="12586" t="str">
        <f>=IFERROR(INDEX('All Data'!$P:$P,MATCH($H$979&amp;"",'All Data'!$A:$A,0)),"-")</f>
      </c>
      <c r="F987" s="4384" t="inlineStr">
        <is>
          <t>Median Family Income</t>
        </is>
      </c>
      <c r="G987" s="12589" t="str">
        <f>=IFERROR(INDEX('All Data'!$AN:$AN,MATCH($H$979&amp;"",'All Data'!$A:$A,0)),"-")</f>
      </c>
    </row>
    <row customHeight="1" ht="15" r="988">
      <c r="B988" s="32" t="inlineStr">
        <is>
          <t/>
        </is>
      </c>
      <c r="C988" s="4448" t="inlineStr">
        <is>
          <t/>
        </is>
      </c>
      <c r="D988" s="32" t="inlineStr">
        <is>
          <t>Retail District</t>
        </is>
      </c>
      <c r="E988" s="12592" t="str">
        <f>=IFERROR(INDEX('All Data'!$Q:$Q,MATCH($H$979&amp;"",'All Data'!$A:$A,0)),"-")</f>
      </c>
      <c r="F988" s="32" t="inlineStr">
        <is>
          <t/>
        </is>
      </c>
      <c r="G988" s="4448" t="inlineStr">
        <is>
          <t/>
        </is>
      </c>
    </row>
    <row customHeight="1" ht="14" r="989">
      <c r="B989" s="4453" t="inlineStr">
        <is>
          <t>TRANSIT ACCESS</t>
        </is>
      </c>
      <c r="C989" s="4453"/>
      <c r="D989" s="4453" t="inlineStr">
        <is>
          <t>AUTO ACCESS</t>
        </is>
      </c>
      <c r="E989" s="4453"/>
      <c r="F989" s="4453" t="inlineStr">
        <is>
          <t>PROJECTED GROWTH 2027-37</t>
        </is>
      </c>
      <c r="G989" s="4453"/>
    </row>
    <row customHeight="1" ht="15" r="990">
      <c r="B990" s="4384" t="inlineStr">
        <is>
          <t>Rail / BRT Stops</t>
        </is>
      </c>
      <c r="C990" s="12595" t="str">
        <f>=IFERROR(INDEX('All Data'!$V:$V,MATCH($H$979&amp;"",'All Data'!$A:$A,0)),"-")</f>
      </c>
      <c r="D990" s="4384" t="inlineStr">
        <is>
          <t>Freeway Exits</t>
        </is>
      </c>
      <c r="E990" s="12598" t="str">
        <f>=IFERROR(INDEX('All Data'!$AB:$AB,MATCH($H$979&amp;"",'All Data'!$A:$A,0)),"-")</f>
      </c>
      <c r="F990" s="4384" t="inlineStr">
        <is>
          <t>Households Added</t>
        </is>
      </c>
      <c r="G990" s="12601" t="str">
        <f>=IFERROR(INDEX('All Data'!$AG:$AG,MATCH($H$979&amp;"",'All Data'!$A:$A,0)),"-")</f>
      </c>
    </row>
    <row customHeight="1" ht="15" r="991">
      <c r="B991" s="32" t="inlineStr">
        <is>
          <t>SAP Acres</t>
        </is>
      </c>
      <c r="C991" s="12604" t="str">
        <f>=IFERROR(INDEX('All Data'!$W:$W,MATCH($H$979&amp;"",'All Data'!$A:$A,0)),"-")</f>
      </c>
      <c r="D991" s="32" t="inlineStr">
        <is>
          <t>Exit Distance (mi)</t>
        </is>
      </c>
      <c r="E991" s="12607" t="str">
        <f>=IFERROR(INDEX('All Data'!$AC:$AC,MATCH($H$979&amp;"",'All Data'!$A:$A,0)),"-")</f>
      </c>
      <c r="F991" s="32" t="inlineStr">
        <is>
          <t>Population Added</t>
        </is>
      </c>
      <c r="G991" s="12610" t="str">
        <f>=IFERROR(INDEX('All Data'!$AH:$AH,MATCH($H$979&amp;"",'All Data'!$A:$A,0)),"-")</f>
      </c>
    </row>
    <row customHeight="1" ht="15" r="992">
      <c r="B992" s="4384" t="inlineStr">
        <is>
          <t>SAP % of Tract</t>
        </is>
      </c>
      <c r="C992" s="12613" t="str">
        <f>=IFERROR(INDEX('All Data'!$X:$X,MATCH($H$979&amp;"",'All Data'!$A:$A,0)),"-")</f>
      </c>
      <c r="D992" s="4384" t="inlineStr">
        <is>
          <t>ATO Jobs (Auto)</t>
        </is>
      </c>
      <c r="E992" s="12616" t="str">
        <f>=IFERROR(INDEX('All Data'!$AD:$AD,MATCH($H$979&amp;"",'All Data'!$A:$A,0)),"-")</f>
      </c>
      <c r="F992" s="4384" t="inlineStr">
        <is>
          <t>Jobs Added</t>
        </is>
      </c>
      <c r="G992" s="12619" t="str">
        <f>=IFERROR(INDEX('All Data'!$AI:$AI,MATCH($H$979&amp;"",'All Data'!$A:$A,0)),"-")</f>
      </c>
    </row>
    <row customHeight="1" ht="15" r="993">
      <c r="B993" s="32" t="inlineStr">
        <is>
          <t>ATO Jobs (Transit)</t>
        </is>
      </c>
      <c r="C993" s="12622" t="str">
        <f>=IFERROR(INDEX('All Data'!$Y:$Y,MATCH($H$979&amp;"",'All Data'!$A:$A,0)),"-")</f>
      </c>
      <c r="D993" s="32" t="inlineStr">
        <is>
          <t>ATO Households (Auto)</t>
        </is>
      </c>
      <c r="E993" s="12625" t="str">
        <f>=IFERROR(INDEX('All Data'!$AE:$AE,MATCH($H$979&amp;"",'All Data'!$A:$A,0)),"-")</f>
      </c>
      <c r="F993" s="32" t="inlineStr">
        <is>
          <t>ERU Added</t>
        </is>
      </c>
      <c r="G993" s="12628" t="str">
        <f>=IFERROR(INDEX('All Data'!$AJ:$AJ,MATCH($H$979&amp;"",'All Data'!$A:$A,0)),"-")</f>
      </c>
    </row>
    <row customHeight="1" ht="15" r="994">
      <c r="B994" s="4384" t="inlineStr">
        <is>
          <t>ATO Households (Transit)</t>
        </is>
      </c>
      <c r="C994" s="12631" t="str">
        <f>=IFERROR(INDEX('All Data'!$Z:$Z,MATCH($H$979&amp;"",'All Data'!$A:$A,0)),"-")</f>
      </c>
      <c r="D994" s="4384" t="inlineStr">
        <is>
          <t/>
        </is>
      </c>
      <c r="E994" s="4440" t="inlineStr">
        <is>
          <t/>
        </is>
      </c>
      <c r="F994" s="4384" t="inlineStr">
        <is>
          <t>ERU per Acre</t>
        </is>
      </c>
      <c r="G994" s="12634" t="str">
        <f>=IFERROR(INDEX('All Data'!$AK:$AK,MATCH($H$979&amp;"",'All Data'!$A:$A,0)),"-")</f>
      </c>
    </row>
    <row customHeight="1" ht="15" r="995">
      <c r="B995" s="32" t="inlineStr">
        <is>
          <t>SAP Planned HH/ac</t>
        </is>
      </c>
      <c r="C995" s="12637" t="str">
        <f>=IFERROR(INDEX('All Data'!$AA:$AA,MATCH($H$979&amp;"",'All Data'!$A:$A,0)),"-")</f>
      </c>
      <c r="D995" s="32" t="inlineStr">
        <is>
          <t/>
        </is>
      </c>
      <c r="E995" s="4448" t="inlineStr">
        <is>
          <t/>
        </is>
      </c>
      <c r="F995" s="32" t="inlineStr">
        <is>
          <t/>
        </is>
      </c>
      <c r="G995" s="4448" t="inlineStr">
        <is>
          <t/>
        </is>
      </c>
    </row>
    <row customHeight="1" ht="15" r="996">
      <c r="B996" s="4384" t="inlineStr">
        <is>
          <t/>
        </is>
      </c>
      <c r="C996" s="4440" t="inlineStr">
        <is>
          <t/>
        </is>
      </c>
      <c r="D996" s="4384" t="inlineStr">
        <is>
          <t/>
        </is>
      </c>
      <c r="E996" s="4440" t="inlineStr">
        <is>
          <t/>
        </is>
      </c>
      <c r="F996" s="4384" t="inlineStr">
        <is>
          <t/>
        </is>
      </c>
      <c r="G996" s="4440" t="inlineStr">
        <is>
          <t/>
        </is>
      </c>
    </row>
    <row customHeight="1" ht="14" r="997">
      <c r="B997" s="4500" t="inlineStr">
        <is>
          <t>INCOME</t>
        </is>
      </c>
      <c r="C997" s="4500"/>
      <c r="D997" s="4500" t="inlineStr">
        <is>
          <t>POVERTY RATE</t>
        </is>
      </c>
      <c r="E997" s="4500"/>
      <c r="F997" s="4500" t="inlineStr">
        <is>
          <t>UNEMPLOYMENT</t>
        </is>
      </c>
      <c r="G997" s="4500"/>
    </row>
    <row customHeight="1" ht="18" r="998">
      <c r="B998" s="10"/>
      <c r="C998" s="12641" t="str">
        <f>=IFERROR(INDEX('All Data'!$AN:$AN,MATCH($H$979&amp;"",'All Data'!$A:$A,0)),"-")</f>
      </c>
      <c r="D998" s="10"/>
      <c r="E998" s="12645" t="str">
        <f>=IFERROR(INDEX('All Data'!$AL:$AL,MATCH($H$979&amp;"",'All Data'!$A:$A,0)),"-")</f>
      </c>
      <c r="F998" s="10"/>
      <c r="G998" s="12649" t="str">
        <f>=IFERROR(INDEX('All Data'!$AM:$AM,MATCH($H$979&amp;"",'All Data'!$A:$A,0)),"-")</f>
      </c>
    </row>
    <row customHeight="1" ht="24" r="999">
      <c r="B999" s="5024" t="str">
        <f>="Investment Likelihood: "&amp;IFERROR(INDEX('All Data'!$AP:$AP,MATCH($H$979&amp;"",'All Data'!$A:$A,0)),"—")</f>
      </c>
      <c r="C999" s="5024"/>
      <c r="D999" s="5024"/>
      <c r="E999" s="5024"/>
      <c r="F999" s="5024"/>
      <c r="G999" s="5024"/>
    </row>
    <row customHeight="1" ht="15" r="1000">
      <c r="B1000" s="4516" t="inlineStr">
        <is>
          <t>Access to Opportunities (ATO) Composite Score /100</t>
        </is>
      </c>
      <c r="C1000" s="4516"/>
      <c r="D1000" s="4516"/>
      <c r="E1000" s="4516"/>
      <c r="F1000" s="12653" t="str">
        <f>=IFERROR(INDEX('All Data'!$AF:$AF,MATCH($H$979&amp;"",'All Data'!$A:$A,0)),"-")</f>
      </c>
      <c r="G1000" s="15"/>
    </row>
    <row customHeight="1" ht="8" r="1001"/>
    <row customHeight="1" ht="8" r="1002"/>
    <row customHeight="1" ht="8" r="1003"/>
    <row customHeight="1" ht="22" r="1004">
      <c r="A1004" s="4381" t="str">
        <f>="41  —  "&amp;IFERROR(INDEX('All Data'!$C:$C,MATCH($H$1004&amp;"",'All Data'!$A:$A,0)),"")&amp;"  |  GEOID "&amp;$H$1004&amp;"  |  "&amp;TEXT(IFERROR(INDEX('All Data'!$F:$F,MATCH($H$1004&amp;"",'All Data'!$A:$A,0)),0),"0")&amp;" ac  |  "&amp;IFERROR(INDEX('All Data'!$AP:$AP,MATCH($H$1004&amp;"",'All Data'!$A:$A,0)),"—")</f>
      </c>
      <c r="B1004" s="4381"/>
      <c r="C1004" s="4381"/>
      <c r="D1004" s="4381"/>
      <c r="E1004" s="4381"/>
      <c r="F1004" s="4381"/>
      <c r="G1004" s="4381"/>
      <c r="H1004" s="12654" t="inlineStr">
        <is>
          <t>49035113512</t>
        </is>
      </c>
    </row>
    <row customHeight="1" ht="14" r="1005">
      <c r="B1005" s="4382" t="inlineStr">
        <is>
          <t>TRACT PROFILE</t>
        </is>
      </c>
      <c r="C1005" s="4382"/>
      <c r="D1005" s="4382" t="inlineStr">
        <is>
          <t>CENTERS &amp; DISTRICTS</t>
        </is>
      </c>
      <c r="E1005" s="4382"/>
      <c r="F1005" s="4382" t="inlineStr">
        <is>
          <t>HOUSING &amp; DEMOGRAPHICS</t>
        </is>
      </c>
      <c r="G1005" s="4382"/>
    </row>
    <row customHeight="1" ht="15" r="1006">
      <c r="B1006" s="4384" t="inlineStr">
        <is>
          <t>Population</t>
        </is>
      </c>
      <c r="C1006" s="12657" t="str">
        <f>=IFERROR(INDEX('All Data'!$D:$D,MATCH($H$1004&amp;"",'All Data'!$A:$A,0)),"-")</f>
      </c>
      <c r="D1006" s="4384" t="inlineStr">
        <is>
          <t>WC MUorC % Total</t>
        </is>
      </c>
      <c r="E1006" s="12660" t="str">
        <f>=IFERROR(INDEX('All Data'!$J:$J,MATCH($H$1004&amp;"",'All Data'!$A:$A,0)),"-")</f>
      </c>
      <c r="F1006" s="4384" t="inlineStr">
        <is>
          <t>Total Units</t>
        </is>
      </c>
      <c r="G1006" s="12663" t="str">
        <f>=IFERROR(INDEX('All Data'!$R:$R,MATCH($H$1004&amp;"",'All Data'!$A:$A,0)),"-")</f>
      </c>
    </row>
    <row customHeight="1" ht="15" r="1007">
      <c r="B1007" s="32" t="inlineStr">
        <is>
          <t>Households</t>
        </is>
      </c>
      <c r="C1007" s="12666" t="str">
        <f>=IFERROR(INDEX('All Data'!$E:$E,MATCH($H$1004&amp;"",'All Data'!$A:$A,0)),"-")</f>
      </c>
      <c r="D1007" s="32" t="inlineStr">
        <is>
          <t>Metropolitan Center</t>
        </is>
      </c>
      <c r="E1007" s="12669" t="str">
        <f>=IFERROR(INDEX('All Data'!$K:$K,MATCH($H$1004&amp;"",'All Data'!$A:$A,0)),"-")</f>
      </c>
      <c r="F1007" s="32" t="inlineStr">
        <is>
          <t>Residential Acres</t>
        </is>
      </c>
      <c r="G1007" s="12672" t="str">
        <f>=IFERROR(INDEX('All Data'!$S:$S,MATCH($H$1004&amp;"",'All Data'!$A:$A,0)),"-")</f>
      </c>
    </row>
    <row customHeight="1" ht="15" r="1008">
      <c r="B1008" s="4384" t="inlineStr">
        <is>
          <t>Total Acres</t>
        </is>
      </c>
      <c r="C1008" s="12675" t="str">
        <f>=IFERROR(INDEX('All Data'!$F:$F,MATCH($H$1004&amp;"",'All Data'!$A:$A,0)),"-")</f>
      </c>
      <c r="D1008" s="4384" t="inlineStr">
        <is>
          <t>Urban Center</t>
        </is>
      </c>
      <c r="E1008" s="12678" t="str">
        <f>=IFERROR(INDEX('All Data'!$L:$L,MATCH($H$1004&amp;"",'All Data'!$A:$A,0)),"-")</f>
      </c>
      <c r="F1008" s="4384" t="inlineStr">
        <is>
          <t>SFD Acres</t>
        </is>
      </c>
      <c r="G1008" s="12681" t="str">
        <f>=IFERROR(INDEX('All Data'!$T:$T,MATCH($H$1004&amp;"",'All Data'!$A:$A,0)),"-")</f>
      </c>
    </row>
    <row customHeight="1" ht="15" r="1009">
      <c r="B1009" s="32" t="inlineStr">
        <is>
          <t>Developable Acres</t>
        </is>
      </c>
      <c r="C1009" s="12684" t="str">
        <f>=IFERROR(INDEX('All Data'!$G:$G,MATCH($H$1004&amp;"",'All Data'!$A:$A,0)),"-")</f>
      </c>
      <c r="D1009" s="32" t="inlineStr">
        <is>
          <t>City Center</t>
        </is>
      </c>
      <c r="E1009" s="12687" t="str">
        <f>=IFERROR(INDEX('All Data'!$M:$M,MATCH($H$1004&amp;"",'All Data'!$A:$A,0)),"-")</f>
      </c>
      <c r="F1009" s="32" t="inlineStr">
        <is>
          <t>MF / SFA Acres</t>
        </is>
      </c>
      <c r="G1009" s="12690" t="str">
        <f>=IFERROR(INDEX('All Data'!$U:$U,MATCH($H$1004&amp;"",'All Data'!$A:$A,0)),"-")</f>
      </c>
    </row>
    <row customHeight="1" ht="15" r="1010">
      <c r="B1010" s="4384" t="inlineStr">
        <is>
          <t>OZ 1.0 Acres</t>
        </is>
      </c>
      <c r="C1010" s="12693" t="str">
        <f>=IFERROR(INDEX('All Data'!$H:$H,MATCH($H$1004&amp;"",'All Data'!$A:$A,0)),"-")</f>
      </c>
      <c r="D1010" s="4384" t="inlineStr">
        <is>
          <t>Neighborhood Center</t>
        </is>
      </c>
      <c r="E1010" s="12696" t="str">
        <f>=IFERROR(INDEX('All Data'!$N:$N,MATCH($H$1004&amp;"",'All Data'!$A:$A,0)),"-")</f>
      </c>
      <c r="F1010" s="4384" t="inlineStr">
        <is>
          <t>Poverty Rate</t>
        </is>
      </c>
      <c r="G1010" s="12699" t="str">
        <f>=IFERROR(INDEX('All Data'!$AL:$AL,MATCH($H$1004&amp;"",'All Data'!$A:$A,0)),"-")</f>
      </c>
    </row>
    <row customHeight="1" ht="15" r="1011">
      <c r="B1011" s="32" t="inlineStr">
        <is>
          <t>OZ 1.0 % of Tract</t>
        </is>
      </c>
      <c r="C1011" s="12702" t="str">
        <f>=IFERROR(INDEX('All Data'!$I:$I,MATCH($H$1004&amp;"",'All Data'!$A:$A,0)),"-")</f>
      </c>
      <c r="D1011" s="32" t="inlineStr">
        <is>
          <t>Employment District</t>
        </is>
      </c>
      <c r="E1011" s="12705" t="str">
        <f>=IFERROR(INDEX('All Data'!$O:$O,MATCH($H$1004&amp;"",'All Data'!$A:$A,0)),"-")</f>
      </c>
      <c r="F1011" s="32" t="inlineStr">
        <is>
          <t>Unemployment Rate</t>
        </is>
      </c>
      <c r="G1011" s="12708" t="str">
        <f>=IFERROR(INDEX('All Data'!$AM:$AM,MATCH($H$1004&amp;"",'All Data'!$A:$A,0)),"-")</f>
      </c>
    </row>
    <row customHeight="1" ht="15" r="1012">
      <c r="B1012" s="4384" t="inlineStr">
        <is>
          <t/>
        </is>
      </c>
      <c r="C1012" s="4440" t="inlineStr">
        <is>
          <t/>
        </is>
      </c>
      <c r="D1012" s="4384" t="inlineStr">
        <is>
          <t>Industrial District</t>
        </is>
      </c>
      <c r="E1012" s="12711" t="str">
        <f>=IFERROR(INDEX('All Data'!$P:$P,MATCH($H$1004&amp;"",'All Data'!$A:$A,0)),"-")</f>
      </c>
      <c r="F1012" s="4384" t="inlineStr">
        <is>
          <t>Median Family Income</t>
        </is>
      </c>
      <c r="G1012" s="12714" t="str">
        <f>=IFERROR(INDEX('All Data'!$AN:$AN,MATCH($H$1004&amp;"",'All Data'!$A:$A,0)),"-")</f>
      </c>
    </row>
    <row customHeight="1" ht="15" r="1013">
      <c r="B1013" s="32" t="inlineStr">
        <is>
          <t/>
        </is>
      </c>
      <c r="C1013" s="4448" t="inlineStr">
        <is>
          <t/>
        </is>
      </c>
      <c r="D1013" s="32" t="inlineStr">
        <is>
          <t>Retail District</t>
        </is>
      </c>
      <c r="E1013" s="12717" t="str">
        <f>=IFERROR(INDEX('All Data'!$Q:$Q,MATCH($H$1004&amp;"",'All Data'!$A:$A,0)),"-")</f>
      </c>
      <c r="F1013" s="32" t="inlineStr">
        <is>
          <t/>
        </is>
      </c>
      <c r="G1013" s="4448" t="inlineStr">
        <is>
          <t/>
        </is>
      </c>
    </row>
    <row customHeight="1" ht="14" r="1014">
      <c r="B1014" s="4453" t="inlineStr">
        <is>
          <t>TRANSIT ACCESS</t>
        </is>
      </c>
      <c r="C1014" s="4453"/>
      <c r="D1014" s="4453" t="inlineStr">
        <is>
          <t>AUTO ACCESS</t>
        </is>
      </c>
      <c r="E1014" s="4453"/>
      <c r="F1014" s="4453" t="inlineStr">
        <is>
          <t>PROJECTED GROWTH 2027-37</t>
        </is>
      </c>
      <c r="G1014" s="4453"/>
    </row>
    <row customHeight="1" ht="15" r="1015">
      <c r="B1015" s="4384" t="inlineStr">
        <is>
          <t>Rail / BRT Stops</t>
        </is>
      </c>
      <c r="C1015" s="12720" t="str">
        <f>=IFERROR(INDEX('All Data'!$V:$V,MATCH($H$1004&amp;"",'All Data'!$A:$A,0)),"-")</f>
      </c>
      <c r="D1015" s="4384" t="inlineStr">
        <is>
          <t>Freeway Exits</t>
        </is>
      </c>
      <c r="E1015" s="12723" t="str">
        <f>=IFERROR(INDEX('All Data'!$AB:$AB,MATCH($H$1004&amp;"",'All Data'!$A:$A,0)),"-")</f>
      </c>
      <c r="F1015" s="4384" t="inlineStr">
        <is>
          <t>Households Added</t>
        </is>
      </c>
      <c r="G1015" s="12726" t="str">
        <f>=IFERROR(INDEX('All Data'!$AG:$AG,MATCH($H$1004&amp;"",'All Data'!$A:$A,0)),"-")</f>
      </c>
    </row>
    <row customHeight="1" ht="15" r="1016">
      <c r="B1016" s="32" t="inlineStr">
        <is>
          <t>SAP Acres</t>
        </is>
      </c>
      <c r="C1016" s="12729" t="str">
        <f>=IFERROR(INDEX('All Data'!$W:$W,MATCH($H$1004&amp;"",'All Data'!$A:$A,0)),"-")</f>
      </c>
      <c r="D1016" s="32" t="inlineStr">
        <is>
          <t>Exit Distance (mi)</t>
        </is>
      </c>
      <c r="E1016" s="12732" t="str">
        <f>=IFERROR(INDEX('All Data'!$AC:$AC,MATCH($H$1004&amp;"",'All Data'!$A:$A,0)),"-")</f>
      </c>
      <c r="F1016" s="32" t="inlineStr">
        <is>
          <t>Population Added</t>
        </is>
      </c>
      <c r="G1016" s="12735" t="str">
        <f>=IFERROR(INDEX('All Data'!$AH:$AH,MATCH($H$1004&amp;"",'All Data'!$A:$A,0)),"-")</f>
      </c>
    </row>
    <row customHeight="1" ht="15" r="1017">
      <c r="B1017" s="4384" t="inlineStr">
        <is>
          <t>SAP % of Tract</t>
        </is>
      </c>
      <c r="C1017" s="12738" t="str">
        <f>=IFERROR(INDEX('All Data'!$X:$X,MATCH($H$1004&amp;"",'All Data'!$A:$A,0)),"-")</f>
      </c>
      <c r="D1017" s="4384" t="inlineStr">
        <is>
          <t>ATO Jobs (Auto)</t>
        </is>
      </c>
      <c r="E1017" s="12741" t="str">
        <f>=IFERROR(INDEX('All Data'!$AD:$AD,MATCH($H$1004&amp;"",'All Data'!$A:$A,0)),"-")</f>
      </c>
      <c r="F1017" s="4384" t="inlineStr">
        <is>
          <t>Jobs Added</t>
        </is>
      </c>
      <c r="G1017" s="12744" t="str">
        <f>=IFERROR(INDEX('All Data'!$AI:$AI,MATCH($H$1004&amp;"",'All Data'!$A:$A,0)),"-")</f>
      </c>
    </row>
    <row customHeight="1" ht="15" r="1018">
      <c r="B1018" s="32" t="inlineStr">
        <is>
          <t>ATO Jobs (Transit)</t>
        </is>
      </c>
      <c r="C1018" s="12747" t="str">
        <f>=IFERROR(INDEX('All Data'!$Y:$Y,MATCH($H$1004&amp;"",'All Data'!$A:$A,0)),"-")</f>
      </c>
      <c r="D1018" s="32" t="inlineStr">
        <is>
          <t>ATO Households (Auto)</t>
        </is>
      </c>
      <c r="E1018" s="12750" t="str">
        <f>=IFERROR(INDEX('All Data'!$AE:$AE,MATCH($H$1004&amp;"",'All Data'!$A:$A,0)),"-")</f>
      </c>
      <c r="F1018" s="32" t="inlineStr">
        <is>
          <t>ERU Added</t>
        </is>
      </c>
      <c r="G1018" s="12753" t="str">
        <f>=IFERROR(INDEX('All Data'!$AJ:$AJ,MATCH($H$1004&amp;"",'All Data'!$A:$A,0)),"-")</f>
      </c>
    </row>
    <row customHeight="1" ht="15" r="1019">
      <c r="B1019" s="4384" t="inlineStr">
        <is>
          <t>ATO Households (Transit)</t>
        </is>
      </c>
      <c r="C1019" s="12756" t="str">
        <f>=IFERROR(INDEX('All Data'!$Z:$Z,MATCH($H$1004&amp;"",'All Data'!$A:$A,0)),"-")</f>
      </c>
      <c r="D1019" s="4384" t="inlineStr">
        <is>
          <t/>
        </is>
      </c>
      <c r="E1019" s="4440" t="inlineStr">
        <is>
          <t/>
        </is>
      </c>
      <c r="F1019" s="4384" t="inlineStr">
        <is>
          <t>ERU per Acre</t>
        </is>
      </c>
      <c r="G1019" s="12759" t="str">
        <f>=IFERROR(INDEX('All Data'!$AK:$AK,MATCH($H$1004&amp;"",'All Data'!$A:$A,0)),"-")</f>
      </c>
    </row>
    <row customHeight="1" ht="15" r="1020">
      <c r="B1020" s="32" t="inlineStr">
        <is>
          <t>SAP Planned HH/ac</t>
        </is>
      </c>
      <c r="C1020" s="12762" t="str">
        <f>=IFERROR(INDEX('All Data'!$AA:$AA,MATCH($H$1004&amp;"",'All Data'!$A:$A,0)),"-")</f>
      </c>
      <c r="D1020" s="32" t="inlineStr">
        <is>
          <t/>
        </is>
      </c>
      <c r="E1020" s="4448" t="inlineStr">
        <is>
          <t/>
        </is>
      </c>
      <c r="F1020" s="32" t="inlineStr">
        <is>
          <t/>
        </is>
      </c>
      <c r="G1020" s="4448" t="inlineStr">
        <is>
          <t/>
        </is>
      </c>
    </row>
    <row customHeight="1" ht="15" r="1021">
      <c r="B1021" s="4384" t="inlineStr">
        <is>
          <t/>
        </is>
      </c>
      <c r="C1021" s="4440" t="inlineStr">
        <is>
          <t/>
        </is>
      </c>
      <c r="D1021" s="4384" t="inlineStr">
        <is>
          <t/>
        </is>
      </c>
      <c r="E1021" s="4440" t="inlineStr">
        <is>
          <t/>
        </is>
      </c>
      <c r="F1021" s="4384" t="inlineStr">
        <is>
          <t/>
        </is>
      </c>
      <c r="G1021" s="4440" t="inlineStr">
        <is>
          <t/>
        </is>
      </c>
    </row>
    <row customHeight="1" ht="14" r="1022">
      <c r="B1022" s="4500" t="inlineStr">
        <is>
          <t>INCOME</t>
        </is>
      </c>
      <c r="C1022" s="4500"/>
      <c r="D1022" s="4500" t="inlineStr">
        <is>
          <t>POVERTY RATE</t>
        </is>
      </c>
      <c r="E1022" s="4500"/>
      <c r="F1022" s="4500" t="inlineStr">
        <is>
          <t>UNEMPLOYMENT</t>
        </is>
      </c>
      <c r="G1022" s="4500"/>
    </row>
    <row customHeight="1" ht="18" r="1023">
      <c r="B1023" s="10"/>
      <c r="C1023" s="12766" t="str">
        <f>=IFERROR(INDEX('All Data'!$AN:$AN,MATCH($H$1004&amp;"",'All Data'!$A:$A,0)),"-")</f>
      </c>
      <c r="D1023" s="10"/>
      <c r="E1023" s="12770" t="str">
        <f>=IFERROR(INDEX('All Data'!$AL:$AL,MATCH($H$1004&amp;"",'All Data'!$A:$A,0)),"-")</f>
      </c>
      <c r="F1023" s="10"/>
      <c r="G1023" s="12774" t="str">
        <f>=IFERROR(INDEX('All Data'!$AM:$AM,MATCH($H$1004&amp;"",'All Data'!$A:$A,0)),"-")</f>
      </c>
    </row>
    <row customHeight="1" ht="24" r="1024">
      <c r="B1024" s="4514" t="str">
        <f>="Investment Likelihood: "&amp;IFERROR(INDEX('All Data'!$AP:$AP,MATCH($H$1004&amp;"",'All Data'!$A:$A,0)),"—")</f>
      </c>
      <c r="C1024" s="4514"/>
      <c r="D1024" s="4514"/>
      <c r="E1024" s="4514"/>
      <c r="F1024" s="4514"/>
      <c r="G1024" s="4514"/>
    </row>
    <row customHeight="1" ht="15" r="1025">
      <c r="B1025" s="4516" t="inlineStr">
        <is>
          <t>Access to Opportunities (ATO) Composite Score /100</t>
        </is>
      </c>
      <c r="C1025" s="4516"/>
      <c r="D1025" s="4516"/>
      <c r="E1025" s="4516"/>
      <c r="F1025" s="12778" t="str">
        <f>=IFERROR(INDEX('All Data'!$AF:$AF,MATCH($H$1004&amp;"",'All Data'!$A:$A,0)),"-")</f>
      </c>
      <c r="G1025" s="15"/>
    </row>
    <row customHeight="1" ht="8" r="1026"/>
    <row customHeight="1" ht="8" r="1027"/>
    <row customHeight="1" ht="8" r="1028"/>
    <row customHeight="1" ht="22" r="1029">
      <c r="A1029" s="4381" t="str">
        <f>="42  —  "&amp;IFERROR(INDEX('All Data'!$C:$C,MATCH($H$1029&amp;"",'All Data'!$A:$A,0)),"")&amp;"  |  GEOID "&amp;$H$1029&amp;"  |  "&amp;TEXT(IFERROR(INDEX('All Data'!$F:$F,MATCH($H$1029&amp;"",'All Data'!$A:$A,0)),0),"0")&amp;" ac  |  "&amp;IFERROR(INDEX('All Data'!$AP:$AP,MATCH($H$1029&amp;"",'All Data'!$A:$A,0)),"—")</f>
      </c>
      <c r="B1029" s="4381"/>
      <c r="C1029" s="4381"/>
      <c r="D1029" s="4381"/>
      <c r="E1029" s="4381"/>
      <c r="F1029" s="4381"/>
      <c r="G1029" s="4381"/>
      <c r="H1029" s="12779" t="inlineStr">
        <is>
          <t>49035113513</t>
        </is>
      </c>
    </row>
    <row customHeight="1" ht="14" r="1030">
      <c r="B1030" s="4382" t="inlineStr">
        <is>
          <t>TRACT PROFILE</t>
        </is>
      </c>
      <c r="C1030" s="4382"/>
      <c r="D1030" s="4382" t="inlineStr">
        <is>
          <t>CENTERS &amp; DISTRICTS</t>
        </is>
      </c>
      <c r="E1030" s="4382"/>
      <c r="F1030" s="4382" t="inlineStr">
        <is>
          <t>HOUSING &amp; DEMOGRAPHICS</t>
        </is>
      </c>
      <c r="G1030" s="4382"/>
    </row>
    <row customHeight="1" ht="15" r="1031">
      <c r="B1031" s="4384" t="inlineStr">
        <is>
          <t>Population</t>
        </is>
      </c>
      <c r="C1031" s="12782" t="str">
        <f>=IFERROR(INDEX('All Data'!$D:$D,MATCH($H$1029&amp;"",'All Data'!$A:$A,0)),"-")</f>
      </c>
      <c r="D1031" s="4384" t="inlineStr">
        <is>
          <t>WC MUorC % Total</t>
        </is>
      </c>
      <c r="E1031" s="12785" t="str">
        <f>=IFERROR(INDEX('All Data'!$J:$J,MATCH($H$1029&amp;"",'All Data'!$A:$A,0)),"-")</f>
      </c>
      <c r="F1031" s="4384" t="inlineStr">
        <is>
          <t>Total Units</t>
        </is>
      </c>
      <c r="G1031" s="12788" t="str">
        <f>=IFERROR(INDEX('All Data'!$R:$R,MATCH($H$1029&amp;"",'All Data'!$A:$A,0)),"-")</f>
      </c>
    </row>
    <row customHeight="1" ht="15" r="1032">
      <c r="B1032" s="32" t="inlineStr">
        <is>
          <t>Households</t>
        </is>
      </c>
      <c r="C1032" s="12791" t="str">
        <f>=IFERROR(INDEX('All Data'!$E:$E,MATCH($H$1029&amp;"",'All Data'!$A:$A,0)),"-")</f>
      </c>
      <c r="D1032" s="32" t="inlineStr">
        <is>
          <t>Metropolitan Center</t>
        </is>
      </c>
      <c r="E1032" s="12794" t="str">
        <f>=IFERROR(INDEX('All Data'!$K:$K,MATCH($H$1029&amp;"",'All Data'!$A:$A,0)),"-")</f>
      </c>
      <c r="F1032" s="32" t="inlineStr">
        <is>
          <t>Residential Acres</t>
        </is>
      </c>
      <c r="G1032" s="12797" t="str">
        <f>=IFERROR(INDEX('All Data'!$S:$S,MATCH($H$1029&amp;"",'All Data'!$A:$A,0)),"-")</f>
      </c>
    </row>
    <row customHeight="1" ht="15" r="1033">
      <c r="B1033" s="4384" t="inlineStr">
        <is>
          <t>Total Acres</t>
        </is>
      </c>
      <c r="C1033" s="12800" t="str">
        <f>=IFERROR(INDEX('All Data'!$F:$F,MATCH($H$1029&amp;"",'All Data'!$A:$A,0)),"-")</f>
      </c>
      <c r="D1033" s="4384" t="inlineStr">
        <is>
          <t>Urban Center</t>
        </is>
      </c>
      <c r="E1033" s="12803" t="str">
        <f>=IFERROR(INDEX('All Data'!$L:$L,MATCH($H$1029&amp;"",'All Data'!$A:$A,0)),"-")</f>
      </c>
      <c r="F1033" s="4384" t="inlineStr">
        <is>
          <t>SFD Acres</t>
        </is>
      </c>
      <c r="G1033" s="12806" t="str">
        <f>=IFERROR(INDEX('All Data'!$T:$T,MATCH($H$1029&amp;"",'All Data'!$A:$A,0)),"-")</f>
      </c>
    </row>
    <row customHeight="1" ht="15" r="1034">
      <c r="B1034" s="32" t="inlineStr">
        <is>
          <t>Developable Acres</t>
        </is>
      </c>
      <c r="C1034" s="12809" t="str">
        <f>=IFERROR(INDEX('All Data'!$G:$G,MATCH($H$1029&amp;"",'All Data'!$A:$A,0)),"-")</f>
      </c>
      <c r="D1034" s="32" t="inlineStr">
        <is>
          <t>City Center</t>
        </is>
      </c>
      <c r="E1034" s="12812" t="str">
        <f>=IFERROR(INDEX('All Data'!$M:$M,MATCH($H$1029&amp;"",'All Data'!$A:$A,0)),"-")</f>
      </c>
      <c r="F1034" s="32" t="inlineStr">
        <is>
          <t>MF / SFA Acres</t>
        </is>
      </c>
      <c r="G1034" s="12815" t="str">
        <f>=IFERROR(INDEX('All Data'!$U:$U,MATCH($H$1029&amp;"",'All Data'!$A:$A,0)),"-")</f>
      </c>
    </row>
    <row customHeight="1" ht="15" r="1035">
      <c r="B1035" s="4384" t="inlineStr">
        <is>
          <t>OZ 1.0 Acres</t>
        </is>
      </c>
      <c r="C1035" s="12818" t="str">
        <f>=IFERROR(INDEX('All Data'!$H:$H,MATCH($H$1029&amp;"",'All Data'!$A:$A,0)),"-")</f>
      </c>
      <c r="D1035" s="4384" t="inlineStr">
        <is>
          <t>Neighborhood Center</t>
        </is>
      </c>
      <c r="E1035" s="12821" t="str">
        <f>=IFERROR(INDEX('All Data'!$N:$N,MATCH($H$1029&amp;"",'All Data'!$A:$A,0)),"-")</f>
      </c>
      <c r="F1035" s="4384" t="inlineStr">
        <is>
          <t>Poverty Rate</t>
        </is>
      </c>
      <c r="G1035" s="12824" t="str">
        <f>=IFERROR(INDEX('All Data'!$AL:$AL,MATCH($H$1029&amp;"",'All Data'!$A:$A,0)),"-")</f>
      </c>
    </row>
    <row customHeight="1" ht="15" r="1036">
      <c r="B1036" s="32" t="inlineStr">
        <is>
          <t>OZ 1.0 % of Tract</t>
        </is>
      </c>
      <c r="C1036" s="12827" t="str">
        <f>=IFERROR(INDEX('All Data'!$I:$I,MATCH($H$1029&amp;"",'All Data'!$A:$A,0)),"-")</f>
      </c>
      <c r="D1036" s="32" t="inlineStr">
        <is>
          <t>Employment District</t>
        </is>
      </c>
      <c r="E1036" s="12830" t="str">
        <f>=IFERROR(INDEX('All Data'!$O:$O,MATCH($H$1029&amp;"",'All Data'!$A:$A,0)),"-")</f>
      </c>
      <c r="F1036" s="32" t="inlineStr">
        <is>
          <t>Unemployment Rate</t>
        </is>
      </c>
      <c r="G1036" s="12833" t="str">
        <f>=IFERROR(INDEX('All Data'!$AM:$AM,MATCH($H$1029&amp;"",'All Data'!$A:$A,0)),"-")</f>
      </c>
    </row>
    <row customHeight="1" ht="15" r="1037">
      <c r="B1037" s="4384" t="inlineStr">
        <is>
          <t/>
        </is>
      </c>
      <c r="C1037" s="4440" t="inlineStr">
        <is>
          <t/>
        </is>
      </c>
      <c r="D1037" s="4384" t="inlineStr">
        <is>
          <t>Industrial District</t>
        </is>
      </c>
      <c r="E1037" s="12836" t="str">
        <f>=IFERROR(INDEX('All Data'!$P:$P,MATCH($H$1029&amp;"",'All Data'!$A:$A,0)),"-")</f>
      </c>
      <c r="F1037" s="4384" t="inlineStr">
        <is>
          <t>Median Family Income</t>
        </is>
      </c>
      <c r="G1037" s="12839" t="str">
        <f>=IFERROR(INDEX('All Data'!$AN:$AN,MATCH($H$1029&amp;"",'All Data'!$A:$A,0)),"-")</f>
      </c>
    </row>
    <row customHeight="1" ht="15" r="1038">
      <c r="B1038" s="32" t="inlineStr">
        <is>
          <t/>
        </is>
      </c>
      <c r="C1038" s="4448" t="inlineStr">
        <is>
          <t/>
        </is>
      </c>
      <c r="D1038" s="32" t="inlineStr">
        <is>
          <t>Retail District</t>
        </is>
      </c>
      <c r="E1038" s="12842" t="str">
        <f>=IFERROR(INDEX('All Data'!$Q:$Q,MATCH($H$1029&amp;"",'All Data'!$A:$A,0)),"-")</f>
      </c>
      <c r="F1038" s="32" t="inlineStr">
        <is>
          <t/>
        </is>
      </c>
      <c r="G1038" s="4448" t="inlineStr">
        <is>
          <t/>
        </is>
      </c>
    </row>
    <row customHeight="1" ht="14" r="1039">
      <c r="B1039" s="4453" t="inlineStr">
        <is>
          <t>TRANSIT ACCESS</t>
        </is>
      </c>
      <c r="C1039" s="4453"/>
      <c r="D1039" s="4453" t="inlineStr">
        <is>
          <t>AUTO ACCESS</t>
        </is>
      </c>
      <c r="E1039" s="4453"/>
      <c r="F1039" s="4453" t="inlineStr">
        <is>
          <t>PROJECTED GROWTH 2027-37</t>
        </is>
      </c>
      <c r="G1039" s="4453"/>
    </row>
    <row customHeight="1" ht="15" r="1040">
      <c r="B1040" s="4384" t="inlineStr">
        <is>
          <t>Rail / BRT Stops</t>
        </is>
      </c>
      <c r="C1040" s="12845" t="str">
        <f>=IFERROR(INDEX('All Data'!$V:$V,MATCH($H$1029&amp;"",'All Data'!$A:$A,0)),"-")</f>
      </c>
      <c r="D1040" s="4384" t="inlineStr">
        <is>
          <t>Freeway Exits</t>
        </is>
      </c>
      <c r="E1040" s="12848" t="str">
        <f>=IFERROR(INDEX('All Data'!$AB:$AB,MATCH($H$1029&amp;"",'All Data'!$A:$A,0)),"-")</f>
      </c>
      <c r="F1040" s="4384" t="inlineStr">
        <is>
          <t>Households Added</t>
        </is>
      </c>
      <c r="G1040" s="12851" t="str">
        <f>=IFERROR(INDEX('All Data'!$AG:$AG,MATCH($H$1029&amp;"",'All Data'!$A:$A,0)),"-")</f>
      </c>
    </row>
    <row customHeight="1" ht="15" r="1041">
      <c r="B1041" s="32" t="inlineStr">
        <is>
          <t>SAP Acres</t>
        </is>
      </c>
      <c r="C1041" s="12854" t="str">
        <f>=IFERROR(INDEX('All Data'!$W:$W,MATCH($H$1029&amp;"",'All Data'!$A:$A,0)),"-")</f>
      </c>
      <c r="D1041" s="32" t="inlineStr">
        <is>
          <t>Exit Distance (mi)</t>
        </is>
      </c>
      <c r="E1041" s="12857" t="str">
        <f>=IFERROR(INDEX('All Data'!$AC:$AC,MATCH($H$1029&amp;"",'All Data'!$A:$A,0)),"-")</f>
      </c>
      <c r="F1041" s="32" t="inlineStr">
        <is>
          <t>Population Added</t>
        </is>
      </c>
      <c r="G1041" s="12860" t="str">
        <f>=IFERROR(INDEX('All Data'!$AH:$AH,MATCH($H$1029&amp;"",'All Data'!$A:$A,0)),"-")</f>
      </c>
    </row>
    <row customHeight="1" ht="15" r="1042">
      <c r="B1042" s="4384" t="inlineStr">
        <is>
          <t>SAP % of Tract</t>
        </is>
      </c>
      <c r="C1042" s="12863" t="str">
        <f>=IFERROR(INDEX('All Data'!$X:$X,MATCH($H$1029&amp;"",'All Data'!$A:$A,0)),"-")</f>
      </c>
      <c r="D1042" s="4384" t="inlineStr">
        <is>
          <t>ATO Jobs (Auto)</t>
        </is>
      </c>
      <c r="E1042" s="12866" t="str">
        <f>=IFERROR(INDEX('All Data'!$AD:$AD,MATCH($H$1029&amp;"",'All Data'!$A:$A,0)),"-")</f>
      </c>
      <c r="F1042" s="4384" t="inlineStr">
        <is>
          <t>Jobs Added</t>
        </is>
      </c>
      <c r="G1042" s="12869" t="str">
        <f>=IFERROR(INDEX('All Data'!$AI:$AI,MATCH($H$1029&amp;"",'All Data'!$A:$A,0)),"-")</f>
      </c>
    </row>
    <row customHeight="1" ht="15" r="1043">
      <c r="B1043" s="32" t="inlineStr">
        <is>
          <t>ATO Jobs (Transit)</t>
        </is>
      </c>
      <c r="C1043" s="12872" t="str">
        <f>=IFERROR(INDEX('All Data'!$Y:$Y,MATCH($H$1029&amp;"",'All Data'!$A:$A,0)),"-")</f>
      </c>
      <c r="D1043" s="32" t="inlineStr">
        <is>
          <t>ATO Households (Auto)</t>
        </is>
      </c>
      <c r="E1043" s="12875" t="str">
        <f>=IFERROR(INDEX('All Data'!$AE:$AE,MATCH($H$1029&amp;"",'All Data'!$A:$A,0)),"-")</f>
      </c>
      <c r="F1043" s="32" t="inlineStr">
        <is>
          <t>ERU Added</t>
        </is>
      </c>
      <c r="G1043" s="12878" t="str">
        <f>=IFERROR(INDEX('All Data'!$AJ:$AJ,MATCH($H$1029&amp;"",'All Data'!$A:$A,0)),"-")</f>
      </c>
    </row>
    <row customHeight="1" ht="15" r="1044">
      <c r="B1044" s="4384" t="inlineStr">
        <is>
          <t>ATO Households (Transit)</t>
        </is>
      </c>
      <c r="C1044" s="12881" t="str">
        <f>=IFERROR(INDEX('All Data'!$Z:$Z,MATCH($H$1029&amp;"",'All Data'!$A:$A,0)),"-")</f>
      </c>
      <c r="D1044" s="4384" t="inlineStr">
        <is>
          <t/>
        </is>
      </c>
      <c r="E1044" s="4440" t="inlineStr">
        <is>
          <t/>
        </is>
      </c>
      <c r="F1044" s="4384" t="inlineStr">
        <is>
          <t>ERU per Acre</t>
        </is>
      </c>
      <c r="G1044" s="12884" t="str">
        <f>=IFERROR(INDEX('All Data'!$AK:$AK,MATCH($H$1029&amp;"",'All Data'!$A:$A,0)),"-")</f>
      </c>
    </row>
    <row customHeight="1" ht="15" r="1045">
      <c r="B1045" s="32" t="inlineStr">
        <is>
          <t>SAP Planned HH/ac</t>
        </is>
      </c>
      <c r="C1045" s="12887" t="str">
        <f>=IFERROR(INDEX('All Data'!$AA:$AA,MATCH($H$1029&amp;"",'All Data'!$A:$A,0)),"-")</f>
      </c>
      <c r="D1045" s="32" t="inlineStr">
        <is>
          <t/>
        </is>
      </c>
      <c r="E1045" s="4448" t="inlineStr">
        <is>
          <t/>
        </is>
      </c>
      <c r="F1045" s="32" t="inlineStr">
        <is>
          <t/>
        </is>
      </c>
      <c r="G1045" s="4448" t="inlineStr">
        <is>
          <t/>
        </is>
      </c>
    </row>
    <row customHeight="1" ht="15" r="1046">
      <c r="B1046" s="4384" t="inlineStr">
        <is>
          <t/>
        </is>
      </c>
      <c r="C1046" s="4440" t="inlineStr">
        <is>
          <t/>
        </is>
      </c>
      <c r="D1046" s="4384" t="inlineStr">
        <is>
          <t/>
        </is>
      </c>
      <c r="E1046" s="4440" t="inlineStr">
        <is>
          <t/>
        </is>
      </c>
      <c r="F1046" s="4384" t="inlineStr">
        <is>
          <t/>
        </is>
      </c>
      <c r="G1046" s="4440" t="inlineStr">
        <is>
          <t/>
        </is>
      </c>
    </row>
    <row customHeight="1" ht="14" r="1047">
      <c r="B1047" s="4500" t="inlineStr">
        <is>
          <t>INCOME</t>
        </is>
      </c>
      <c r="C1047" s="4500"/>
      <c r="D1047" s="4500" t="inlineStr">
        <is>
          <t>POVERTY RATE</t>
        </is>
      </c>
      <c r="E1047" s="4500"/>
      <c r="F1047" s="4500" t="inlineStr">
        <is>
          <t>UNEMPLOYMENT</t>
        </is>
      </c>
      <c r="G1047" s="4500"/>
    </row>
    <row customHeight="1" ht="18" r="1048">
      <c r="B1048" s="10"/>
      <c r="C1048" s="12891" t="str">
        <f>=IFERROR(INDEX('All Data'!$AN:$AN,MATCH($H$1029&amp;"",'All Data'!$A:$A,0)),"-")</f>
      </c>
      <c r="D1048" s="10"/>
      <c r="E1048" s="12895" t="str">
        <f>=IFERROR(INDEX('All Data'!$AL:$AL,MATCH($H$1029&amp;"",'All Data'!$A:$A,0)),"-")</f>
      </c>
      <c r="F1048" s="10"/>
      <c r="G1048" s="12899" t="str">
        <f>=IFERROR(INDEX('All Data'!$AM:$AM,MATCH($H$1029&amp;"",'All Data'!$A:$A,0)),"-")</f>
      </c>
    </row>
    <row customHeight="1" ht="24" r="1049">
      <c r="B1049" s="4514" t="str">
        <f>="Investment Likelihood: "&amp;IFERROR(INDEX('All Data'!$AP:$AP,MATCH($H$1029&amp;"",'All Data'!$A:$A,0)),"—")</f>
      </c>
      <c r="C1049" s="4514"/>
      <c r="D1049" s="4514"/>
      <c r="E1049" s="4514"/>
      <c r="F1049" s="4514"/>
      <c r="G1049" s="4514"/>
    </row>
    <row customHeight="1" ht="15" r="1050">
      <c r="B1050" s="4516" t="inlineStr">
        <is>
          <t>Access to Opportunities (ATO) Composite Score /100</t>
        </is>
      </c>
      <c r="C1050" s="4516"/>
      <c r="D1050" s="4516"/>
      <c r="E1050" s="4516"/>
      <c r="F1050" s="12903" t="str">
        <f>=IFERROR(INDEX('All Data'!$AF:$AF,MATCH($H$1029&amp;"",'All Data'!$A:$A,0)),"-")</f>
      </c>
      <c r="G1050" s="15"/>
    </row>
    <row customHeight="1" ht="8" r="1051"/>
    <row customHeight="1" ht="8" r="1052"/>
    <row customHeight="1" ht="8" r="1053"/>
    <row customHeight="1" ht="22" r="1054">
      <c r="A1054" s="4523" t="str">
        <f>="43  —  "&amp;IFERROR(INDEX('All Data'!$C:$C,MATCH($H$1054&amp;"",'All Data'!$A:$A,0)),"")&amp;"  |  GEOID "&amp;$H$1054&amp;"  |  "&amp;TEXT(IFERROR(INDEX('All Data'!$F:$F,MATCH($H$1054&amp;"",'All Data'!$A:$A,0)),0),"0")&amp;" ac  |  "&amp;IFERROR(INDEX('All Data'!$AP:$AP,MATCH($H$1054&amp;"",'All Data'!$A:$A,0)),"—")</f>
      </c>
      <c r="B1054" s="4523"/>
      <c r="C1054" s="4523"/>
      <c r="D1054" s="4523"/>
      <c r="E1054" s="4523"/>
      <c r="F1054" s="4523"/>
      <c r="G1054" s="4523"/>
      <c r="H1054" s="12904" t="inlineStr">
        <is>
          <t>49035113514</t>
        </is>
      </c>
    </row>
    <row customHeight="1" ht="14" r="1055">
      <c r="B1055" s="4382" t="inlineStr">
        <is>
          <t>TRACT PROFILE</t>
        </is>
      </c>
      <c r="C1055" s="4382"/>
      <c r="D1055" s="4382" t="inlineStr">
        <is>
          <t>CENTERS &amp; DISTRICTS</t>
        </is>
      </c>
      <c r="E1055" s="4382"/>
      <c r="F1055" s="4382" t="inlineStr">
        <is>
          <t>HOUSING &amp; DEMOGRAPHICS</t>
        </is>
      </c>
      <c r="G1055" s="4382"/>
    </row>
    <row customHeight="1" ht="15" r="1056">
      <c r="B1056" s="4384" t="inlineStr">
        <is>
          <t>Population</t>
        </is>
      </c>
      <c r="C1056" s="12907" t="str">
        <f>=IFERROR(INDEX('All Data'!$D:$D,MATCH($H$1054&amp;"",'All Data'!$A:$A,0)),"-")</f>
      </c>
      <c r="D1056" s="4384" t="inlineStr">
        <is>
          <t>WC MUorC % Total</t>
        </is>
      </c>
      <c r="E1056" s="12910" t="str">
        <f>=IFERROR(INDEX('All Data'!$J:$J,MATCH($H$1054&amp;"",'All Data'!$A:$A,0)),"-")</f>
      </c>
      <c r="F1056" s="4384" t="inlineStr">
        <is>
          <t>Total Units</t>
        </is>
      </c>
      <c r="G1056" s="12913" t="str">
        <f>=IFERROR(INDEX('All Data'!$R:$R,MATCH($H$1054&amp;"",'All Data'!$A:$A,0)),"-")</f>
      </c>
    </row>
    <row customHeight="1" ht="15" r="1057">
      <c r="B1057" s="32" t="inlineStr">
        <is>
          <t>Households</t>
        </is>
      </c>
      <c r="C1057" s="12916" t="str">
        <f>=IFERROR(INDEX('All Data'!$E:$E,MATCH($H$1054&amp;"",'All Data'!$A:$A,0)),"-")</f>
      </c>
      <c r="D1057" s="32" t="inlineStr">
        <is>
          <t>Metropolitan Center</t>
        </is>
      </c>
      <c r="E1057" s="12919" t="str">
        <f>=IFERROR(INDEX('All Data'!$K:$K,MATCH($H$1054&amp;"",'All Data'!$A:$A,0)),"-")</f>
      </c>
      <c r="F1057" s="32" t="inlineStr">
        <is>
          <t>Residential Acres</t>
        </is>
      </c>
      <c r="G1057" s="12922" t="str">
        <f>=IFERROR(INDEX('All Data'!$S:$S,MATCH($H$1054&amp;"",'All Data'!$A:$A,0)),"-")</f>
      </c>
    </row>
    <row customHeight="1" ht="15" r="1058">
      <c r="B1058" s="4384" t="inlineStr">
        <is>
          <t>Total Acres</t>
        </is>
      </c>
      <c r="C1058" s="12925" t="str">
        <f>=IFERROR(INDEX('All Data'!$F:$F,MATCH($H$1054&amp;"",'All Data'!$A:$A,0)),"-")</f>
      </c>
      <c r="D1058" s="4384" t="inlineStr">
        <is>
          <t>Urban Center</t>
        </is>
      </c>
      <c r="E1058" s="12928" t="str">
        <f>=IFERROR(INDEX('All Data'!$L:$L,MATCH($H$1054&amp;"",'All Data'!$A:$A,0)),"-")</f>
      </c>
      <c r="F1058" s="4384" t="inlineStr">
        <is>
          <t>SFD Acres</t>
        </is>
      </c>
      <c r="G1058" s="12931" t="str">
        <f>=IFERROR(INDEX('All Data'!$T:$T,MATCH($H$1054&amp;"",'All Data'!$A:$A,0)),"-")</f>
      </c>
    </row>
    <row customHeight="1" ht="15" r="1059">
      <c r="B1059" s="32" t="inlineStr">
        <is>
          <t>Developable Acres</t>
        </is>
      </c>
      <c r="C1059" s="12934" t="str">
        <f>=IFERROR(INDEX('All Data'!$G:$G,MATCH($H$1054&amp;"",'All Data'!$A:$A,0)),"-")</f>
      </c>
      <c r="D1059" s="32" t="inlineStr">
        <is>
          <t>City Center</t>
        </is>
      </c>
      <c r="E1059" s="12937" t="str">
        <f>=IFERROR(INDEX('All Data'!$M:$M,MATCH($H$1054&amp;"",'All Data'!$A:$A,0)),"-")</f>
      </c>
      <c r="F1059" s="32" t="inlineStr">
        <is>
          <t>MF / SFA Acres</t>
        </is>
      </c>
      <c r="G1059" s="12940" t="str">
        <f>=IFERROR(INDEX('All Data'!$U:$U,MATCH($H$1054&amp;"",'All Data'!$A:$A,0)),"-")</f>
      </c>
    </row>
    <row customHeight="1" ht="15" r="1060">
      <c r="B1060" s="4384" t="inlineStr">
        <is>
          <t>OZ 1.0 Acres</t>
        </is>
      </c>
      <c r="C1060" s="12943" t="str">
        <f>=IFERROR(INDEX('All Data'!$H:$H,MATCH($H$1054&amp;"",'All Data'!$A:$A,0)),"-")</f>
      </c>
      <c r="D1060" s="4384" t="inlineStr">
        <is>
          <t>Neighborhood Center</t>
        </is>
      </c>
      <c r="E1060" s="12946" t="str">
        <f>=IFERROR(INDEX('All Data'!$N:$N,MATCH($H$1054&amp;"",'All Data'!$A:$A,0)),"-")</f>
      </c>
      <c r="F1060" s="4384" t="inlineStr">
        <is>
          <t>Poverty Rate</t>
        </is>
      </c>
      <c r="G1060" s="12949" t="str">
        <f>=IFERROR(INDEX('All Data'!$AL:$AL,MATCH($H$1054&amp;"",'All Data'!$A:$A,0)),"-")</f>
      </c>
    </row>
    <row customHeight="1" ht="15" r="1061">
      <c r="B1061" s="32" t="inlineStr">
        <is>
          <t>OZ 1.0 % of Tract</t>
        </is>
      </c>
      <c r="C1061" s="12952" t="str">
        <f>=IFERROR(INDEX('All Data'!$I:$I,MATCH($H$1054&amp;"",'All Data'!$A:$A,0)),"-")</f>
      </c>
      <c r="D1061" s="32" t="inlineStr">
        <is>
          <t>Employment District</t>
        </is>
      </c>
      <c r="E1061" s="12955" t="str">
        <f>=IFERROR(INDEX('All Data'!$O:$O,MATCH($H$1054&amp;"",'All Data'!$A:$A,0)),"-")</f>
      </c>
      <c r="F1061" s="32" t="inlineStr">
        <is>
          <t>Unemployment Rate</t>
        </is>
      </c>
      <c r="G1061" s="12958" t="str">
        <f>=IFERROR(INDEX('All Data'!$AM:$AM,MATCH($H$1054&amp;"",'All Data'!$A:$A,0)),"-")</f>
      </c>
    </row>
    <row customHeight="1" ht="15" r="1062">
      <c r="B1062" s="4384" t="inlineStr">
        <is>
          <t/>
        </is>
      </c>
      <c r="C1062" s="4440" t="inlineStr">
        <is>
          <t/>
        </is>
      </c>
      <c r="D1062" s="4384" t="inlineStr">
        <is>
          <t>Industrial District</t>
        </is>
      </c>
      <c r="E1062" s="12961" t="str">
        <f>=IFERROR(INDEX('All Data'!$P:$P,MATCH($H$1054&amp;"",'All Data'!$A:$A,0)),"-")</f>
      </c>
      <c r="F1062" s="4384" t="inlineStr">
        <is>
          <t>Median Family Income</t>
        </is>
      </c>
      <c r="G1062" s="12964" t="str">
        <f>=IFERROR(INDEX('All Data'!$AN:$AN,MATCH($H$1054&amp;"",'All Data'!$A:$A,0)),"-")</f>
      </c>
    </row>
    <row customHeight="1" ht="15" r="1063">
      <c r="B1063" s="32" t="inlineStr">
        <is>
          <t/>
        </is>
      </c>
      <c r="C1063" s="4448" t="inlineStr">
        <is>
          <t/>
        </is>
      </c>
      <c r="D1063" s="32" t="inlineStr">
        <is>
          <t>Retail District</t>
        </is>
      </c>
      <c r="E1063" s="12967" t="str">
        <f>=IFERROR(INDEX('All Data'!$Q:$Q,MATCH($H$1054&amp;"",'All Data'!$A:$A,0)),"-")</f>
      </c>
      <c r="F1063" s="32" t="inlineStr">
        <is>
          <t/>
        </is>
      </c>
      <c r="G1063" s="4448" t="inlineStr">
        <is>
          <t/>
        </is>
      </c>
    </row>
    <row customHeight="1" ht="14" r="1064">
      <c r="B1064" s="4453" t="inlineStr">
        <is>
          <t>TRANSIT ACCESS</t>
        </is>
      </c>
      <c r="C1064" s="4453"/>
      <c r="D1064" s="4453" t="inlineStr">
        <is>
          <t>AUTO ACCESS</t>
        </is>
      </c>
      <c r="E1064" s="4453"/>
      <c r="F1064" s="4453" t="inlineStr">
        <is>
          <t>PROJECTED GROWTH 2027-37</t>
        </is>
      </c>
      <c r="G1064" s="4453"/>
    </row>
    <row customHeight="1" ht="15" r="1065">
      <c r="B1065" s="4384" t="inlineStr">
        <is>
          <t>Rail / BRT Stops</t>
        </is>
      </c>
      <c r="C1065" s="12970" t="str">
        <f>=IFERROR(INDEX('All Data'!$V:$V,MATCH($H$1054&amp;"",'All Data'!$A:$A,0)),"-")</f>
      </c>
      <c r="D1065" s="4384" t="inlineStr">
        <is>
          <t>Freeway Exits</t>
        </is>
      </c>
      <c r="E1065" s="12973" t="str">
        <f>=IFERROR(INDEX('All Data'!$AB:$AB,MATCH($H$1054&amp;"",'All Data'!$A:$A,0)),"-")</f>
      </c>
      <c r="F1065" s="4384" t="inlineStr">
        <is>
          <t>Households Added</t>
        </is>
      </c>
      <c r="G1065" s="12976" t="str">
        <f>=IFERROR(INDEX('All Data'!$AG:$AG,MATCH($H$1054&amp;"",'All Data'!$A:$A,0)),"-")</f>
      </c>
    </row>
    <row customHeight="1" ht="15" r="1066">
      <c r="B1066" s="32" t="inlineStr">
        <is>
          <t>SAP Acres</t>
        </is>
      </c>
      <c r="C1066" s="12979" t="str">
        <f>=IFERROR(INDEX('All Data'!$W:$W,MATCH($H$1054&amp;"",'All Data'!$A:$A,0)),"-")</f>
      </c>
      <c r="D1066" s="32" t="inlineStr">
        <is>
          <t>Exit Distance (mi)</t>
        </is>
      </c>
      <c r="E1066" s="12982" t="str">
        <f>=IFERROR(INDEX('All Data'!$AC:$AC,MATCH($H$1054&amp;"",'All Data'!$A:$A,0)),"-")</f>
      </c>
      <c r="F1066" s="32" t="inlineStr">
        <is>
          <t>Population Added</t>
        </is>
      </c>
      <c r="G1066" s="12985" t="str">
        <f>=IFERROR(INDEX('All Data'!$AH:$AH,MATCH($H$1054&amp;"",'All Data'!$A:$A,0)),"-")</f>
      </c>
    </row>
    <row customHeight="1" ht="15" r="1067">
      <c r="B1067" s="4384" t="inlineStr">
        <is>
          <t>SAP % of Tract</t>
        </is>
      </c>
      <c r="C1067" s="12988" t="str">
        <f>=IFERROR(INDEX('All Data'!$X:$X,MATCH($H$1054&amp;"",'All Data'!$A:$A,0)),"-")</f>
      </c>
      <c r="D1067" s="4384" t="inlineStr">
        <is>
          <t>ATO Jobs (Auto)</t>
        </is>
      </c>
      <c r="E1067" s="12991" t="str">
        <f>=IFERROR(INDEX('All Data'!$AD:$AD,MATCH($H$1054&amp;"",'All Data'!$A:$A,0)),"-")</f>
      </c>
      <c r="F1067" s="4384" t="inlineStr">
        <is>
          <t>Jobs Added</t>
        </is>
      </c>
      <c r="G1067" s="12994" t="str">
        <f>=IFERROR(INDEX('All Data'!$AI:$AI,MATCH($H$1054&amp;"",'All Data'!$A:$A,0)),"-")</f>
      </c>
    </row>
    <row customHeight="1" ht="15" r="1068">
      <c r="B1068" s="32" t="inlineStr">
        <is>
          <t>ATO Jobs (Transit)</t>
        </is>
      </c>
      <c r="C1068" s="12997" t="str">
        <f>=IFERROR(INDEX('All Data'!$Y:$Y,MATCH($H$1054&amp;"",'All Data'!$A:$A,0)),"-")</f>
      </c>
      <c r="D1068" s="32" t="inlineStr">
        <is>
          <t>ATO Households (Auto)</t>
        </is>
      </c>
      <c r="E1068" s="13000" t="str">
        <f>=IFERROR(INDEX('All Data'!$AE:$AE,MATCH($H$1054&amp;"",'All Data'!$A:$A,0)),"-")</f>
      </c>
      <c r="F1068" s="32" t="inlineStr">
        <is>
          <t>ERU Added</t>
        </is>
      </c>
      <c r="G1068" s="13003" t="str">
        <f>=IFERROR(INDEX('All Data'!$AJ:$AJ,MATCH($H$1054&amp;"",'All Data'!$A:$A,0)),"-")</f>
      </c>
    </row>
    <row customHeight="1" ht="15" r="1069">
      <c r="B1069" s="4384" t="inlineStr">
        <is>
          <t>ATO Households (Transit)</t>
        </is>
      </c>
      <c r="C1069" s="13006" t="str">
        <f>=IFERROR(INDEX('All Data'!$Z:$Z,MATCH($H$1054&amp;"",'All Data'!$A:$A,0)),"-")</f>
      </c>
      <c r="D1069" s="4384" t="inlineStr">
        <is>
          <t/>
        </is>
      </c>
      <c r="E1069" s="4440" t="inlineStr">
        <is>
          <t/>
        </is>
      </c>
      <c r="F1069" s="4384" t="inlineStr">
        <is>
          <t>ERU per Acre</t>
        </is>
      </c>
      <c r="G1069" s="13009" t="str">
        <f>=IFERROR(INDEX('All Data'!$AK:$AK,MATCH($H$1054&amp;"",'All Data'!$A:$A,0)),"-")</f>
      </c>
    </row>
    <row customHeight="1" ht="15" r="1070">
      <c r="B1070" s="32" t="inlineStr">
        <is>
          <t>SAP Planned HH/ac</t>
        </is>
      </c>
      <c r="C1070" s="13012" t="str">
        <f>=IFERROR(INDEX('All Data'!$AA:$AA,MATCH($H$1054&amp;"",'All Data'!$A:$A,0)),"-")</f>
      </c>
      <c r="D1070" s="32" t="inlineStr">
        <is>
          <t/>
        </is>
      </c>
      <c r="E1070" s="4448" t="inlineStr">
        <is>
          <t/>
        </is>
      </c>
      <c r="F1070" s="32" t="inlineStr">
        <is>
          <t/>
        </is>
      </c>
      <c r="G1070" s="4448" t="inlineStr">
        <is>
          <t/>
        </is>
      </c>
    </row>
    <row customHeight="1" ht="15" r="1071">
      <c r="B1071" s="4384" t="inlineStr">
        <is>
          <t/>
        </is>
      </c>
      <c r="C1071" s="4440" t="inlineStr">
        <is>
          <t/>
        </is>
      </c>
      <c r="D1071" s="4384" t="inlineStr">
        <is>
          <t/>
        </is>
      </c>
      <c r="E1071" s="4440" t="inlineStr">
        <is>
          <t/>
        </is>
      </c>
      <c r="F1071" s="4384" t="inlineStr">
        <is>
          <t/>
        </is>
      </c>
      <c r="G1071" s="4440" t="inlineStr">
        <is>
          <t/>
        </is>
      </c>
    </row>
    <row customHeight="1" ht="14" r="1072">
      <c r="B1072" s="4500" t="inlineStr">
        <is>
          <t>INCOME</t>
        </is>
      </c>
      <c r="C1072" s="4500"/>
      <c r="D1072" s="4500" t="inlineStr">
        <is>
          <t>POVERTY RATE</t>
        </is>
      </c>
      <c r="E1072" s="4500"/>
      <c r="F1072" s="4500" t="inlineStr">
        <is>
          <t>UNEMPLOYMENT</t>
        </is>
      </c>
      <c r="G1072" s="4500"/>
    </row>
    <row customHeight="1" ht="18" r="1073">
      <c r="B1073" s="10"/>
      <c r="C1073" s="13016" t="str">
        <f>=IFERROR(INDEX('All Data'!$AN:$AN,MATCH($H$1054&amp;"",'All Data'!$A:$A,0)),"-")</f>
      </c>
      <c r="D1073" s="10"/>
      <c r="E1073" s="13020" t="str">
        <f>=IFERROR(INDEX('All Data'!$AL:$AL,MATCH($H$1054&amp;"",'All Data'!$A:$A,0)),"-")</f>
      </c>
      <c r="F1073" s="10"/>
      <c r="G1073" s="13024" t="str">
        <f>=IFERROR(INDEX('All Data'!$AM:$AM,MATCH($H$1054&amp;"",'All Data'!$A:$A,0)),"-")</f>
      </c>
    </row>
    <row customHeight="1" ht="24" r="1074">
      <c r="B1074" s="4645" t="str">
        <f>="Investment Likelihood: "&amp;IFERROR(INDEX('All Data'!$AP:$AP,MATCH($H$1054&amp;"",'All Data'!$A:$A,0)),"—")</f>
      </c>
      <c r="C1074" s="4645"/>
      <c r="D1074" s="4645"/>
      <c r="E1074" s="4645"/>
      <c r="F1074" s="4645"/>
      <c r="G1074" s="4645"/>
    </row>
    <row customHeight="1" ht="15" r="1075">
      <c r="B1075" s="4516" t="inlineStr">
        <is>
          <t>Access to Opportunities (ATO) Composite Score /100</t>
        </is>
      </c>
      <c r="C1075" s="4516"/>
      <c r="D1075" s="4516"/>
      <c r="E1075" s="4516"/>
      <c r="F1075" s="13028" t="str">
        <f>=IFERROR(INDEX('All Data'!$AF:$AF,MATCH($H$1054&amp;"",'All Data'!$A:$A,0)),"-")</f>
      </c>
      <c r="G1075" s="15"/>
    </row>
    <row customHeight="1" ht="8" r="1076"/>
    <row customHeight="1" ht="8" r="1077"/>
    <row customHeight="1" ht="8" r="1078"/>
    <row customHeight="1" ht="22" r="1079">
      <c r="A1079" s="4381" t="str">
        <f>="44  —  "&amp;IFERROR(INDEX('All Data'!$C:$C,MATCH($H$1079&amp;"",'All Data'!$A:$A,0)),"")&amp;"  |  GEOID "&amp;$H$1079&amp;"  |  "&amp;TEXT(IFERROR(INDEX('All Data'!$F:$F,MATCH($H$1079&amp;"",'All Data'!$A:$A,0)),0),"0")&amp;" ac  |  "&amp;IFERROR(INDEX('All Data'!$AP:$AP,MATCH($H$1079&amp;"",'All Data'!$A:$A,0)),"—")</f>
      </c>
      <c r="B1079" s="4381"/>
      <c r="C1079" s="4381"/>
      <c r="D1079" s="4381"/>
      <c r="E1079" s="4381"/>
      <c r="F1079" s="4381"/>
      <c r="G1079" s="4381"/>
      <c r="H1079" s="13029" t="inlineStr">
        <is>
          <t>49035113521</t>
        </is>
      </c>
    </row>
    <row customHeight="1" ht="14" r="1080">
      <c r="B1080" s="4382" t="inlineStr">
        <is>
          <t>TRACT PROFILE</t>
        </is>
      </c>
      <c r="C1080" s="4382"/>
      <c r="D1080" s="4382" t="inlineStr">
        <is>
          <t>CENTERS &amp; DISTRICTS</t>
        </is>
      </c>
      <c r="E1080" s="4382"/>
      <c r="F1080" s="4382" t="inlineStr">
        <is>
          <t>HOUSING &amp; DEMOGRAPHICS</t>
        </is>
      </c>
      <c r="G1080" s="4382"/>
    </row>
    <row customHeight="1" ht="15" r="1081">
      <c r="B1081" s="4384" t="inlineStr">
        <is>
          <t>Population</t>
        </is>
      </c>
      <c r="C1081" s="13032" t="str">
        <f>=IFERROR(INDEX('All Data'!$D:$D,MATCH($H$1079&amp;"",'All Data'!$A:$A,0)),"-")</f>
      </c>
      <c r="D1081" s="4384" t="inlineStr">
        <is>
          <t>WC MUorC % Total</t>
        </is>
      </c>
      <c r="E1081" s="13035" t="str">
        <f>=IFERROR(INDEX('All Data'!$J:$J,MATCH($H$1079&amp;"",'All Data'!$A:$A,0)),"-")</f>
      </c>
      <c r="F1081" s="4384" t="inlineStr">
        <is>
          <t>Total Units</t>
        </is>
      </c>
      <c r="G1081" s="13038" t="str">
        <f>=IFERROR(INDEX('All Data'!$R:$R,MATCH($H$1079&amp;"",'All Data'!$A:$A,0)),"-")</f>
      </c>
    </row>
    <row customHeight="1" ht="15" r="1082">
      <c r="B1082" s="32" t="inlineStr">
        <is>
          <t>Households</t>
        </is>
      </c>
      <c r="C1082" s="13041" t="str">
        <f>=IFERROR(INDEX('All Data'!$E:$E,MATCH($H$1079&amp;"",'All Data'!$A:$A,0)),"-")</f>
      </c>
      <c r="D1082" s="32" t="inlineStr">
        <is>
          <t>Metropolitan Center</t>
        </is>
      </c>
      <c r="E1082" s="13044" t="str">
        <f>=IFERROR(INDEX('All Data'!$K:$K,MATCH($H$1079&amp;"",'All Data'!$A:$A,0)),"-")</f>
      </c>
      <c r="F1082" s="32" t="inlineStr">
        <is>
          <t>Residential Acres</t>
        </is>
      </c>
      <c r="G1082" s="13047" t="str">
        <f>=IFERROR(INDEX('All Data'!$S:$S,MATCH($H$1079&amp;"",'All Data'!$A:$A,0)),"-")</f>
      </c>
    </row>
    <row customHeight="1" ht="15" r="1083">
      <c r="B1083" s="4384" t="inlineStr">
        <is>
          <t>Total Acres</t>
        </is>
      </c>
      <c r="C1083" s="13050" t="str">
        <f>=IFERROR(INDEX('All Data'!$F:$F,MATCH($H$1079&amp;"",'All Data'!$A:$A,0)),"-")</f>
      </c>
      <c r="D1083" s="4384" t="inlineStr">
        <is>
          <t>Urban Center</t>
        </is>
      </c>
      <c r="E1083" s="13053" t="str">
        <f>=IFERROR(INDEX('All Data'!$L:$L,MATCH($H$1079&amp;"",'All Data'!$A:$A,0)),"-")</f>
      </c>
      <c r="F1083" s="4384" t="inlineStr">
        <is>
          <t>SFD Acres</t>
        </is>
      </c>
      <c r="G1083" s="13056" t="str">
        <f>=IFERROR(INDEX('All Data'!$T:$T,MATCH($H$1079&amp;"",'All Data'!$A:$A,0)),"-")</f>
      </c>
    </row>
    <row customHeight="1" ht="15" r="1084">
      <c r="B1084" s="32" t="inlineStr">
        <is>
          <t>Developable Acres</t>
        </is>
      </c>
      <c r="C1084" s="13059" t="str">
        <f>=IFERROR(INDEX('All Data'!$G:$G,MATCH($H$1079&amp;"",'All Data'!$A:$A,0)),"-")</f>
      </c>
      <c r="D1084" s="32" t="inlineStr">
        <is>
          <t>City Center</t>
        </is>
      </c>
      <c r="E1084" s="13062" t="str">
        <f>=IFERROR(INDEX('All Data'!$M:$M,MATCH($H$1079&amp;"",'All Data'!$A:$A,0)),"-")</f>
      </c>
      <c r="F1084" s="32" t="inlineStr">
        <is>
          <t>MF / SFA Acres</t>
        </is>
      </c>
      <c r="G1084" s="13065" t="str">
        <f>=IFERROR(INDEX('All Data'!$U:$U,MATCH($H$1079&amp;"",'All Data'!$A:$A,0)),"-")</f>
      </c>
    </row>
    <row customHeight="1" ht="15" r="1085">
      <c r="B1085" s="4384" t="inlineStr">
        <is>
          <t>OZ 1.0 Acres</t>
        </is>
      </c>
      <c r="C1085" s="13068" t="str">
        <f>=IFERROR(INDEX('All Data'!$H:$H,MATCH($H$1079&amp;"",'All Data'!$A:$A,0)),"-")</f>
      </c>
      <c r="D1085" s="4384" t="inlineStr">
        <is>
          <t>Neighborhood Center</t>
        </is>
      </c>
      <c r="E1085" s="13071" t="str">
        <f>=IFERROR(INDEX('All Data'!$N:$N,MATCH($H$1079&amp;"",'All Data'!$A:$A,0)),"-")</f>
      </c>
      <c r="F1085" s="4384" t="inlineStr">
        <is>
          <t>Poverty Rate</t>
        </is>
      </c>
      <c r="G1085" s="13074" t="str">
        <f>=IFERROR(INDEX('All Data'!$AL:$AL,MATCH($H$1079&amp;"",'All Data'!$A:$A,0)),"-")</f>
      </c>
    </row>
    <row customHeight="1" ht="15" r="1086">
      <c r="B1086" s="32" t="inlineStr">
        <is>
          <t>OZ 1.0 % of Tract</t>
        </is>
      </c>
      <c r="C1086" s="13077" t="str">
        <f>=IFERROR(INDEX('All Data'!$I:$I,MATCH($H$1079&amp;"",'All Data'!$A:$A,0)),"-")</f>
      </c>
      <c r="D1086" s="32" t="inlineStr">
        <is>
          <t>Employment District</t>
        </is>
      </c>
      <c r="E1086" s="13080" t="str">
        <f>=IFERROR(INDEX('All Data'!$O:$O,MATCH($H$1079&amp;"",'All Data'!$A:$A,0)),"-")</f>
      </c>
      <c r="F1086" s="32" t="inlineStr">
        <is>
          <t>Unemployment Rate</t>
        </is>
      </c>
      <c r="G1086" s="13083" t="str">
        <f>=IFERROR(INDEX('All Data'!$AM:$AM,MATCH($H$1079&amp;"",'All Data'!$A:$A,0)),"-")</f>
      </c>
    </row>
    <row customHeight="1" ht="15" r="1087">
      <c r="B1087" s="4384" t="inlineStr">
        <is>
          <t/>
        </is>
      </c>
      <c r="C1087" s="4440" t="inlineStr">
        <is>
          <t/>
        </is>
      </c>
      <c r="D1087" s="4384" t="inlineStr">
        <is>
          <t>Industrial District</t>
        </is>
      </c>
      <c r="E1087" s="13086" t="str">
        <f>=IFERROR(INDEX('All Data'!$P:$P,MATCH($H$1079&amp;"",'All Data'!$A:$A,0)),"-")</f>
      </c>
      <c r="F1087" s="4384" t="inlineStr">
        <is>
          <t>Median Family Income</t>
        </is>
      </c>
      <c r="G1087" s="13089" t="str">
        <f>=IFERROR(INDEX('All Data'!$AN:$AN,MATCH($H$1079&amp;"",'All Data'!$A:$A,0)),"-")</f>
      </c>
    </row>
    <row customHeight="1" ht="15" r="1088">
      <c r="B1088" s="32" t="inlineStr">
        <is>
          <t/>
        </is>
      </c>
      <c r="C1088" s="4448" t="inlineStr">
        <is>
          <t/>
        </is>
      </c>
      <c r="D1088" s="32" t="inlineStr">
        <is>
          <t>Retail District</t>
        </is>
      </c>
      <c r="E1088" s="13092" t="str">
        <f>=IFERROR(INDEX('All Data'!$Q:$Q,MATCH($H$1079&amp;"",'All Data'!$A:$A,0)),"-")</f>
      </c>
      <c r="F1088" s="32" t="inlineStr">
        <is>
          <t/>
        </is>
      </c>
      <c r="G1088" s="4448" t="inlineStr">
        <is>
          <t/>
        </is>
      </c>
    </row>
    <row customHeight="1" ht="14" r="1089">
      <c r="B1089" s="4453" t="inlineStr">
        <is>
          <t>TRANSIT ACCESS</t>
        </is>
      </c>
      <c r="C1089" s="4453"/>
      <c r="D1089" s="4453" t="inlineStr">
        <is>
          <t>AUTO ACCESS</t>
        </is>
      </c>
      <c r="E1089" s="4453"/>
      <c r="F1089" s="4453" t="inlineStr">
        <is>
          <t>PROJECTED GROWTH 2027-37</t>
        </is>
      </c>
      <c r="G1089" s="4453"/>
    </row>
    <row customHeight="1" ht="15" r="1090">
      <c r="B1090" s="4384" t="inlineStr">
        <is>
          <t>Rail / BRT Stops</t>
        </is>
      </c>
      <c r="C1090" s="13095" t="str">
        <f>=IFERROR(INDEX('All Data'!$V:$V,MATCH($H$1079&amp;"",'All Data'!$A:$A,0)),"-")</f>
      </c>
      <c r="D1090" s="4384" t="inlineStr">
        <is>
          <t>Freeway Exits</t>
        </is>
      </c>
      <c r="E1090" s="13098" t="str">
        <f>=IFERROR(INDEX('All Data'!$AB:$AB,MATCH($H$1079&amp;"",'All Data'!$A:$A,0)),"-")</f>
      </c>
      <c r="F1090" s="4384" t="inlineStr">
        <is>
          <t>Households Added</t>
        </is>
      </c>
      <c r="G1090" s="13101" t="str">
        <f>=IFERROR(INDEX('All Data'!$AG:$AG,MATCH($H$1079&amp;"",'All Data'!$A:$A,0)),"-")</f>
      </c>
    </row>
    <row customHeight="1" ht="15" r="1091">
      <c r="B1091" s="32" t="inlineStr">
        <is>
          <t>SAP Acres</t>
        </is>
      </c>
      <c r="C1091" s="13104" t="str">
        <f>=IFERROR(INDEX('All Data'!$W:$W,MATCH($H$1079&amp;"",'All Data'!$A:$A,0)),"-")</f>
      </c>
      <c r="D1091" s="32" t="inlineStr">
        <is>
          <t>Exit Distance (mi)</t>
        </is>
      </c>
      <c r="E1091" s="13107" t="str">
        <f>=IFERROR(INDEX('All Data'!$AC:$AC,MATCH($H$1079&amp;"",'All Data'!$A:$A,0)),"-")</f>
      </c>
      <c r="F1091" s="32" t="inlineStr">
        <is>
          <t>Population Added</t>
        </is>
      </c>
      <c r="G1091" s="13110" t="str">
        <f>=IFERROR(INDEX('All Data'!$AH:$AH,MATCH($H$1079&amp;"",'All Data'!$A:$A,0)),"-")</f>
      </c>
    </row>
    <row customHeight="1" ht="15" r="1092">
      <c r="B1092" s="4384" t="inlineStr">
        <is>
          <t>SAP % of Tract</t>
        </is>
      </c>
      <c r="C1092" s="13113" t="str">
        <f>=IFERROR(INDEX('All Data'!$X:$X,MATCH($H$1079&amp;"",'All Data'!$A:$A,0)),"-")</f>
      </c>
      <c r="D1092" s="4384" t="inlineStr">
        <is>
          <t>ATO Jobs (Auto)</t>
        </is>
      </c>
      <c r="E1092" s="13116" t="str">
        <f>=IFERROR(INDEX('All Data'!$AD:$AD,MATCH($H$1079&amp;"",'All Data'!$A:$A,0)),"-")</f>
      </c>
      <c r="F1092" s="4384" t="inlineStr">
        <is>
          <t>Jobs Added</t>
        </is>
      </c>
      <c r="G1092" s="13119" t="str">
        <f>=IFERROR(INDEX('All Data'!$AI:$AI,MATCH($H$1079&amp;"",'All Data'!$A:$A,0)),"-")</f>
      </c>
    </row>
    <row customHeight="1" ht="15" r="1093">
      <c r="B1093" s="32" t="inlineStr">
        <is>
          <t>ATO Jobs (Transit)</t>
        </is>
      </c>
      <c r="C1093" s="13122" t="str">
        <f>=IFERROR(INDEX('All Data'!$Y:$Y,MATCH($H$1079&amp;"",'All Data'!$A:$A,0)),"-")</f>
      </c>
      <c r="D1093" s="32" t="inlineStr">
        <is>
          <t>ATO Households (Auto)</t>
        </is>
      </c>
      <c r="E1093" s="13125" t="str">
        <f>=IFERROR(INDEX('All Data'!$AE:$AE,MATCH($H$1079&amp;"",'All Data'!$A:$A,0)),"-")</f>
      </c>
      <c r="F1093" s="32" t="inlineStr">
        <is>
          <t>ERU Added</t>
        </is>
      </c>
      <c r="G1093" s="13128" t="str">
        <f>=IFERROR(INDEX('All Data'!$AJ:$AJ,MATCH($H$1079&amp;"",'All Data'!$A:$A,0)),"-")</f>
      </c>
    </row>
    <row customHeight="1" ht="15" r="1094">
      <c r="B1094" s="4384" t="inlineStr">
        <is>
          <t>ATO Households (Transit)</t>
        </is>
      </c>
      <c r="C1094" s="13131" t="str">
        <f>=IFERROR(INDEX('All Data'!$Z:$Z,MATCH($H$1079&amp;"",'All Data'!$A:$A,0)),"-")</f>
      </c>
      <c r="D1094" s="4384" t="inlineStr">
        <is>
          <t/>
        </is>
      </c>
      <c r="E1094" s="4440" t="inlineStr">
        <is>
          <t/>
        </is>
      </c>
      <c r="F1094" s="4384" t="inlineStr">
        <is>
          <t>ERU per Acre</t>
        </is>
      </c>
      <c r="G1094" s="13134" t="str">
        <f>=IFERROR(INDEX('All Data'!$AK:$AK,MATCH($H$1079&amp;"",'All Data'!$A:$A,0)),"-")</f>
      </c>
    </row>
    <row customHeight="1" ht="15" r="1095">
      <c r="B1095" s="32" t="inlineStr">
        <is>
          <t>SAP Planned HH/ac</t>
        </is>
      </c>
      <c r="C1095" s="13137" t="str">
        <f>=IFERROR(INDEX('All Data'!$AA:$AA,MATCH($H$1079&amp;"",'All Data'!$A:$A,0)),"-")</f>
      </c>
      <c r="D1095" s="32" t="inlineStr">
        <is>
          <t/>
        </is>
      </c>
      <c r="E1095" s="4448" t="inlineStr">
        <is>
          <t/>
        </is>
      </c>
      <c r="F1095" s="32" t="inlineStr">
        <is>
          <t/>
        </is>
      </c>
      <c r="G1095" s="4448" t="inlineStr">
        <is>
          <t/>
        </is>
      </c>
    </row>
    <row customHeight="1" ht="15" r="1096">
      <c r="B1096" s="4384" t="inlineStr">
        <is>
          <t/>
        </is>
      </c>
      <c r="C1096" s="4440" t="inlineStr">
        <is>
          <t/>
        </is>
      </c>
      <c r="D1096" s="4384" t="inlineStr">
        <is>
          <t/>
        </is>
      </c>
      <c r="E1096" s="4440" t="inlineStr">
        <is>
          <t/>
        </is>
      </c>
      <c r="F1096" s="4384" t="inlineStr">
        <is>
          <t/>
        </is>
      </c>
      <c r="G1096" s="4440" t="inlineStr">
        <is>
          <t/>
        </is>
      </c>
    </row>
    <row customHeight="1" ht="14" r="1097">
      <c r="B1097" s="4500" t="inlineStr">
        <is>
          <t>INCOME</t>
        </is>
      </c>
      <c r="C1097" s="4500"/>
      <c r="D1097" s="4500" t="inlineStr">
        <is>
          <t>POVERTY RATE</t>
        </is>
      </c>
      <c r="E1097" s="4500"/>
      <c r="F1097" s="4500" t="inlineStr">
        <is>
          <t>UNEMPLOYMENT</t>
        </is>
      </c>
      <c r="G1097" s="4500"/>
    </row>
    <row customHeight="1" ht="18" r="1098">
      <c r="B1098" s="10"/>
      <c r="C1098" s="13141" t="str">
        <f>=IFERROR(INDEX('All Data'!$AN:$AN,MATCH($H$1079&amp;"",'All Data'!$A:$A,0)),"-")</f>
      </c>
      <c r="D1098" s="10"/>
      <c r="E1098" s="13145" t="str">
        <f>=IFERROR(INDEX('All Data'!$AL:$AL,MATCH($H$1079&amp;"",'All Data'!$A:$A,0)),"-")</f>
      </c>
      <c r="F1098" s="10"/>
      <c r="G1098" s="13149" t="str">
        <f>=IFERROR(INDEX('All Data'!$AM:$AM,MATCH($H$1079&amp;"",'All Data'!$A:$A,0)),"-")</f>
      </c>
    </row>
    <row customHeight="1" ht="24" r="1099">
      <c r="B1099" s="4514" t="str">
        <f>="Investment Likelihood: "&amp;IFERROR(INDEX('All Data'!$AP:$AP,MATCH($H$1079&amp;"",'All Data'!$A:$A,0)),"—")</f>
      </c>
      <c r="C1099" s="4514"/>
      <c r="D1099" s="4514"/>
      <c r="E1099" s="4514"/>
      <c r="F1099" s="4514"/>
      <c r="G1099" s="4514"/>
    </row>
    <row customHeight="1" ht="15" r="1100">
      <c r="B1100" s="4516" t="inlineStr">
        <is>
          <t>Access to Opportunities (ATO) Composite Score /100</t>
        </is>
      </c>
      <c r="C1100" s="4516"/>
      <c r="D1100" s="4516"/>
      <c r="E1100" s="4516"/>
      <c r="F1100" s="13153" t="str">
        <f>=IFERROR(INDEX('All Data'!$AF:$AF,MATCH($H$1079&amp;"",'All Data'!$A:$A,0)),"-")</f>
      </c>
      <c r="G1100" s="15"/>
    </row>
    <row customHeight="1" ht="8" r="1101"/>
    <row customHeight="1" ht="8" r="1102"/>
    <row customHeight="1" ht="8" r="1103"/>
    <row customHeight="1" ht="22" r="1104">
      <c r="A1104" s="4381" t="str">
        <f>="45  —  "&amp;IFERROR(INDEX('All Data'!$C:$C,MATCH($H$1104&amp;"",'All Data'!$A:$A,0)),"")&amp;"  |  GEOID "&amp;$H$1104&amp;"  |  "&amp;TEXT(IFERROR(INDEX('All Data'!$F:$F,MATCH($H$1104&amp;"",'All Data'!$A:$A,0)),0),"0")&amp;" ac  |  "&amp;IFERROR(INDEX('All Data'!$AP:$AP,MATCH($H$1104&amp;"",'All Data'!$A:$A,0)),"—")</f>
      </c>
      <c r="B1104" s="4381"/>
      <c r="C1104" s="4381"/>
      <c r="D1104" s="4381"/>
      <c r="E1104" s="4381"/>
      <c r="F1104" s="4381"/>
      <c r="G1104" s="4381"/>
      <c r="H1104" s="13154" t="inlineStr">
        <is>
          <t>49035113600</t>
        </is>
      </c>
    </row>
    <row customHeight="1" ht="14" r="1105">
      <c r="B1105" s="4382" t="inlineStr">
        <is>
          <t>TRACT PROFILE</t>
        </is>
      </c>
      <c r="C1105" s="4382"/>
      <c r="D1105" s="4382" t="inlineStr">
        <is>
          <t>CENTERS &amp; DISTRICTS</t>
        </is>
      </c>
      <c r="E1105" s="4382"/>
      <c r="F1105" s="4382" t="inlineStr">
        <is>
          <t>HOUSING &amp; DEMOGRAPHICS</t>
        </is>
      </c>
      <c r="G1105" s="4382"/>
    </row>
    <row customHeight="1" ht="15" r="1106">
      <c r="B1106" s="4384" t="inlineStr">
        <is>
          <t>Population</t>
        </is>
      </c>
      <c r="C1106" s="13157" t="str">
        <f>=IFERROR(INDEX('All Data'!$D:$D,MATCH($H$1104&amp;"",'All Data'!$A:$A,0)),"-")</f>
      </c>
      <c r="D1106" s="4384" t="inlineStr">
        <is>
          <t>WC MUorC % Total</t>
        </is>
      </c>
      <c r="E1106" s="13160" t="str">
        <f>=IFERROR(INDEX('All Data'!$J:$J,MATCH($H$1104&amp;"",'All Data'!$A:$A,0)),"-")</f>
      </c>
      <c r="F1106" s="4384" t="inlineStr">
        <is>
          <t>Total Units</t>
        </is>
      </c>
      <c r="G1106" s="13163" t="str">
        <f>=IFERROR(INDEX('All Data'!$R:$R,MATCH($H$1104&amp;"",'All Data'!$A:$A,0)),"-")</f>
      </c>
    </row>
    <row customHeight="1" ht="15" r="1107">
      <c r="B1107" s="32" t="inlineStr">
        <is>
          <t>Households</t>
        </is>
      </c>
      <c r="C1107" s="13166" t="str">
        <f>=IFERROR(INDEX('All Data'!$E:$E,MATCH($H$1104&amp;"",'All Data'!$A:$A,0)),"-")</f>
      </c>
      <c r="D1107" s="32" t="inlineStr">
        <is>
          <t>Metropolitan Center</t>
        </is>
      </c>
      <c r="E1107" s="13169" t="str">
        <f>=IFERROR(INDEX('All Data'!$K:$K,MATCH($H$1104&amp;"",'All Data'!$A:$A,0)),"-")</f>
      </c>
      <c r="F1107" s="32" t="inlineStr">
        <is>
          <t>Residential Acres</t>
        </is>
      </c>
      <c r="G1107" s="13172" t="str">
        <f>=IFERROR(INDEX('All Data'!$S:$S,MATCH($H$1104&amp;"",'All Data'!$A:$A,0)),"-")</f>
      </c>
    </row>
    <row customHeight="1" ht="15" r="1108">
      <c r="B1108" s="4384" t="inlineStr">
        <is>
          <t>Total Acres</t>
        </is>
      </c>
      <c r="C1108" s="13175" t="str">
        <f>=IFERROR(INDEX('All Data'!$F:$F,MATCH($H$1104&amp;"",'All Data'!$A:$A,0)),"-")</f>
      </c>
      <c r="D1108" s="4384" t="inlineStr">
        <is>
          <t>Urban Center</t>
        </is>
      </c>
      <c r="E1108" s="13178" t="str">
        <f>=IFERROR(INDEX('All Data'!$L:$L,MATCH($H$1104&amp;"",'All Data'!$A:$A,0)),"-")</f>
      </c>
      <c r="F1108" s="4384" t="inlineStr">
        <is>
          <t>SFD Acres</t>
        </is>
      </c>
      <c r="G1108" s="13181" t="str">
        <f>=IFERROR(INDEX('All Data'!$T:$T,MATCH($H$1104&amp;"",'All Data'!$A:$A,0)),"-")</f>
      </c>
    </row>
    <row customHeight="1" ht="15" r="1109">
      <c r="B1109" s="32" t="inlineStr">
        <is>
          <t>Developable Acres</t>
        </is>
      </c>
      <c r="C1109" s="13184" t="str">
        <f>=IFERROR(INDEX('All Data'!$G:$G,MATCH($H$1104&amp;"",'All Data'!$A:$A,0)),"-")</f>
      </c>
      <c r="D1109" s="32" t="inlineStr">
        <is>
          <t>City Center</t>
        </is>
      </c>
      <c r="E1109" s="13187" t="str">
        <f>=IFERROR(INDEX('All Data'!$M:$M,MATCH($H$1104&amp;"",'All Data'!$A:$A,0)),"-")</f>
      </c>
      <c r="F1109" s="32" t="inlineStr">
        <is>
          <t>MF / SFA Acres</t>
        </is>
      </c>
      <c r="G1109" s="13190" t="str">
        <f>=IFERROR(INDEX('All Data'!$U:$U,MATCH($H$1104&amp;"",'All Data'!$A:$A,0)),"-")</f>
      </c>
    </row>
    <row customHeight="1" ht="15" r="1110">
      <c r="B1110" s="4384" t="inlineStr">
        <is>
          <t>OZ 1.0 Acres</t>
        </is>
      </c>
      <c r="C1110" s="13193" t="str">
        <f>=IFERROR(INDEX('All Data'!$H:$H,MATCH($H$1104&amp;"",'All Data'!$A:$A,0)),"-")</f>
      </c>
      <c r="D1110" s="4384" t="inlineStr">
        <is>
          <t>Neighborhood Center</t>
        </is>
      </c>
      <c r="E1110" s="13196" t="str">
        <f>=IFERROR(INDEX('All Data'!$N:$N,MATCH($H$1104&amp;"",'All Data'!$A:$A,0)),"-")</f>
      </c>
      <c r="F1110" s="4384" t="inlineStr">
        <is>
          <t>Poverty Rate</t>
        </is>
      </c>
      <c r="G1110" s="13199" t="str">
        <f>=IFERROR(INDEX('All Data'!$AL:$AL,MATCH($H$1104&amp;"",'All Data'!$A:$A,0)),"-")</f>
      </c>
    </row>
    <row customHeight="1" ht="15" r="1111">
      <c r="B1111" s="32" t="inlineStr">
        <is>
          <t>OZ 1.0 % of Tract</t>
        </is>
      </c>
      <c r="C1111" s="13202" t="str">
        <f>=IFERROR(INDEX('All Data'!$I:$I,MATCH($H$1104&amp;"",'All Data'!$A:$A,0)),"-")</f>
      </c>
      <c r="D1111" s="32" t="inlineStr">
        <is>
          <t>Employment District</t>
        </is>
      </c>
      <c r="E1111" s="13205" t="str">
        <f>=IFERROR(INDEX('All Data'!$O:$O,MATCH($H$1104&amp;"",'All Data'!$A:$A,0)),"-")</f>
      </c>
      <c r="F1111" s="32" t="inlineStr">
        <is>
          <t>Unemployment Rate</t>
        </is>
      </c>
      <c r="G1111" s="13208" t="str">
        <f>=IFERROR(INDEX('All Data'!$AM:$AM,MATCH($H$1104&amp;"",'All Data'!$A:$A,0)),"-")</f>
      </c>
    </row>
    <row customHeight="1" ht="15" r="1112">
      <c r="B1112" s="4384" t="inlineStr">
        <is>
          <t/>
        </is>
      </c>
      <c r="C1112" s="4440" t="inlineStr">
        <is>
          <t/>
        </is>
      </c>
      <c r="D1112" s="4384" t="inlineStr">
        <is>
          <t>Industrial District</t>
        </is>
      </c>
      <c r="E1112" s="13211" t="str">
        <f>=IFERROR(INDEX('All Data'!$P:$P,MATCH($H$1104&amp;"",'All Data'!$A:$A,0)),"-")</f>
      </c>
      <c r="F1112" s="4384" t="inlineStr">
        <is>
          <t>Median Family Income</t>
        </is>
      </c>
      <c r="G1112" s="13214" t="str">
        <f>=IFERROR(INDEX('All Data'!$AN:$AN,MATCH($H$1104&amp;"",'All Data'!$A:$A,0)),"-")</f>
      </c>
    </row>
    <row customHeight="1" ht="15" r="1113">
      <c r="B1113" s="32" t="inlineStr">
        <is>
          <t/>
        </is>
      </c>
      <c r="C1113" s="4448" t="inlineStr">
        <is>
          <t/>
        </is>
      </c>
      <c r="D1113" s="32" t="inlineStr">
        <is>
          <t>Retail District</t>
        </is>
      </c>
      <c r="E1113" s="13217" t="str">
        <f>=IFERROR(INDEX('All Data'!$Q:$Q,MATCH($H$1104&amp;"",'All Data'!$A:$A,0)),"-")</f>
      </c>
      <c r="F1113" s="32" t="inlineStr">
        <is>
          <t/>
        </is>
      </c>
      <c r="G1113" s="4448" t="inlineStr">
        <is>
          <t/>
        </is>
      </c>
    </row>
    <row customHeight="1" ht="14" r="1114">
      <c r="B1114" s="4453" t="inlineStr">
        <is>
          <t>TRANSIT ACCESS</t>
        </is>
      </c>
      <c r="C1114" s="4453"/>
      <c r="D1114" s="4453" t="inlineStr">
        <is>
          <t>AUTO ACCESS</t>
        </is>
      </c>
      <c r="E1114" s="4453"/>
      <c r="F1114" s="4453" t="inlineStr">
        <is>
          <t>PROJECTED GROWTH 2027-37</t>
        </is>
      </c>
      <c r="G1114" s="4453"/>
    </row>
    <row customHeight="1" ht="15" r="1115">
      <c r="B1115" s="4384" t="inlineStr">
        <is>
          <t>Rail / BRT Stops</t>
        </is>
      </c>
      <c r="C1115" s="13220" t="str">
        <f>=IFERROR(INDEX('All Data'!$V:$V,MATCH($H$1104&amp;"",'All Data'!$A:$A,0)),"-")</f>
      </c>
      <c r="D1115" s="4384" t="inlineStr">
        <is>
          <t>Freeway Exits</t>
        </is>
      </c>
      <c r="E1115" s="13223" t="str">
        <f>=IFERROR(INDEX('All Data'!$AB:$AB,MATCH($H$1104&amp;"",'All Data'!$A:$A,0)),"-")</f>
      </c>
      <c r="F1115" s="4384" t="inlineStr">
        <is>
          <t>Households Added</t>
        </is>
      </c>
      <c r="G1115" s="13226" t="str">
        <f>=IFERROR(INDEX('All Data'!$AG:$AG,MATCH($H$1104&amp;"",'All Data'!$A:$A,0)),"-")</f>
      </c>
    </row>
    <row customHeight="1" ht="15" r="1116">
      <c r="B1116" s="32" t="inlineStr">
        <is>
          <t>SAP Acres</t>
        </is>
      </c>
      <c r="C1116" s="13229" t="str">
        <f>=IFERROR(INDEX('All Data'!$W:$W,MATCH($H$1104&amp;"",'All Data'!$A:$A,0)),"-")</f>
      </c>
      <c r="D1116" s="32" t="inlineStr">
        <is>
          <t>Exit Distance (mi)</t>
        </is>
      </c>
      <c r="E1116" s="13232" t="str">
        <f>=IFERROR(INDEX('All Data'!$AC:$AC,MATCH($H$1104&amp;"",'All Data'!$A:$A,0)),"-")</f>
      </c>
      <c r="F1116" s="32" t="inlineStr">
        <is>
          <t>Population Added</t>
        </is>
      </c>
      <c r="G1116" s="13235" t="str">
        <f>=IFERROR(INDEX('All Data'!$AH:$AH,MATCH($H$1104&amp;"",'All Data'!$A:$A,0)),"-")</f>
      </c>
    </row>
    <row customHeight="1" ht="15" r="1117">
      <c r="B1117" s="4384" t="inlineStr">
        <is>
          <t>SAP % of Tract</t>
        </is>
      </c>
      <c r="C1117" s="13238" t="str">
        <f>=IFERROR(INDEX('All Data'!$X:$X,MATCH($H$1104&amp;"",'All Data'!$A:$A,0)),"-")</f>
      </c>
      <c r="D1117" s="4384" t="inlineStr">
        <is>
          <t>ATO Jobs (Auto)</t>
        </is>
      </c>
      <c r="E1117" s="13241" t="str">
        <f>=IFERROR(INDEX('All Data'!$AD:$AD,MATCH($H$1104&amp;"",'All Data'!$A:$A,0)),"-")</f>
      </c>
      <c r="F1117" s="4384" t="inlineStr">
        <is>
          <t>Jobs Added</t>
        </is>
      </c>
      <c r="G1117" s="13244" t="str">
        <f>=IFERROR(INDEX('All Data'!$AI:$AI,MATCH($H$1104&amp;"",'All Data'!$A:$A,0)),"-")</f>
      </c>
    </row>
    <row customHeight="1" ht="15" r="1118">
      <c r="B1118" s="32" t="inlineStr">
        <is>
          <t>ATO Jobs (Transit)</t>
        </is>
      </c>
      <c r="C1118" s="13247" t="str">
        <f>=IFERROR(INDEX('All Data'!$Y:$Y,MATCH($H$1104&amp;"",'All Data'!$A:$A,0)),"-")</f>
      </c>
      <c r="D1118" s="32" t="inlineStr">
        <is>
          <t>ATO Households (Auto)</t>
        </is>
      </c>
      <c r="E1118" s="13250" t="str">
        <f>=IFERROR(INDEX('All Data'!$AE:$AE,MATCH($H$1104&amp;"",'All Data'!$A:$A,0)),"-")</f>
      </c>
      <c r="F1118" s="32" t="inlineStr">
        <is>
          <t>ERU Added</t>
        </is>
      </c>
      <c r="G1118" s="13253" t="str">
        <f>=IFERROR(INDEX('All Data'!$AJ:$AJ,MATCH($H$1104&amp;"",'All Data'!$A:$A,0)),"-")</f>
      </c>
    </row>
    <row customHeight="1" ht="15" r="1119">
      <c r="B1119" s="4384" t="inlineStr">
        <is>
          <t>ATO Households (Transit)</t>
        </is>
      </c>
      <c r="C1119" s="13256" t="str">
        <f>=IFERROR(INDEX('All Data'!$Z:$Z,MATCH($H$1104&amp;"",'All Data'!$A:$A,0)),"-")</f>
      </c>
      <c r="D1119" s="4384" t="inlineStr">
        <is>
          <t/>
        </is>
      </c>
      <c r="E1119" s="4440" t="inlineStr">
        <is>
          <t/>
        </is>
      </c>
      <c r="F1119" s="4384" t="inlineStr">
        <is>
          <t>ERU per Acre</t>
        </is>
      </c>
      <c r="G1119" s="13259" t="str">
        <f>=IFERROR(INDEX('All Data'!$AK:$AK,MATCH($H$1104&amp;"",'All Data'!$A:$A,0)),"-")</f>
      </c>
    </row>
    <row customHeight="1" ht="15" r="1120">
      <c r="B1120" s="32" t="inlineStr">
        <is>
          <t>SAP Planned HH/ac</t>
        </is>
      </c>
      <c r="C1120" s="13262" t="str">
        <f>=IFERROR(INDEX('All Data'!$AA:$AA,MATCH($H$1104&amp;"",'All Data'!$A:$A,0)),"-")</f>
      </c>
      <c r="D1120" s="32" t="inlineStr">
        <is>
          <t/>
        </is>
      </c>
      <c r="E1120" s="4448" t="inlineStr">
        <is>
          <t/>
        </is>
      </c>
      <c r="F1120" s="32" t="inlineStr">
        <is>
          <t/>
        </is>
      </c>
      <c r="G1120" s="4448" t="inlineStr">
        <is>
          <t/>
        </is>
      </c>
    </row>
    <row customHeight="1" ht="15" r="1121">
      <c r="B1121" s="4384" t="inlineStr">
        <is>
          <t/>
        </is>
      </c>
      <c r="C1121" s="4440" t="inlineStr">
        <is>
          <t/>
        </is>
      </c>
      <c r="D1121" s="4384" t="inlineStr">
        <is>
          <t/>
        </is>
      </c>
      <c r="E1121" s="4440" t="inlineStr">
        <is>
          <t/>
        </is>
      </c>
      <c r="F1121" s="4384" t="inlineStr">
        <is>
          <t/>
        </is>
      </c>
      <c r="G1121" s="4440" t="inlineStr">
        <is>
          <t/>
        </is>
      </c>
    </row>
    <row customHeight="1" ht="14" r="1122">
      <c r="B1122" s="4500" t="inlineStr">
        <is>
          <t>INCOME</t>
        </is>
      </c>
      <c r="C1122" s="4500"/>
      <c r="D1122" s="4500" t="inlineStr">
        <is>
          <t>POVERTY RATE</t>
        </is>
      </c>
      <c r="E1122" s="4500"/>
      <c r="F1122" s="4500" t="inlineStr">
        <is>
          <t>UNEMPLOYMENT</t>
        </is>
      </c>
      <c r="G1122" s="4500"/>
    </row>
    <row customHeight="1" ht="18" r="1123">
      <c r="B1123" s="10"/>
      <c r="C1123" s="13266" t="str">
        <f>=IFERROR(INDEX('All Data'!$AN:$AN,MATCH($H$1104&amp;"",'All Data'!$A:$A,0)),"-")</f>
      </c>
      <c r="D1123" s="10"/>
      <c r="E1123" s="13270" t="str">
        <f>=IFERROR(INDEX('All Data'!$AL:$AL,MATCH($H$1104&amp;"",'All Data'!$A:$A,0)),"-")</f>
      </c>
      <c r="F1123" s="10"/>
      <c r="G1123" s="13274" t="str">
        <f>=IFERROR(INDEX('All Data'!$AM:$AM,MATCH($H$1104&amp;"",'All Data'!$A:$A,0)),"-")</f>
      </c>
    </row>
    <row customHeight="1" ht="24" r="1124">
      <c r="B1124" s="4514" t="str">
        <f>="Investment Likelihood: "&amp;IFERROR(INDEX('All Data'!$AP:$AP,MATCH($H$1104&amp;"",'All Data'!$A:$A,0)),"—")</f>
      </c>
      <c r="C1124" s="4514"/>
      <c r="D1124" s="4514"/>
      <c r="E1124" s="4514"/>
      <c r="F1124" s="4514"/>
      <c r="G1124" s="4514"/>
    </row>
    <row customHeight="1" ht="15" r="1125">
      <c r="B1125" s="4516" t="inlineStr">
        <is>
          <t>Access to Opportunities (ATO) Composite Score /100</t>
        </is>
      </c>
      <c r="C1125" s="4516"/>
      <c r="D1125" s="4516"/>
      <c r="E1125" s="4516"/>
      <c r="F1125" s="13278" t="str">
        <f>=IFERROR(INDEX('All Data'!$AF:$AF,MATCH($H$1104&amp;"",'All Data'!$A:$A,0)),"-")</f>
      </c>
      <c r="G1125" s="15"/>
    </row>
    <row customHeight="1" ht="8" r="1126"/>
    <row customHeight="1" ht="8" r="1127"/>
    <row customHeight="1" ht="8" r="1128"/>
    <row customHeight="1" ht="22" r="1129">
      <c r="A1129" s="4381" t="str">
        <f>="46  —  "&amp;IFERROR(INDEX('All Data'!$C:$C,MATCH($H$1129&amp;"",'All Data'!$A:$A,0)),"")&amp;"  |  GEOID "&amp;$H$1129&amp;"  |  "&amp;TEXT(IFERROR(INDEX('All Data'!$F:$F,MATCH($H$1129&amp;"",'All Data'!$A:$A,0)),0),"0")&amp;" ac  |  "&amp;IFERROR(INDEX('All Data'!$AP:$AP,MATCH($H$1129&amp;"",'All Data'!$A:$A,0)),"—")</f>
      </c>
      <c r="B1129" s="4381"/>
      <c r="C1129" s="4381"/>
      <c r="D1129" s="4381"/>
      <c r="E1129" s="4381"/>
      <c r="F1129" s="4381"/>
      <c r="G1129" s="4381"/>
      <c r="H1129" s="13279" t="inlineStr">
        <is>
          <t>49035113702</t>
        </is>
      </c>
    </row>
    <row customHeight="1" ht="14" r="1130">
      <c r="B1130" s="4382" t="inlineStr">
        <is>
          <t>TRACT PROFILE</t>
        </is>
      </c>
      <c r="C1130" s="4382"/>
      <c r="D1130" s="4382" t="inlineStr">
        <is>
          <t>CENTERS &amp; DISTRICTS</t>
        </is>
      </c>
      <c r="E1130" s="4382"/>
      <c r="F1130" s="4382" t="inlineStr">
        <is>
          <t>HOUSING &amp; DEMOGRAPHICS</t>
        </is>
      </c>
      <c r="G1130" s="4382"/>
    </row>
    <row customHeight="1" ht="15" r="1131">
      <c r="B1131" s="4384" t="inlineStr">
        <is>
          <t>Population</t>
        </is>
      </c>
      <c r="C1131" s="13282" t="str">
        <f>=IFERROR(INDEX('All Data'!$D:$D,MATCH($H$1129&amp;"",'All Data'!$A:$A,0)),"-")</f>
      </c>
      <c r="D1131" s="4384" t="inlineStr">
        <is>
          <t>WC MUorC % Total</t>
        </is>
      </c>
      <c r="E1131" s="13285" t="str">
        <f>=IFERROR(INDEX('All Data'!$J:$J,MATCH($H$1129&amp;"",'All Data'!$A:$A,0)),"-")</f>
      </c>
      <c r="F1131" s="4384" t="inlineStr">
        <is>
          <t>Total Units</t>
        </is>
      </c>
      <c r="G1131" s="13288" t="str">
        <f>=IFERROR(INDEX('All Data'!$R:$R,MATCH($H$1129&amp;"",'All Data'!$A:$A,0)),"-")</f>
      </c>
    </row>
    <row customHeight="1" ht="15" r="1132">
      <c r="B1132" s="32" t="inlineStr">
        <is>
          <t>Households</t>
        </is>
      </c>
      <c r="C1132" s="13291" t="str">
        <f>=IFERROR(INDEX('All Data'!$E:$E,MATCH($H$1129&amp;"",'All Data'!$A:$A,0)),"-")</f>
      </c>
      <c r="D1132" s="32" t="inlineStr">
        <is>
          <t>Metropolitan Center</t>
        </is>
      </c>
      <c r="E1132" s="13294" t="str">
        <f>=IFERROR(INDEX('All Data'!$K:$K,MATCH($H$1129&amp;"",'All Data'!$A:$A,0)),"-")</f>
      </c>
      <c r="F1132" s="32" t="inlineStr">
        <is>
          <t>Residential Acres</t>
        </is>
      </c>
      <c r="G1132" s="13297" t="str">
        <f>=IFERROR(INDEX('All Data'!$S:$S,MATCH($H$1129&amp;"",'All Data'!$A:$A,0)),"-")</f>
      </c>
    </row>
    <row customHeight="1" ht="15" r="1133">
      <c r="B1133" s="4384" t="inlineStr">
        <is>
          <t>Total Acres</t>
        </is>
      </c>
      <c r="C1133" s="13300" t="str">
        <f>=IFERROR(INDEX('All Data'!$F:$F,MATCH($H$1129&amp;"",'All Data'!$A:$A,0)),"-")</f>
      </c>
      <c r="D1133" s="4384" t="inlineStr">
        <is>
          <t>Urban Center</t>
        </is>
      </c>
      <c r="E1133" s="13303" t="str">
        <f>=IFERROR(INDEX('All Data'!$L:$L,MATCH($H$1129&amp;"",'All Data'!$A:$A,0)),"-")</f>
      </c>
      <c r="F1133" s="4384" t="inlineStr">
        <is>
          <t>SFD Acres</t>
        </is>
      </c>
      <c r="G1133" s="13306" t="str">
        <f>=IFERROR(INDEX('All Data'!$T:$T,MATCH($H$1129&amp;"",'All Data'!$A:$A,0)),"-")</f>
      </c>
    </row>
    <row customHeight="1" ht="15" r="1134">
      <c r="B1134" s="32" t="inlineStr">
        <is>
          <t>Developable Acres</t>
        </is>
      </c>
      <c r="C1134" s="13309" t="str">
        <f>=IFERROR(INDEX('All Data'!$G:$G,MATCH($H$1129&amp;"",'All Data'!$A:$A,0)),"-")</f>
      </c>
      <c r="D1134" s="32" t="inlineStr">
        <is>
          <t>City Center</t>
        </is>
      </c>
      <c r="E1134" s="13312" t="str">
        <f>=IFERROR(INDEX('All Data'!$M:$M,MATCH($H$1129&amp;"",'All Data'!$A:$A,0)),"-")</f>
      </c>
      <c r="F1134" s="32" t="inlineStr">
        <is>
          <t>MF / SFA Acres</t>
        </is>
      </c>
      <c r="G1134" s="13315" t="str">
        <f>=IFERROR(INDEX('All Data'!$U:$U,MATCH($H$1129&amp;"",'All Data'!$A:$A,0)),"-")</f>
      </c>
    </row>
    <row customHeight="1" ht="15" r="1135">
      <c r="B1135" s="4384" t="inlineStr">
        <is>
          <t>OZ 1.0 Acres</t>
        </is>
      </c>
      <c r="C1135" s="13318" t="str">
        <f>=IFERROR(INDEX('All Data'!$H:$H,MATCH($H$1129&amp;"",'All Data'!$A:$A,0)),"-")</f>
      </c>
      <c r="D1135" s="4384" t="inlineStr">
        <is>
          <t>Neighborhood Center</t>
        </is>
      </c>
      <c r="E1135" s="13321" t="str">
        <f>=IFERROR(INDEX('All Data'!$N:$N,MATCH($H$1129&amp;"",'All Data'!$A:$A,0)),"-")</f>
      </c>
      <c r="F1135" s="4384" t="inlineStr">
        <is>
          <t>Poverty Rate</t>
        </is>
      </c>
      <c r="G1135" s="13324" t="str">
        <f>=IFERROR(INDEX('All Data'!$AL:$AL,MATCH($H$1129&amp;"",'All Data'!$A:$A,0)),"-")</f>
      </c>
    </row>
    <row customHeight="1" ht="15" r="1136">
      <c r="B1136" s="32" t="inlineStr">
        <is>
          <t>OZ 1.0 % of Tract</t>
        </is>
      </c>
      <c r="C1136" s="13327" t="str">
        <f>=IFERROR(INDEX('All Data'!$I:$I,MATCH($H$1129&amp;"",'All Data'!$A:$A,0)),"-")</f>
      </c>
      <c r="D1136" s="32" t="inlineStr">
        <is>
          <t>Employment District</t>
        </is>
      </c>
      <c r="E1136" s="13330" t="str">
        <f>=IFERROR(INDEX('All Data'!$O:$O,MATCH($H$1129&amp;"",'All Data'!$A:$A,0)),"-")</f>
      </c>
      <c r="F1136" s="32" t="inlineStr">
        <is>
          <t>Unemployment Rate</t>
        </is>
      </c>
      <c r="G1136" s="13333" t="str">
        <f>=IFERROR(INDEX('All Data'!$AM:$AM,MATCH($H$1129&amp;"",'All Data'!$A:$A,0)),"-")</f>
      </c>
    </row>
    <row customHeight="1" ht="15" r="1137">
      <c r="B1137" s="4384" t="inlineStr">
        <is>
          <t/>
        </is>
      </c>
      <c r="C1137" s="4440" t="inlineStr">
        <is>
          <t/>
        </is>
      </c>
      <c r="D1137" s="4384" t="inlineStr">
        <is>
          <t>Industrial District</t>
        </is>
      </c>
      <c r="E1137" s="13336" t="str">
        <f>=IFERROR(INDEX('All Data'!$P:$P,MATCH($H$1129&amp;"",'All Data'!$A:$A,0)),"-")</f>
      </c>
      <c r="F1137" s="4384" t="inlineStr">
        <is>
          <t>Median Family Income</t>
        </is>
      </c>
      <c r="G1137" s="13339" t="str">
        <f>=IFERROR(INDEX('All Data'!$AN:$AN,MATCH($H$1129&amp;"",'All Data'!$A:$A,0)),"-")</f>
      </c>
    </row>
    <row customHeight="1" ht="15" r="1138">
      <c r="B1138" s="32" t="inlineStr">
        <is>
          <t/>
        </is>
      </c>
      <c r="C1138" s="4448" t="inlineStr">
        <is>
          <t/>
        </is>
      </c>
      <c r="D1138" s="32" t="inlineStr">
        <is>
          <t>Retail District</t>
        </is>
      </c>
      <c r="E1138" s="13342" t="str">
        <f>=IFERROR(INDEX('All Data'!$Q:$Q,MATCH($H$1129&amp;"",'All Data'!$A:$A,0)),"-")</f>
      </c>
      <c r="F1138" s="32" t="inlineStr">
        <is>
          <t/>
        </is>
      </c>
      <c r="G1138" s="4448" t="inlineStr">
        <is>
          <t/>
        </is>
      </c>
    </row>
    <row customHeight="1" ht="14" r="1139">
      <c r="B1139" s="4453" t="inlineStr">
        <is>
          <t>TRANSIT ACCESS</t>
        </is>
      </c>
      <c r="C1139" s="4453"/>
      <c r="D1139" s="4453" t="inlineStr">
        <is>
          <t>AUTO ACCESS</t>
        </is>
      </c>
      <c r="E1139" s="4453"/>
      <c r="F1139" s="4453" t="inlineStr">
        <is>
          <t>PROJECTED GROWTH 2027-37</t>
        </is>
      </c>
      <c r="G1139" s="4453"/>
    </row>
    <row customHeight="1" ht="15" r="1140">
      <c r="B1140" s="4384" t="inlineStr">
        <is>
          <t>Rail / BRT Stops</t>
        </is>
      </c>
      <c r="C1140" s="13345" t="str">
        <f>=IFERROR(INDEX('All Data'!$V:$V,MATCH($H$1129&amp;"",'All Data'!$A:$A,0)),"-")</f>
      </c>
      <c r="D1140" s="4384" t="inlineStr">
        <is>
          <t>Freeway Exits</t>
        </is>
      </c>
      <c r="E1140" s="13348" t="str">
        <f>=IFERROR(INDEX('All Data'!$AB:$AB,MATCH($H$1129&amp;"",'All Data'!$A:$A,0)),"-")</f>
      </c>
      <c r="F1140" s="4384" t="inlineStr">
        <is>
          <t>Households Added</t>
        </is>
      </c>
      <c r="G1140" s="13351" t="str">
        <f>=IFERROR(INDEX('All Data'!$AG:$AG,MATCH($H$1129&amp;"",'All Data'!$A:$A,0)),"-")</f>
      </c>
    </row>
    <row customHeight="1" ht="15" r="1141">
      <c r="B1141" s="32" t="inlineStr">
        <is>
          <t>SAP Acres</t>
        </is>
      </c>
      <c r="C1141" s="13354" t="str">
        <f>=IFERROR(INDEX('All Data'!$W:$W,MATCH($H$1129&amp;"",'All Data'!$A:$A,0)),"-")</f>
      </c>
      <c r="D1141" s="32" t="inlineStr">
        <is>
          <t>Exit Distance (mi)</t>
        </is>
      </c>
      <c r="E1141" s="13357" t="str">
        <f>=IFERROR(INDEX('All Data'!$AC:$AC,MATCH($H$1129&amp;"",'All Data'!$A:$A,0)),"-")</f>
      </c>
      <c r="F1141" s="32" t="inlineStr">
        <is>
          <t>Population Added</t>
        </is>
      </c>
      <c r="G1141" s="13360" t="str">
        <f>=IFERROR(INDEX('All Data'!$AH:$AH,MATCH($H$1129&amp;"",'All Data'!$A:$A,0)),"-")</f>
      </c>
    </row>
    <row customHeight="1" ht="15" r="1142">
      <c r="B1142" s="4384" t="inlineStr">
        <is>
          <t>SAP % of Tract</t>
        </is>
      </c>
      <c r="C1142" s="13363" t="str">
        <f>=IFERROR(INDEX('All Data'!$X:$X,MATCH($H$1129&amp;"",'All Data'!$A:$A,0)),"-")</f>
      </c>
      <c r="D1142" s="4384" t="inlineStr">
        <is>
          <t>ATO Jobs (Auto)</t>
        </is>
      </c>
      <c r="E1142" s="13366" t="str">
        <f>=IFERROR(INDEX('All Data'!$AD:$AD,MATCH($H$1129&amp;"",'All Data'!$A:$A,0)),"-")</f>
      </c>
      <c r="F1142" s="4384" t="inlineStr">
        <is>
          <t>Jobs Added</t>
        </is>
      </c>
      <c r="G1142" s="13369" t="str">
        <f>=IFERROR(INDEX('All Data'!$AI:$AI,MATCH($H$1129&amp;"",'All Data'!$A:$A,0)),"-")</f>
      </c>
    </row>
    <row customHeight="1" ht="15" r="1143">
      <c r="B1143" s="32" t="inlineStr">
        <is>
          <t>ATO Jobs (Transit)</t>
        </is>
      </c>
      <c r="C1143" s="13372" t="str">
        <f>=IFERROR(INDEX('All Data'!$Y:$Y,MATCH($H$1129&amp;"",'All Data'!$A:$A,0)),"-")</f>
      </c>
      <c r="D1143" s="32" t="inlineStr">
        <is>
          <t>ATO Households (Auto)</t>
        </is>
      </c>
      <c r="E1143" s="13375" t="str">
        <f>=IFERROR(INDEX('All Data'!$AE:$AE,MATCH($H$1129&amp;"",'All Data'!$A:$A,0)),"-")</f>
      </c>
      <c r="F1143" s="32" t="inlineStr">
        <is>
          <t>ERU Added</t>
        </is>
      </c>
      <c r="G1143" s="13378" t="str">
        <f>=IFERROR(INDEX('All Data'!$AJ:$AJ,MATCH($H$1129&amp;"",'All Data'!$A:$A,0)),"-")</f>
      </c>
    </row>
    <row customHeight="1" ht="15" r="1144">
      <c r="B1144" s="4384" t="inlineStr">
        <is>
          <t>ATO Households (Transit)</t>
        </is>
      </c>
      <c r="C1144" s="13381" t="str">
        <f>=IFERROR(INDEX('All Data'!$Z:$Z,MATCH($H$1129&amp;"",'All Data'!$A:$A,0)),"-")</f>
      </c>
      <c r="D1144" s="4384" t="inlineStr">
        <is>
          <t/>
        </is>
      </c>
      <c r="E1144" s="4440" t="inlineStr">
        <is>
          <t/>
        </is>
      </c>
      <c r="F1144" s="4384" t="inlineStr">
        <is>
          <t>ERU per Acre</t>
        </is>
      </c>
      <c r="G1144" s="13384" t="str">
        <f>=IFERROR(INDEX('All Data'!$AK:$AK,MATCH($H$1129&amp;"",'All Data'!$A:$A,0)),"-")</f>
      </c>
    </row>
    <row customHeight="1" ht="15" r="1145">
      <c r="B1145" s="32" t="inlineStr">
        <is>
          <t>SAP Planned HH/ac</t>
        </is>
      </c>
      <c r="C1145" s="13387" t="str">
        <f>=IFERROR(INDEX('All Data'!$AA:$AA,MATCH($H$1129&amp;"",'All Data'!$A:$A,0)),"-")</f>
      </c>
      <c r="D1145" s="32" t="inlineStr">
        <is>
          <t/>
        </is>
      </c>
      <c r="E1145" s="4448" t="inlineStr">
        <is>
          <t/>
        </is>
      </c>
      <c r="F1145" s="32" t="inlineStr">
        <is>
          <t/>
        </is>
      </c>
      <c r="G1145" s="4448" t="inlineStr">
        <is>
          <t/>
        </is>
      </c>
    </row>
    <row customHeight="1" ht="15" r="1146">
      <c r="B1146" s="4384" t="inlineStr">
        <is>
          <t/>
        </is>
      </c>
      <c r="C1146" s="4440" t="inlineStr">
        <is>
          <t/>
        </is>
      </c>
      <c r="D1146" s="4384" t="inlineStr">
        <is>
          <t/>
        </is>
      </c>
      <c r="E1146" s="4440" t="inlineStr">
        <is>
          <t/>
        </is>
      </c>
      <c r="F1146" s="4384" t="inlineStr">
        <is>
          <t/>
        </is>
      </c>
      <c r="G1146" s="4440" t="inlineStr">
        <is>
          <t/>
        </is>
      </c>
    </row>
    <row customHeight="1" ht="14" r="1147">
      <c r="B1147" s="4500" t="inlineStr">
        <is>
          <t>INCOME</t>
        </is>
      </c>
      <c r="C1147" s="4500"/>
      <c r="D1147" s="4500" t="inlineStr">
        <is>
          <t>POVERTY RATE</t>
        </is>
      </c>
      <c r="E1147" s="4500"/>
      <c r="F1147" s="4500" t="inlineStr">
        <is>
          <t>UNEMPLOYMENT</t>
        </is>
      </c>
      <c r="G1147" s="4500"/>
    </row>
    <row customHeight="1" ht="18" r="1148">
      <c r="B1148" s="10"/>
      <c r="C1148" s="13391" t="str">
        <f>=IFERROR(INDEX('All Data'!$AN:$AN,MATCH($H$1129&amp;"",'All Data'!$A:$A,0)),"-")</f>
      </c>
      <c r="D1148" s="10"/>
      <c r="E1148" s="13395" t="str">
        <f>=IFERROR(INDEX('All Data'!$AL:$AL,MATCH($H$1129&amp;"",'All Data'!$A:$A,0)),"-")</f>
      </c>
      <c r="F1148" s="10"/>
      <c r="G1148" s="13399" t="str">
        <f>=IFERROR(INDEX('All Data'!$AM:$AM,MATCH($H$1129&amp;"",'All Data'!$A:$A,0)),"-")</f>
      </c>
    </row>
    <row customHeight="1" ht="24" r="1149">
      <c r="B1149" s="4514" t="str">
        <f>="Investment Likelihood: "&amp;IFERROR(INDEX('All Data'!$AP:$AP,MATCH($H$1129&amp;"",'All Data'!$A:$A,0)),"—")</f>
      </c>
      <c r="C1149" s="4514"/>
      <c r="D1149" s="4514"/>
      <c r="E1149" s="4514"/>
      <c r="F1149" s="4514"/>
      <c r="G1149" s="4514"/>
    </row>
    <row customHeight="1" ht="15" r="1150">
      <c r="B1150" s="4516" t="inlineStr">
        <is>
          <t>Access to Opportunities (ATO) Composite Score /100</t>
        </is>
      </c>
      <c r="C1150" s="4516"/>
      <c r="D1150" s="4516"/>
      <c r="E1150" s="4516"/>
      <c r="F1150" s="13403" t="str">
        <f>=IFERROR(INDEX('All Data'!$AF:$AF,MATCH($H$1129&amp;"",'All Data'!$A:$A,0)),"-")</f>
      </c>
      <c r="G1150" s="15"/>
    </row>
    <row customHeight="1" ht="8" r="1151"/>
    <row customHeight="1" ht="8" r="1152"/>
    <row customHeight="1" ht="8" r="1153"/>
    <row customHeight="1" ht="22" r="1154">
      <c r="A1154" s="4523" t="str">
        <f>="47  —  "&amp;IFERROR(INDEX('All Data'!$C:$C,MATCH($H$1154&amp;"",'All Data'!$A:$A,0)),"")&amp;"  |  GEOID "&amp;$H$1154&amp;"  |  "&amp;TEXT(IFERROR(INDEX('All Data'!$F:$F,MATCH($H$1154&amp;"",'All Data'!$A:$A,0)),0),"0")&amp;" ac  |  "&amp;IFERROR(INDEX('All Data'!$AP:$AP,MATCH($H$1154&amp;"",'All Data'!$A:$A,0)),"—")</f>
      </c>
      <c r="B1154" s="4523"/>
      <c r="C1154" s="4523"/>
      <c r="D1154" s="4523"/>
      <c r="E1154" s="4523"/>
      <c r="F1154" s="4523"/>
      <c r="G1154" s="4523"/>
      <c r="H1154" s="13404" t="inlineStr">
        <is>
          <t>49035113802</t>
        </is>
      </c>
    </row>
    <row customHeight="1" ht="14" r="1155">
      <c r="B1155" s="4382" t="inlineStr">
        <is>
          <t>TRACT PROFILE</t>
        </is>
      </c>
      <c r="C1155" s="4382"/>
      <c r="D1155" s="4382" t="inlineStr">
        <is>
          <t>CENTERS &amp; DISTRICTS</t>
        </is>
      </c>
      <c r="E1155" s="4382"/>
      <c r="F1155" s="4382" t="inlineStr">
        <is>
          <t>HOUSING &amp; DEMOGRAPHICS</t>
        </is>
      </c>
      <c r="G1155" s="4382"/>
    </row>
    <row customHeight="1" ht="15" r="1156">
      <c r="B1156" s="4384" t="inlineStr">
        <is>
          <t>Population</t>
        </is>
      </c>
      <c r="C1156" s="13407" t="str">
        <f>=IFERROR(INDEX('All Data'!$D:$D,MATCH($H$1154&amp;"",'All Data'!$A:$A,0)),"-")</f>
      </c>
      <c r="D1156" s="4384" t="inlineStr">
        <is>
          <t>WC MUorC % Total</t>
        </is>
      </c>
      <c r="E1156" s="13410" t="str">
        <f>=IFERROR(INDEX('All Data'!$J:$J,MATCH($H$1154&amp;"",'All Data'!$A:$A,0)),"-")</f>
      </c>
      <c r="F1156" s="4384" t="inlineStr">
        <is>
          <t>Total Units</t>
        </is>
      </c>
      <c r="G1156" s="13413" t="str">
        <f>=IFERROR(INDEX('All Data'!$R:$R,MATCH($H$1154&amp;"",'All Data'!$A:$A,0)),"-")</f>
      </c>
    </row>
    <row customHeight="1" ht="15" r="1157">
      <c r="B1157" s="32" t="inlineStr">
        <is>
          <t>Households</t>
        </is>
      </c>
      <c r="C1157" s="13416" t="str">
        <f>=IFERROR(INDEX('All Data'!$E:$E,MATCH($H$1154&amp;"",'All Data'!$A:$A,0)),"-")</f>
      </c>
      <c r="D1157" s="32" t="inlineStr">
        <is>
          <t>Metropolitan Center</t>
        </is>
      </c>
      <c r="E1157" s="13419" t="str">
        <f>=IFERROR(INDEX('All Data'!$K:$K,MATCH($H$1154&amp;"",'All Data'!$A:$A,0)),"-")</f>
      </c>
      <c r="F1157" s="32" t="inlineStr">
        <is>
          <t>Residential Acres</t>
        </is>
      </c>
      <c r="G1157" s="13422" t="str">
        <f>=IFERROR(INDEX('All Data'!$S:$S,MATCH($H$1154&amp;"",'All Data'!$A:$A,0)),"-")</f>
      </c>
    </row>
    <row customHeight="1" ht="15" r="1158">
      <c r="B1158" s="4384" t="inlineStr">
        <is>
          <t>Total Acres</t>
        </is>
      </c>
      <c r="C1158" s="13425" t="str">
        <f>=IFERROR(INDEX('All Data'!$F:$F,MATCH($H$1154&amp;"",'All Data'!$A:$A,0)),"-")</f>
      </c>
      <c r="D1158" s="4384" t="inlineStr">
        <is>
          <t>Urban Center</t>
        </is>
      </c>
      <c r="E1158" s="13428" t="str">
        <f>=IFERROR(INDEX('All Data'!$L:$L,MATCH($H$1154&amp;"",'All Data'!$A:$A,0)),"-")</f>
      </c>
      <c r="F1158" s="4384" t="inlineStr">
        <is>
          <t>SFD Acres</t>
        </is>
      </c>
      <c r="G1158" s="13431" t="str">
        <f>=IFERROR(INDEX('All Data'!$T:$T,MATCH($H$1154&amp;"",'All Data'!$A:$A,0)),"-")</f>
      </c>
    </row>
    <row customHeight="1" ht="15" r="1159">
      <c r="B1159" s="32" t="inlineStr">
        <is>
          <t>Developable Acres</t>
        </is>
      </c>
      <c r="C1159" s="13434" t="str">
        <f>=IFERROR(INDEX('All Data'!$G:$G,MATCH($H$1154&amp;"",'All Data'!$A:$A,0)),"-")</f>
      </c>
      <c r="D1159" s="32" t="inlineStr">
        <is>
          <t>City Center</t>
        </is>
      </c>
      <c r="E1159" s="13437" t="str">
        <f>=IFERROR(INDEX('All Data'!$M:$M,MATCH($H$1154&amp;"",'All Data'!$A:$A,0)),"-")</f>
      </c>
      <c r="F1159" s="32" t="inlineStr">
        <is>
          <t>MF / SFA Acres</t>
        </is>
      </c>
      <c r="G1159" s="13440" t="str">
        <f>=IFERROR(INDEX('All Data'!$U:$U,MATCH($H$1154&amp;"",'All Data'!$A:$A,0)),"-")</f>
      </c>
    </row>
    <row customHeight="1" ht="15" r="1160">
      <c r="B1160" s="4384" t="inlineStr">
        <is>
          <t>OZ 1.0 Acres</t>
        </is>
      </c>
      <c r="C1160" s="13443" t="str">
        <f>=IFERROR(INDEX('All Data'!$H:$H,MATCH($H$1154&amp;"",'All Data'!$A:$A,0)),"-")</f>
      </c>
      <c r="D1160" s="4384" t="inlineStr">
        <is>
          <t>Neighborhood Center</t>
        </is>
      </c>
      <c r="E1160" s="13446" t="str">
        <f>=IFERROR(INDEX('All Data'!$N:$N,MATCH($H$1154&amp;"",'All Data'!$A:$A,0)),"-")</f>
      </c>
      <c r="F1160" s="4384" t="inlineStr">
        <is>
          <t>Poverty Rate</t>
        </is>
      </c>
      <c r="G1160" s="13449" t="str">
        <f>=IFERROR(INDEX('All Data'!$AL:$AL,MATCH($H$1154&amp;"",'All Data'!$A:$A,0)),"-")</f>
      </c>
    </row>
    <row customHeight="1" ht="15" r="1161">
      <c r="B1161" s="32" t="inlineStr">
        <is>
          <t>OZ 1.0 % of Tract</t>
        </is>
      </c>
      <c r="C1161" s="13452" t="str">
        <f>=IFERROR(INDEX('All Data'!$I:$I,MATCH($H$1154&amp;"",'All Data'!$A:$A,0)),"-")</f>
      </c>
      <c r="D1161" s="32" t="inlineStr">
        <is>
          <t>Employment District</t>
        </is>
      </c>
      <c r="E1161" s="13455" t="str">
        <f>=IFERROR(INDEX('All Data'!$O:$O,MATCH($H$1154&amp;"",'All Data'!$A:$A,0)),"-")</f>
      </c>
      <c r="F1161" s="32" t="inlineStr">
        <is>
          <t>Unemployment Rate</t>
        </is>
      </c>
      <c r="G1161" s="13458" t="str">
        <f>=IFERROR(INDEX('All Data'!$AM:$AM,MATCH($H$1154&amp;"",'All Data'!$A:$A,0)),"-")</f>
      </c>
    </row>
    <row customHeight="1" ht="15" r="1162">
      <c r="B1162" s="4384" t="inlineStr">
        <is>
          <t/>
        </is>
      </c>
      <c r="C1162" s="4440" t="inlineStr">
        <is>
          <t/>
        </is>
      </c>
      <c r="D1162" s="4384" t="inlineStr">
        <is>
          <t>Industrial District</t>
        </is>
      </c>
      <c r="E1162" s="13461" t="str">
        <f>=IFERROR(INDEX('All Data'!$P:$P,MATCH($H$1154&amp;"",'All Data'!$A:$A,0)),"-")</f>
      </c>
      <c r="F1162" s="4384" t="inlineStr">
        <is>
          <t>Median Family Income</t>
        </is>
      </c>
      <c r="G1162" s="13464" t="str">
        <f>=IFERROR(INDEX('All Data'!$AN:$AN,MATCH($H$1154&amp;"",'All Data'!$A:$A,0)),"-")</f>
      </c>
    </row>
    <row customHeight="1" ht="15" r="1163">
      <c r="B1163" s="32" t="inlineStr">
        <is>
          <t/>
        </is>
      </c>
      <c r="C1163" s="4448" t="inlineStr">
        <is>
          <t/>
        </is>
      </c>
      <c r="D1163" s="32" t="inlineStr">
        <is>
          <t>Retail District</t>
        </is>
      </c>
      <c r="E1163" s="13467" t="str">
        <f>=IFERROR(INDEX('All Data'!$Q:$Q,MATCH($H$1154&amp;"",'All Data'!$A:$A,0)),"-")</f>
      </c>
      <c r="F1163" s="32" t="inlineStr">
        <is>
          <t/>
        </is>
      </c>
      <c r="G1163" s="4448" t="inlineStr">
        <is>
          <t/>
        </is>
      </c>
    </row>
    <row customHeight="1" ht="14" r="1164">
      <c r="B1164" s="4453" t="inlineStr">
        <is>
          <t>TRANSIT ACCESS</t>
        </is>
      </c>
      <c r="C1164" s="4453"/>
      <c r="D1164" s="4453" t="inlineStr">
        <is>
          <t>AUTO ACCESS</t>
        </is>
      </c>
      <c r="E1164" s="4453"/>
      <c r="F1164" s="4453" t="inlineStr">
        <is>
          <t>PROJECTED GROWTH 2027-37</t>
        </is>
      </c>
      <c r="G1164" s="4453"/>
    </row>
    <row customHeight="1" ht="15" r="1165">
      <c r="B1165" s="4384" t="inlineStr">
        <is>
          <t>Rail / BRT Stops</t>
        </is>
      </c>
      <c r="C1165" s="13470" t="str">
        <f>=IFERROR(INDEX('All Data'!$V:$V,MATCH($H$1154&amp;"",'All Data'!$A:$A,0)),"-")</f>
      </c>
      <c r="D1165" s="4384" t="inlineStr">
        <is>
          <t>Freeway Exits</t>
        </is>
      </c>
      <c r="E1165" s="13473" t="str">
        <f>=IFERROR(INDEX('All Data'!$AB:$AB,MATCH($H$1154&amp;"",'All Data'!$A:$A,0)),"-")</f>
      </c>
      <c r="F1165" s="4384" t="inlineStr">
        <is>
          <t>Households Added</t>
        </is>
      </c>
      <c r="G1165" s="13476" t="str">
        <f>=IFERROR(INDEX('All Data'!$AG:$AG,MATCH($H$1154&amp;"",'All Data'!$A:$A,0)),"-")</f>
      </c>
    </row>
    <row customHeight="1" ht="15" r="1166">
      <c r="B1166" s="32" t="inlineStr">
        <is>
          <t>SAP Acres</t>
        </is>
      </c>
      <c r="C1166" s="13479" t="str">
        <f>=IFERROR(INDEX('All Data'!$W:$W,MATCH($H$1154&amp;"",'All Data'!$A:$A,0)),"-")</f>
      </c>
      <c r="D1166" s="32" t="inlineStr">
        <is>
          <t>Exit Distance (mi)</t>
        </is>
      </c>
      <c r="E1166" s="13482" t="str">
        <f>=IFERROR(INDEX('All Data'!$AC:$AC,MATCH($H$1154&amp;"",'All Data'!$A:$A,0)),"-")</f>
      </c>
      <c r="F1166" s="32" t="inlineStr">
        <is>
          <t>Population Added</t>
        </is>
      </c>
      <c r="G1166" s="13485" t="str">
        <f>=IFERROR(INDEX('All Data'!$AH:$AH,MATCH($H$1154&amp;"",'All Data'!$A:$A,0)),"-")</f>
      </c>
    </row>
    <row customHeight="1" ht="15" r="1167">
      <c r="B1167" s="4384" t="inlineStr">
        <is>
          <t>SAP % of Tract</t>
        </is>
      </c>
      <c r="C1167" s="13488" t="str">
        <f>=IFERROR(INDEX('All Data'!$X:$X,MATCH($H$1154&amp;"",'All Data'!$A:$A,0)),"-")</f>
      </c>
      <c r="D1167" s="4384" t="inlineStr">
        <is>
          <t>ATO Jobs (Auto)</t>
        </is>
      </c>
      <c r="E1167" s="13491" t="str">
        <f>=IFERROR(INDEX('All Data'!$AD:$AD,MATCH($H$1154&amp;"",'All Data'!$A:$A,0)),"-")</f>
      </c>
      <c r="F1167" s="4384" t="inlineStr">
        <is>
          <t>Jobs Added</t>
        </is>
      </c>
      <c r="G1167" s="13494" t="str">
        <f>=IFERROR(INDEX('All Data'!$AI:$AI,MATCH($H$1154&amp;"",'All Data'!$A:$A,0)),"-")</f>
      </c>
    </row>
    <row customHeight="1" ht="15" r="1168">
      <c r="B1168" s="32" t="inlineStr">
        <is>
          <t>ATO Jobs (Transit)</t>
        </is>
      </c>
      <c r="C1168" s="13497" t="str">
        <f>=IFERROR(INDEX('All Data'!$Y:$Y,MATCH($H$1154&amp;"",'All Data'!$A:$A,0)),"-")</f>
      </c>
      <c r="D1168" s="32" t="inlineStr">
        <is>
          <t>ATO Households (Auto)</t>
        </is>
      </c>
      <c r="E1168" s="13500" t="str">
        <f>=IFERROR(INDEX('All Data'!$AE:$AE,MATCH($H$1154&amp;"",'All Data'!$A:$A,0)),"-")</f>
      </c>
      <c r="F1168" s="32" t="inlineStr">
        <is>
          <t>ERU Added</t>
        </is>
      </c>
      <c r="G1168" s="13503" t="str">
        <f>=IFERROR(INDEX('All Data'!$AJ:$AJ,MATCH($H$1154&amp;"",'All Data'!$A:$A,0)),"-")</f>
      </c>
    </row>
    <row customHeight="1" ht="15" r="1169">
      <c r="B1169" s="4384" t="inlineStr">
        <is>
          <t>ATO Households (Transit)</t>
        </is>
      </c>
      <c r="C1169" s="13506" t="str">
        <f>=IFERROR(INDEX('All Data'!$Z:$Z,MATCH($H$1154&amp;"",'All Data'!$A:$A,0)),"-")</f>
      </c>
      <c r="D1169" s="4384" t="inlineStr">
        <is>
          <t/>
        </is>
      </c>
      <c r="E1169" s="4440" t="inlineStr">
        <is>
          <t/>
        </is>
      </c>
      <c r="F1169" s="4384" t="inlineStr">
        <is>
          <t>ERU per Acre</t>
        </is>
      </c>
      <c r="G1169" s="13509" t="str">
        <f>=IFERROR(INDEX('All Data'!$AK:$AK,MATCH($H$1154&amp;"",'All Data'!$A:$A,0)),"-")</f>
      </c>
    </row>
    <row customHeight="1" ht="15" r="1170">
      <c r="B1170" s="32" t="inlineStr">
        <is>
          <t>SAP Planned HH/ac</t>
        </is>
      </c>
      <c r="C1170" s="13512" t="str">
        <f>=IFERROR(INDEX('All Data'!$AA:$AA,MATCH($H$1154&amp;"",'All Data'!$A:$A,0)),"-")</f>
      </c>
      <c r="D1170" s="32" t="inlineStr">
        <is>
          <t/>
        </is>
      </c>
      <c r="E1170" s="4448" t="inlineStr">
        <is>
          <t/>
        </is>
      </c>
      <c r="F1170" s="32" t="inlineStr">
        <is>
          <t/>
        </is>
      </c>
      <c r="G1170" s="4448" t="inlineStr">
        <is>
          <t/>
        </is>
      </c>
    </row>
    <row customHeight="1" ht="15" r="1171">
      <c r="B1171" s="4384" t="inlineStr">
        <is>
          <t/>
        </is>
      </c>
      <c r="C1171" s="4440" t="inlineStr">
        <is>
          <t/>
        </is>
      </c>
      <c r="D1171" s="4384" t="inlineStr">
        <is>
          <t/>
        </is>
      </c>
      <c r="E1171" s="4440" t="inlineStr">
        <is>
          <t/>
        </is>
      </c>
      <c r="F1171" s="4384" t="inlineStr">
        <is>
          <t/>
        </is>
      </c>
      <c r="G1171" s="4440" t="inlineStr">
        <is>
          <t/>
        </is>
      </c>
    </row>
    <row customHeight="1" ht="14" r="1172">
      <c r="B1172" s="4500" t="inlineStr">
        <is>
          <t>INCOME</t>
        </is>
      </c>
      <c r="C1172" s="4500"/>
      <c r="D1172" s="4500" t="inlineStr">
        <is>
          <t>POVERTY RATE</t>
        </is>
      </c>
      <c r="E1172" s="4500"/>
      <c r="F1172" s="4500" t="inlineStr">
        <is>
          <t>UNEMPLOYMENT</t>
        </is>
      </c>
      <c r="G1172" s="4500"/>
    </row>
    <row customHeight="1" ht="18" r="1173">
      <c r="B1173" s="10"/>
      <c r="C1173" s="13516" t="str">
        <f>=IFERROR(INDEX('All Data'!$AN:$AN,MATCH($H$1154&amp;"",'All Data'!$A:$A,0)),"-")</f>
      </c>
      <c r="D1173" s="10"/>
      <c r="E1173" s="13520" t="str">
        <f>=IFERROR(INDEX('All Data'!$AL:$AL,MATCH($H$1154&amp;"",'All Data'!$A:$A,0)),"-")</f>
      </c>
      <c r="F1173" s="10"/>
      <c r="G1173" s="13524" t="str">
        <f>=IFERROR(INDEX('All Data'!$AM:$AM,MATCH($H$1154&amp;"",'All Data'!$A:$A,0)),"-")</f>
      </c>
    </row>
    <row customHeight="1" ht="24" r="1174">
      <c r="B1174" s="4645" t="str">
        <f>="Investment Likelihood: "&amp;IFERROR(INDEX('All Data'!$AP:$AP,MATCH($H$1154&amp;"",'All Data'!$A:$A,0)),"—")</f>
      </c>
      <c r="C1174" s="4645"/>
      <c r="D1174" s="4645"/>
      <c r="E1174" s="4645"/>
      <c r="F1174" s="4645"/>
      <c r="G1174" s="4645"/>
    </row>
    <row customHeight="1" ht="15" r="1175">
      <c r="B1175" s="4516" t="inlineStr">
        <is>
          <t>Access to Opportunities (ATO) Composite Score /100</t>
        </is>
      </c>
      <c r="C1175" s="4516"/>
      <c r="D1175" s="4516"/>
      <c r="E1175" s="4516"/>
      <c r="F1175" s="13528" t="str">
        <f>=IFERROR(INDEX('All Data'!$AF:$AF,MATCH($H$1154&amp;"",'All Data'!$A:$A,0)),"-")</f>
      </c>
      <c r="G1175" s="15"/>
    </row>
    <row customHeight="1" ht="8" r="1176"/>
    <row customHeight="1" ht="8" r="1177"/>
    <row customHeight="1" ht="8" r="1178"/>
    <row customHeight="1" ht="22" r="1179">
      <c r="A1179" s="4381" t="str">
        <f>="48  —  "&amp;IFERROR(INDEX('All Data'!$C:$C,MATCH($H$1179&amp;"",'All Data'!$A:$A,0)),"")&amp;"  |  GEOID "&amp;$H$1179&amp;"  |  "&amp;TEXT(IFERROR(INDEX('All Data'!$F:$F,MATCH($H$1179&amp;"",'All Data'!$A:$A,0)),0),"0")&amp;" ac  |  "&amp;IFERROR(INDEX('All Data'!$AP:$AP,MATCH($H$1179&amp;"",'All Data'!$A:$A,0)),"—")</f>
      </c>
      <c r="B1179" s="4381"/>
      <c r="C1179" s="4381"/>
      <c r="D1179" s="4381"/>
      <c r="E1179" s="4381"/>
      <c r="F1179" s="4381"/>
      <c r="G1179" s="4381"/>
      <c r="H1179" s="13529" t="inlineStr">
        <is>
          <t>49035113906</t>
        </is>
      </c>
    </row>
    <row customHeight="1" ht="14" r="1180">
      <c r="B1180" s="4382" t="inlineStr">
        <is>
          <t>TRACT PROFILE</t>
        </is>
      </c>
      <c r="C1180" s="4382"/>
      <c r="D1180" s="4382" t="inlineStr">
        <is>
          <t>CENTERS &amp; DISTRICTS</t>
        </is>
      </c>
      <c r="E1180" s="4382"/>
      <c r="F1180" s="4382" t="inlineStr">
        <is>
          <t>HOUSING &amp; DEMOGRAPHICS</t>
        </is>
      </c>
      <c r="G1180" s="4382"/>
    </row>
    <row customHeight="1" ht="15" r="1181">
      <c r="B1181" s="4384" t="inlineStr">
        <is>
          <t>Population</t>
        </is>
      </c>
      <c r="C1181" s="13532" t="str">
        <f>=IFERROR(INDEX('All Data'!$D:$D,MATCH($H$1179&amp;"",'All Data'!$A:$A,0)),"-")</f>
      </c>
      <c r="D1181" s="4384" t="inlineStr">
        <is>
          <t>WC MUorC % Total</t>
        </is>
      </c>
      <c r="E1181" s="13535" t="str">
        <f>=IFERROR(INDEX('All Data'!$J:$J,MATCH($H$1179&amp;"",'All Data'!$A:$A,0)),"-")</f>
      </c>
      <c r="F1181" s="4384" t="inlineStr">
        <is>
          <t>Total Units</t>
        </is>
      </c>
      <c r="G1181" s="13538" t="str">
        <f>=IFERROR(INDEX('All Data'!$R:$R,MATCH($H$1179&amp;"",'All Data'!$A:$A,0)),"-")</f>
      </c>
    </row>
    <row customHeight="1" ht="15" r="1182">
      <c r="B1182" s="32" t="inlineStr">
        <is>
          <t>Households</t>
        </is>
      </c>
      <c r="C1182" s="13541" t="str">
        <f>=IFERROR(INDEX('All Data'!$E:$E,MATCH($H$1179&amp;"",'All Data'!$A:$A,0)),"-")</f>
      </c>
      <c r="D1182" s="32" t="inlineStr">
        <is>
          <t>Metropolitan Center</t>
        </is>
      </c>
      <c r="E1182" s="13544" t="str">
        <f>=IFERROR(INDEX('All Data'!$K:$K,MATCH($H$1179&amp;"",'All Data'!$A:$A,0)),"-")</f>
      </c>
      <c r="F1182" s="32" t="inlineStr">
        <is>
          <t>Residential Acres</t>
        </is>
      </c>
      <c r="G1182" s="13547" t="str">
        <f>=IFERROR(INDEX('All Data'!$S:$S,MATCH($H$1179&amp;"",'All Data'!$A:$A,0)),"-")</f>
      </c>
    </row>
    <row customHeight="1" ht="15" r="1183">
      <c r="B1183" s="4384" t="inlineStr">
        <is>
          <t>Total Acres</t>
        </is>
      </c>
      <c r="C1183" s="13550" t="str">
        <f>=IFERROR(INDEX('All Data'!$F:$F,MATCH($H$1179&amp;"",'All Data'!$A:$A,0)),"-")</f>
      </c>
      <c r="D1183" s="4384" t="inlineStr">
        <is>
          <t>Urban Center</t>
        </is>
      </c>
      <c r="E1183" s="13553" t="str">
        <f>=IFERROR(INDEX('All Data'!$L:$L,MATCH($H$1179&amp;"",'All Data'!$A:$A,0)),"-")</f>
      </c>
      <c r="F1183" s="4384" t="inlineStr">
        <is>
          <t>SFD Acres</t>
        </is>
      </c>
      <c r="G1183" s="13556" t="str">
        <f>=IFERROR(INDEX('All Data'!$T:$T,MATCH($H$1179&amp;"",'All Data'!$A:$A,0)),"-")</f>
      </c>
    </row>
    <row customHeight="1" ht="15" r="1184">
      <c r="B1184" s="32" t="inlineStr">
        <is>
          <t>Developable Acres</t>
        </is>
      </c>
      <c r="C1184" s="13559" t="str">
        <f>=IFERROR(INDEX('All Data'!$G:$G,MATCH($H$1179&amp;"",'All Data'!$A:$A,0)),"-")</f>
      </c>
      <c r="D1184" s="32" t="inlineStr">
        <is>
          <t>City Center</t>
        </is>
      </c>
      <c r="E1184" s="13562" t="str">
        <f>=IFERROR(INDEX('All Data'!$M:$M,MATCH($H$1179&amp;"",'All Data'!$A:$A,0)),"-")</f>
      </c>
      <c r="F1184" s="32" t="inlineStr">
        <is>
          <t>MF / SFA Acres</t>
        </is>
      </c>
      <c r="G1184" s="13565" t="str">
        <f>=IFERROR(INDEX('All Data'!$U:$U,MATCH($H$1179&amp;"",'All Data'!$A:$A,0)),"-")</f>
      </c>
    </row>
    <row customHeight="1" ht="15" r="1185">
      <c r="B1185" s="4384" t="inlineStr">
        <is>
          <t>OZ 1.0 Acres</t>
        </is>
      </c>
      <c r="C1185" s="13568" t="str">
        <f>=IFERROR(INDEX('All Data'!$H:$H,MATCH($H$1179&amp;"",'All Data'!$A:$A,0)),"-")</f>
      </c>
      <c r="D1185" s="4384" t="inlineStr">
        <is>
          <t>Neighborhood Center</t>
        </is>
      </c>
      <c r="E1185" s="13571" t="str">
        <f>=IFERROR(INDEX('All Data'!$N:$N,MATCH($H$1179&amp;"",'All Data'!$A:$A,0)),"-")</f>
      </c>
      <c r="F1185" s="4384" t="inlineStr">
        <is>
          <t>Poverty Rate</t>
        </is>
      </c>
      <c r="G1185" s="13574" t="str">
        <f>=IFERROR(INDEX('All Data'!$AL:$AL,MATCH($H$1179&amp;"",'All Data'!$A:$A,0)),"-")</f>
      </c>
    </row>
    <row customHeight="1" ht="15" r="1186">
      <c r="B1186" s="32" t="inlineStr">
        <is>
          <t>OZ 1.0 % of Tract</t>
        </is>
      </c>
      <c r="C1186" s="13577" t="str">
        <f>=IFERROR(INDEX('All Data'!$I:$I,MATCH($H$1179&amp;"",'All Data'!$A:$A,0)),"-")</f>
      </c>
      <c r="D1186" s="32" t="inlineStr">
        <is>
          <t>Employment District</t>
        </is>
      </c>
      <c r="E1186" s="13580" t="str">
        <f>=IFERROR(INDEX('All Data'!$O:$O,MATCH($H$1179&amp;"",'All Data'!$A:$A,0)),"-")</f>
      </c>
      <c r="F1186" s="32" t="inlineStr">
        <is>
          <t>Unemployment Rate</t>
        </is>
      </c>
      <c r="G1186" s="13583" t="str">
        <f>=IFERROR(INDEX('All Data'!$AM:$AM,MATCH($H$1179&amp;"",'All Data'!$A:$A,0)),"-")</f>
      </c>
    </row>
    <row customHeight="1" ht="15" r="1187">
      <c r="B1187" s="4384" t="inlineStr">
        <is>
          <t/>
        </is>
      </c>
      <c r="C1187" s="4440" t="inlineStr">
        <is>
          <t/>
        </is>
      </c>
      <c r="D1187" s="4384" t="inlineStr">
        <is>
          <t>Industrial District</t>
        </is>
      </c>
      <c r="E1187" s="13586" t="str">
        <f>=IFERROR(INDEX('All Data'!$P:$P,MATCH($H$1179&amp;"",'All Data'!$A:$A,0)),"-")</f>
      </c>
      <c r="F1187" s="4384" t="inlineStr">
        <is>
          <t>Median Family Income</t>
        </is>
      </c>
      <c r="G1187" s="13589" t="str">
        <f>=IFERROR(INDEX('All Data'!$AN:$AN,MATCH($H$1179&amp;"",'All Data'!$A:$A,0)),"-")</f>
      </c>
    </row>
    <row customHeight="1" ht="15" r="1188">
      <c r="B1188" s="32" t="inlineStr">
        <is>
          <t/>
        </is>
      </c>
      <c r="C1188" s="4448" t="inlineStr">
        <is>
          <t/>
        </is>
      </c>
      <c r="D1188" s="32" t="inlineStr">
        <is>
          <t>Retail District</t>
        </is>
      </c>
      <c r="E1188" s="13592" t="str">
        <f>=IFERROR(INDEX('All Data'!$Q:$Q,MATCH($H$1179&amp;"",'All Data'!$A:$A,0)),"-")</f>
      </c>
      <c r="F1188" s="32" t="inlineStr">
        <is>
          <t/>
        </is>
      </c>
      <c r="G1188" s="4448" t="inlineStr">
        <is>
          <t/>
        </is>
      </c>
    </row>
    <row customHeight="1" ht="14" r="1189">
      <c r="B1189" s="4453" t="inlineStr">
        <is>
          <t>TRANSIT ACCESS</t>
        </is>
      </c>
      <c r="C1189" s="4453"/>
      <c r="D1189" s="4453" t="inlineStr">
        <is>
          <t>AUTO ACCESS</t>
        </is>
      </c>
      <c r="E1189" s="4453"/>
      <c r="F1189" s="4453" t="inlineStr">
        <is>
          <t>PROJECTED GROWTH 2027-37</t>
        </is>
      </c>
      <c r="G1189" s="4453"/>
    </row>
    <row customHeight="1" ht="15" r="1190">
      <c r="B1190" s="4384" t="inlineStr">
        <is>
          <t>Rail / BRT Stops</t>
        </is>
      </c>
      <c r="C1190" s="13595" t="str">
        <f>=IFERROR(INDEX('All Data'!$V:$V,MATCH($H$1179&amp;"",'All Data'!$A:$A,0)),"-")</f>
      </c>
      <c r="D1190" s="4384" t="inlineStr">
        <is>
          <t>Freeway Exits</t>
        </is>
      </c>
      <c r="E1190" s="13598" t="str">
        <f>=IFERROR(INDEX('All Data'!$AB:$AB,MATCH($H$1179&amp;"",'All Data'!$A:$A,0)),"-")</f>
      </c>
      <c r="F1190" s="4384" t="inlineStr">
        <is>
          <t>Households Added</t>
        </is>
      </c>
      <c r="G1190" s="13601" t="str">
        <f>=IFERROR(INDEX('All Data'!$AG:$AG,MATCH($H$1179&amp;"",'All Data'!$A:$A,0)),"-")</f>
      </c>
    </row>
    <row customHeight="1" ht="15" r="1191">
      <c r="B1191" s="32" t="inlineStr">
        <is>
          <t>SAP Acres</t>
        </is>
      </c>
      <c r="C1191" s="13604" t="str">
        <f>=IFERROR(INDEX('All Data'!$W:$W,MATCH($H$1179&amp;"",'All Data'!$A:$A,0)),"-")</f>
      </c>
      <c r="D1191" s="32" t="inlineStr">
        <is>
          <t>Exit Distance (mi)</t>
        </is>
      </c>
      <c r="E1191" s="13607" t="str">
        <f>=IFERROR(INDEX('All Data'!$AC:$AC,MATCH($H$1179&amp;"",'All Data'!$A:$A,0)),"-")</f>
      </c>
      <c r="F1191" s="32" t="inlineStr">
        <is>
          <t>Population Added</t>
        </is>
      </c>
      <c r="G1191" s="13610" t="str">
        <f>=IFERROR(INDEX('All Data'!$AH:$AH,MATCH($H$1179&amp;"",'All Data'!$A:$A,0)),"-")</f>
      </c>
    </row>
    <row customHeight="1" ht="15" r="1192">
      <c r="B1192" s="4384" t="inlineStr">
        <is>
          <t>SAP % of Tract</t>
        </is>
      </c>
      <c r="C1192" s="13613" t="str">
        <f>=IFERROR(INDEX('All Data'!$X:$X,MATCH($H$1179&amp;"",'All Data'!$A:$A,0)),"-")</f>
      </c>
      <c r="D1192" s="4384" t="inlineStr">
        <is>
          <t>ATO Jobs (Auto)</t>
        </is>
      </c>
      <c r="E1192" s="13616" t="str">
        <f>=IFERROR(INDEX('All Data'!$AD:$AD,MATCH($H$1179&amp;"",'All Data'!$A:$A,0)),"-")</f>
      </c>
      <c r="F1192" s="4384" t="inlineStr">
        <is>
          <t>Jobs Added</t>
        </is>
      </c>
      <c r="G1192" s="13619" t="str">
        <f>=IFERROR(INDEX('All Data'!$AI:$AI,MATCH($H$1179&amp;"",'All Data'!$A:$A,0)),"-")</f>
      </c>
    </row>
    <row customHeight="1" ht="15" r="1193">
      <c r="B1193" s="32" t="inlineStr">
        <is>
          <t>ATO Jobs (Transit)</t>
        </is>
      </c>
      <c r="C1193" s="13622" t="str">
        <f>=IFERROR(INDEX('All Data'!$Y:$Y,MATCH($H$1179&amp;"",'All Data'!$A:$A,0)),"-")</f>
      </c>
      <c r="D1193" s="32" t="inlineStr">
        <is>
          <t>ATO Households (Auto)</t>
        </is>
      </c>
      <c r="E1193" s="13625" t="str">
        <f>=IFERROR(INDEX('All Data'!$AE:$AE,MATCH($H$1179&amp;"",'All Data'!$A:$A,0)),"-")</f>
      </c>
      <c r="F1193" s="32" t="inlineStr">
        <is>
          <t>ERU Added</t>
        </is>
      </c>
      <c r="G1193" s="13628" t="str">
        <f>=IFERROR(INDEX('All Data'!$AJ:$AJ,MATCH($H$1179&amp;"",'All Data'!$A:$A,0)),"-")</f>
      </c>
    </row>
    <row customHeight="1" ht="15" r="1194">
      <c r="B1194" s="4384" t="inlineStr">
        <is>
          <t>ATO Households (Transit)</t>
        </is>
      </c>
      <c r="C1194" s="13631" t="str">
        <f>=IFERROR(INDEX('All Data'!$Z:$Z,MATCH($H$1179&amp;"",'All Data'!$A:$A,0)),"-")</f>
      </c>
      <c r="D1194" s="4384" t="inlineStr">
        <is>
          <t/>
        </is>
      </c>
      <c r="E1194" s="4440" t="inlineStr">
        <is>
          <t/>
        </is>
      </c>
      <c r="F1194" s="4384" t="inlineStr">
        <is>
          <t>ERU per Acre</t>
        </is>
      </c>
      <c r="G1194" s="13634" t="str">
        <f>=IFERROR(INDEX('All Data'!$AK:$AK,MATCH($H$1179&amp;"",'All Data'!$A:$A,0)),"-")</f>
      </c>
    </row>
    <row customHeight="1" ht="15" r="1195">
      <c r="B1195" s="32" t="inlineStr">
        <is>
          <t>SAP Planned HH/ac</t>
        </is>
      </c>
      <c r="C1195" s="13637" t="str">
        <f>=IFERROR(INDEX('All Data'!$AA:$AA,MATCH($H$1179&amp;"",'All Data'!$A:$A,0)),"-")</f>
      </c>
      <c r="D1195" s="32" t="inlineStr">
        <is>
          <t/>
        </is>
      </c>
      <c r="E1195" s="4448" t="inlineStr">
        <is>
          <t/>
        </is>
      </c>
      <c r="F1195" s="32" t="inlineStr">
        <is>
          <t/>
        </is>
      </c>
      <c r="G1195" s="4448" t="inlineStr">
        <is>
          <t/>
        </is>
      </c>
    </row>
    <row customHeight="1" ht="15" r="1196">
      <c r="B1196" s="4384" t="inlineStr">
        <is>
          <t/>
        </is>
      </c>
      <c r="C1196" s="4440" t="inlineStr">
        <is>
          <t/>
        </is>
      </c>
      <c r="D1196" s="4384" t="inlineStr">
        <is>
          <t/>
        </is>
      </c>
      <c r="E1196" s="4440" t="inlineStr">
        <is>
          <t/>
        </is>
      </c>
      <c r="F1196" s="4384" t="inlineStr">
        <is>
          <t/>
        </is>
      </c>
      <c r="G1196" s="4440" t="inlineStr">
        <is>
          <t/>
        </is>
      </c>
    </row>
    <row customHeight="1" ht="14" r="1197">
      <c r="B1197" s="4500" t="inlineStr">
        <is>
          <t>INCOME</t>
        </is>
      </c>
      <c r="C1197" s="4500"/>
      <c r="D1197" s="4500" t="inlineStr">
        <is>
          <t>POVERTY RATE</t>
        </is>
      </c>
      <c r="E1197" s="4500"/>
      <c r="F1197" s="4500" t="inlineStr">
        <is>
          <t>UNEMPLOYMENT</t>
        </is>
      </c>
      <c r="G1197" s="4500"/>
    </row>
    <row customHeight="1" ht="18" r="1198">
      <c r="B1198" s="10"/>
      <c r="C1198" s="13641" t="str">
        <f>=IFERROR(INDEX('All Data'!$AN:$AN,MATCH($H$1179&amp;"",'All Data'!$A:$A,0)),"-")</f>
      </c>
      <c r="D1198" s="10"/>
      <c r="E1198" s="13645" t="str">
        <f>=IFERROR(INDEX('All Data'!$AL:$AL,MATCH($H$1179&amp;"",'All Data'!$A:$A,0)),"-")</f>
      </c>
      <c r="F1198" s="10"/>
      <c r="G1198" s="13649" t="str">
        <f>=IFERROR(INDEX('All Data'!$AM:$AM,MATCH($H$1179&amp;"",'All Data'!$A:$A,0)),"-")</f>
      </c>
    </row>
    <row customHeight="1" ht="24" r="1199">
      <c r="B1199" s="4514" t="str">
        <f>="Investment Likelihood: "&amp;IFERROR(INDEX('All Data'!$AP:$AP,MATCH($H$1179&amp;"",'All Data'!$A:$A,0)),"—")</f>
      </c>
      <c r="C1199" s="4514"/>
      <c r="D1199" s="4514"/>
      <c r="E1199" s="4514"/>
      <c r="F1199" s="4514"/>
      <c r="G1199" s="4514"/>
    </row>
    <row customHeight="1" ht="15" r="1200">
      <c r="B1200" s="4516" t="inlineStr">
        <is>
          <t>Access to Opportunities (ATO) Composite Score /100</t>
        </is>
      </c>
      <c r="C1200" s="4516"/>
      <c r="D1200" s="4516"/>
      <c r="E1200" s="4516"/>
      <c r="F1200" s="13653" t="str">
        <f>=IFERROR(INDEX('All Data'!$AF:$AF,MATCH($H$1179&amp;"",'All Data'!$A:$A,0)),"-")</f>
      </c>
      <c r="G1200" s="15"/>
    </row>
    <row customHeight="1" ht="8" r="1201"/>
    <row customHeight="1" ht="8" r="1202"/>
    <row customHeight="1" ht="8" r="1203"/>
    <row customHeight="1" ht="22" r="1204">
      <c r="A1204" s="4381" t="str">
        <f>="49  —  "&amp;IFERROR(INDEX('All Data'!$C:$C,MATCH($H$1204&amp;"",'All Data'!$A:$A,0)),"")&amp;"  |  GEOID "&amp;$H$1204&amp;"  |  "&amp;TEXT(IFERROR(INDEX('All Data'!$F:$F,MATCH($H$1204&amp;"",'All Data'!$A:$A,0)),0),"0")&amp;" ac  |  "&amp;IFERROR(INDEX('All Data'!$AP:$AP,MATCH($H$1204&amp;"",'All Data'!$A:$A,0)),"—")</f>
      </c>
      <c r="B1204" s="4381"/>
      <c r="C1204" s="4381"/>
      <c r="D1204" s="4381"/>
      <c r="E1204" s="4381"/>
      <c r="F1204" s="4381"/>
      <c r="G1204" s="4381"/>
      <c r="H1204" s="13654" t="inlineStr">
        <is>
          <t>49035114700</t>
        </is>
      </c>
    </row>
    <row customHeight="1" ht="14" r="1205">
      <c r="B1205" s="4382" t="inlineStr">
        <is>
          <t>TRACT PROFILE</t>
        </is>
      </c>
      <c r="C1205" s="4382"/>
      <c r="D1205" s="4382" t="inlineStr">
        <is>
          <t>CENTERS &amp; DISTRICTS</t>
        </is>
      </c>
      <c r="E1205" s="4382"/>
      <c r="F1205" s="4382" t="inlineStr">
        <is>
          <t>HOUSING &amp; DEMOGRAPHICS</t>
        </is>
      </c>
      <c r="G1205" s="4382"/>
    </row>
    <row customHeight="1" ht="15" r="1206">
      <c r="B1206" s="4384" t="inlineStr">
        <is>
          <t>Population</t>
        </is>
      </c>
      <c r="C1206" s="13657" t="str">
        <f>=IFERROR(INDEX('All Data'!$D:$D,MATCH($H$1204&amp;"",'All Data'!$A:$A,0)),"-")</f>
      </c>
      <c r="D1206" s="4384" t="inlineStr">
        <is>
          <t>WC MUorC % Total</t>
        </is>
      </c>
      <c r="E1206" s="13660" t="str">
        <f>=IFERROR(INDEX('All Data'!$J:$J,MATCH($H$1204&amp;"",'All Data'!$A:$A,0)),"-")</f>
      </c>
      <c r="F1206" s="4384" t="inlineStr">
        <is>
          <t>Total Units</t>
        </is>
      </c>
      <c r="G1206" s="13663" t="str">
        <f>=IFERROR(INDEX('All Data'!$R:$R,MATCH($H$1204&amp;"",'All Data'!$A:$A,0)),"-")</f>
      </c>
    </row>
    <row customHeight="1" ht="15" r="1207">
      <c r="B1207" s="32" t="inlineStr">
        <is>
          <t>Households</t>
        </is>
      </c>
      <c r="C1207" s="13666" t="str">
        <f>=IFERROR(INDEX('All Data'!$E:$E,MATCH($H$1204&amp;"",'All Data'!$A:$A,0)),"-")</f>
      </c>
      <c r="D1207" s="32" t="inlineStr">
        <is>
          <t>Metropolitan Center</t>
        </is>
      </c>
      <c r="E1207" s="13669" t="str">
        <f>=IFERROR(INDEX('All Data'!$K:$K,MATCH($H$1204&amp;"",'All Data'!$A:$A,0)),"-")</f>
      </c>
      <c r="F1207" s="32" t="inlineStr">
        <is>
          <t>Residential Acres</t>
        </is>
      </c>
      <c r="G1207" s="13672" t="str">
        <f>=IFERROR(INDEX('All Data'!$S:$S,MATCH($H$1204&amp;"",'All Data'!$A:$A,0)),"-")</f>
      </c>
    </row>
    <row customHeight="1" ht="15" r="1208">
      <c r="B1208" s="4384" t="inlineStr">
        <is>
          <t>Total Acres</t>
        </is>
      </c>
      <c r="C1208" s="13675" t="str">
        <f>=IFERROR(INDEX('All Data'!$F:$F,MATCH($H$1204&amp;"",'All Data'!$A:$A,0)),"-")</f>
      </c>
      <c r="D1208" s="4384" t="inlineStr">
        <is>
          <t>Urban Center</t>
        </is>
      </c>
      <c r="E1208" s="13678" t="str">
        <f>=IFERROR(INDEX('All Data'!$L:$L,MATCH($H$1204&amp;"",'All Data'!$A:$A,0)),"-")</f>
      </c>
      <c r="F1208" s="4384" t="inlineStr">
        <is>
          <t>SFD Acres</t>
        </is>
      </c>
      <c r="G1208" s="13681" t="str">
        <f>=IFERROR(INDEX('All Data'!$T:$T,MATCH($H$1204&amp;"",'All Data'!$A:$A,0)),"-")</f>
      </c>
    </row>
    <row customHeight="1" ht="15" r="1209">
      <c r="B1209" s="32" t="inlineStr">
        <is>
          <t>Developable Acres</t>
        </is>
      </c>
      <c r="C1209" s="13684" t="str">
        <f>=IFERROR(INDEX('All Data'!$G:$G,MATCH($H$1204&amp;"",'All Data'!$A:$A,0)),"-")</f>
      </c>
      <c r="D1209" s="32" t="inlineStr">
        <is>
          <t>City Center</t>
        </is>
      </c>
      <c r="E1209" s="13687" t="str">
        <f>=IFERROR(INDEX('All Data'!$M:$M,MATCH($H$1204&amp;"",'All Data'!$A:$A,0)),"-")</f>
      </c>
      <c r="F1209" s="32" t="inlineStr">
        <is>
          <t>MF / SFA Acres</t>
        </is>
      </c>
      <c r="G1209" s="13690" t="str">
        <f>=IFERROR(INDEX('All Data'!$U:$U,MATCH($H$1204&amp;"",'All Data'!$A:$A,0)),"-")</f>
      </c>
    </row>
    <row customHeight="1" ht="15" r="1210">
      <c r="B1210" s="4384" t="inlineStr">
        <is>
          <t>OZ 1.0 Acres</t>
        </is>
      </c>
      <c r="C1210" s="13693" t="str">
        <f>=IFERROR(INDEX('All Data'!$H:$H,MATCH($H$1204&amp;"",'All Data'!$A:$A,0)),"-")</f>
      </c>
      <c r="D1210" s="4384" t="inlineStr">
        <is>
          <t>Neighborhood Center</t>
        </is>
      </c>
      <c r="E1210" s="13696" t="str">
        <f>=IFERROR(INDEX('All Data'!$N:$N,MATCH($H$1204&amp;"",'All Data'!$A:$A,0)),"-")</f>
      </c>
      <c r="F1210" s="4384" t="inlineStr">
        <is>
          <t>Poverty Rate</t>
        </is>
      </c>
      <c r="G1210" s="13699" t="str">
        <f>=IFERROR(INDEX('All Data'!$AL:$AL,MATCH($H$1204&amp;"",'All Data'!$A:$A,0)),"-")</f>
      </c>
    </row>
    <row customHeight="1" ht="15" r="1211">
      <c r="B1211" s="32" t="inlineStr">
        <is>
          <t>OZ 1.0 % of Tract</t>
        </is>
      </c>
      <c r="C1211" s="13702" t="str">
        <f>=IFERROR(INDEX('All Data'!$I:$I,MATCH($H$1204&amp;"",'All Data'!$A:$A,0)),"-")</f>
      </c>
      <c r="D1211" s="32" t="inlineStr">
        <is>
          <t>Employment District</t>
        </is>
      </c>
      <c r="E1211" s="13705" t="str">
        <f>=IFERROR(INDEX('All Data'!$O:$O,MATCH($H$1204&amp;"",'All Data'!$A:$A,0)),"-")</f>
      </c>
      <c r="F1211" s="32" t="inlineStr">
        <is>
          <t>Unemployment Rate</t>
        </is>
      </c>
      <c r="G1211" s="13708" t="str">
        <f>=IFERROR(INDEX('All Data'!$AM:$AM,MATCH($H$1204&amp;"",'All Data'!$A:$A,0)),"-")</f>
      </c>
    </row>
    <row customHeight="1" ht="15" r="1212">
      <c r="B1212" s="4384" t="inlineStr">
        <is>
          <t/>
        </is>
      </c>
      <c r="C1212" s="4440" t="inlineStr">
        <is>
          <t/>
        </is>
      </c>
      <c r="D1212" s="4384" t="inlineStr">
        <is>
          <t>Industrial District</t>
        </is>
      </c>
      <c r="E1212" s="13711" t="str">
        <f>=IFERROR(INDEX('All Data'!$P:$P,MATCH($H$1204&amp;"",'All Data'!$A:$A,0)),"-")</f>
      </c>
      <c r="F1212" s="4384" t="inlineStr">
        <is>
          <t>Median Family Income</t>
        </is>
      </c>
      <c r="G1212" s="13714" t="str">
        <f>=IFERROR(INDEX('All Data'!$AN:$AN,MATCH($H$1204&amp;"",'All Data'!$A:$A,0)),"-")</f>
      </c>
    </row>
    <row customHeight="1" ht="15" r="1213">
      <c r="B1213" s="32" t="inlineStr">
        <is>
          <t/>
        </is>
      </c>
      <c r="C1213" s="4448" t="inlineStr">
        <is>
          <t/>
        </is>
      </c>
      <c r="D1213" s="32" t="inlineStr">
        <is>
          <t>Retail District</t>
        </is>
      </c>
      <c r="E1213" s="13717" t="str">
        <f>=IFERROR(INDEX('All Data'!$Q:$Q,MATCH($H$1204&amp;"",'All Data'!$A:$A,0)),"-")</f>
      </c>
      <c r="F1213" s="32" t="inlineStr">
        <is>
          <t/>
        </is>
      </c>
      <c r="G1213" s="4448" t="inlineStr">
        <is>
          <t/>
        </is>
      </c>
    </row>
    <row customHeight="1" ht="14" r="1214">
      <c r="B1214" s="4453" t="inlineStr">
        <is>
          <t>TRANSIT ACCESS</t>
        </is>
      </c>
      <c r="C1214" s="4453"/>
      <c r="D1214" s="4453" t="inlineStr">
        <is>
          <t>AUTO ACCESS</t>
        </is>
      </c>
      <c r="E1214" s="4453"/>
      <c r="F1214" s="4453" t="inlineStr">
        <is>
          <t>PROJECTED GROWTH 2027-37</t>
        </is>
      </c>
      <c r="G1214" s="4453"/>
    </row>
    <row customHeight="1" ht="15" r="1215">
      <c r="B1215" s="4384" t="inlineStr">
        <is>
          <t>Rail / BRT Stops</t>
        </is>
      </c>
      <c r="C1215" s="13720" t="str">
        <f>=IFERROR(INDEX('All Data'!$V:$V,MATCH($H$1204&amp;"",'All Data'!$A:$A,0)),"-")</f>
      </c>
      <c r="D1215" s="4384" t="inlineStr">
        <is>
          <t>Freeway Exits</t>
        </is>
      </c>
      <c r="E1215" s="13723" t="str">
        <f>=IFERROR(INDEX('All Data'!$AB:$AB,MATCH($H$1204&amp;"",'All Data'!$A:$A,0)),"-")</f>
      </c>
      <c r="F1215" s="4384" t="inlineStr">
        <is>
          <t>Households Added</t>
        </is>
      </c>
      <c r="G1215" s="13726" t="str">
        <f>=IFERROR(INDEX('All Data'!$AG:$AG,MATCH($H$1204&amp;"",'All Data'!$A:$A,0)),"-")</f>
      </c>
    </row>
    <row customHeight="1" ht="15" r="1216">
      <c r="B1216" s="32" t="inlineStr">
        <is>
          <t>SAP Acres</t>
        </is>
      </c>
      <c r="C1216" s="13729" t="str">
        <f>=IFERROR(INDEX('All Data'!$W:$W,MATCH($H$1204&amp;"",'All Data'!$A:$A,0)),"-")</f>
      </c>
      <c r="D1216" s="32" t="inlineStr">
        <is>
          <t>Exit Distance (mi)</t>
        </is>
      </c>
      <c r="E1216" s="13732" t="str">
        <f>=IFERROR(INDEX('All Data'!$AC:$AC,MATCH($H$1204&amp;"",'All Data'!$A:$A,0)),"-")</f>
      </c>
      <c r="F1216" s="32" t="inlineStr">
        <is>
          <t>Population Added</t>
        </is>
      </c>
      <c r="G1216" s="13735" t="str">
        <f>=IFERROR(INDEX('All Data'!$AH:$AH,MATCH($H$1204&amp;"",'All Data'!$A:$A,0)),"-")</f>
      </c>
    </row>
    <row customHeight="1" ht="15" r="1217">
      <c r="B1217" s="4384" t="inlineStr">
        <is>
          <t>SAP % of Tract</t>
        </is>
      </c>
      <c r="C1217" s="13738" t="str">
        <f>=IFERROR(INDEX('All Data'!$X:$X,MATCH($H$1204&amp;"",'All Data'!$A:$A,0)),"-")</f>
      </c>
      <c r="D1217" s="4384" t="inlineStr">
        <is>
          <t>ATO Jobs (Auto)</t>
        </is>
      </c>
      <c r="E1217" s="13741" t="str">
        <f>=IFERROR(INDEX('All Data'!$AD:$AD,MATCH($H$1204&amp;"",'All Data'!$A:$A,0)),"-")</f>
      </c>
      <c r="F1217" s="4384" t="inlineStr">
        <is>
          <t>Jobs Added</t>
        </is>
      </c>
      <c r="G1217" s="13744" t="str">
        <f>=IFERROR(INDEX('All Data'!$AI:$AI,MATCH($H$1204&amp;"",'All Data'!$A:$A,0)),"-")</f>
      </c>
    </row>
    <row customHeight="1" ht="15" r="1218">
      <c r="B1218" s="32" t="inlineStr">
        <is>
          <t>ATO Jobs (Transit)</t>
        </is>
      </c>
      <c r="C1218" s="13747" t="str">
        <f>=IFERROR(INDEX('All Data'!$Y:$Y,MATCH($H$1204&amp;"",'All Data'!$A:$A,0)),"-")</f>
      </c>
      <c r="D1218" s="32" t="inlineStr">
        <is>
          <t>ATO Households (Auto)</t>
        </is>
      </c>
      <c r="E1218" s="13750" t="str">
        <f>=IFERROR(INDEX('All Data'!$AE:$AE,MATCH($H$1204&amp;"",'All Data'!$A:$A,0)),"-")</f>
      </c>
      <c r="F1218" s="32" t="inlineStr">
        <is>
          <t>ERU Added</t>
        </is>
      </c>
      <c r="G1218" s="13753" t="str">
        <f>=IFERROR(INDEX('All Data'!$AJ:$AJ,MATCH($H$1204&amp;"",'All Data'!$A:$A,0)),"-")</f>
      </c>
    </row>
    <row customHeight="1" ht="15" r="1219">
      <c r="B1219" s="4384" t="inlineStr">
        <is>
          <t>ATO Households (Transit)</t>
        </is>
      </c>
      <c r="C1219" s="13756" t="str">
        <f>=IFERROR(INDEX('All Data'!$Z:$Z,MATCH($H$1204&amp;"",'All Data'!$A:$A,0)),"-")</f>
      </c>
      <c r="D1219" s="4384" t="inlineStr">
        <is>
          <t/>
        </is>
      </c>
      <c r="E1219" s="4440" t="inlineStr">
        <is>
          <t/>
        </is>
      </c>
      <c r="F1219" s="4384" t="inlineStr">
        <is>
          <t>ERU per Acre</t>
        </is>
      </c>
      <c r="G1219" s="13759" t="str">
        <f>=IFERROR(INDEX('All Data'!$AK:$AK,MATCH($H$1204&amp;"",'All Data'!$A:$A,0)),"-")</f>
      </c>
    </row>
    <row customHeight="1" ht="15" r="1220">
      <c r="B1220" s="32" t="inlineStr">
        <is>
          <t>SAP Planned HH/ac</t>
        </is>
      </c>
      <c r="C1220" s="13762" t="str">
        <f>=IFERROR(INDEX('All Data'!$AA:$AA,MATCH($H$1204&amp;"",'All Data'!$A:$A,0)),"-")</f>
      </c>
      <c r="D1220" s="32" t="inlineStr">
        <is>
          <t/>
        </is>
      </c>
      <c r="E1220" s="4448" t="inlineStr">
        <is>
          <t/>
        </is>
      </c>
      <c r="F1220" s="32" t="inlineStr">
        <is>
          <t/>
        </is>
      </c>
      <c r="G1220" s="4448" t="inlineStr">
        <is>
          <t/>
        </is>
      </c>
    </row>
    <row customHeight="1" ht="15" r="1221">
      <c r="B1221" s="4384" t="inlineStr">
        <is>
          <t/>
        </is>
      </c>
      <c r="C1221" s="4440" t="inlineStr">
        <is>
          <t/>
        </is>
      </c>
      <c r="D1221" s="4384" t="inlineStr">
        <is>
          <t/>
        </is>
      </c>
      <c r="E1221" s="4440" t="inlineStr">
        <is>
          <t/>
        </is>
      </c>
      <c r="F1221" s="4384" t="inlineStr">
        <is>
          <t/>
        </is>
      </c>
      <c r="G1221" s="4440" t="inlineStr">
        <is>
          <t/>
        </is>
      </c>
    </row>
    <row customHeight="1" ht="14" r="1222">
      <c r="B1222" s="4500" t="inlineStr">
        <is>
          <t>INCOME</t>
        </is>
      </c>
      <c r="C1222" s="4500"/>
      <c r="D1222" s="4500" t="inlineStr">
        <is>
          <t>POVERTY RATE</t>
        </is>
      </c>
      <c r="E1222" s="4500"/>
      <c r="F1222" s="4500" t="inlineStr">
        <is>
          <t>UNEMPLOYMENT</t>
        </is>
      </c>
      <c r="G1222" s="4500"/>
    </row>
    <row customHeight="1" ht="18" r="1223">
      <c r="B1223" s="10"/>
      <c r="C1223" s="13766" t="str">
        <f>=IFERROR(INDEX('All Data'!$AN:$AN,MATCH($H$1204&amp;"",'All Data'!$A:$A,0)),"-")</f>
      </c>
      <c r="D1223" s="10"/>
      <c r="E1223" s="13770" t="str">
        <f>=IFERROR(INDEX('All Data'!$AL:$AL,MATCH($H$1204&amp;"",'All Data'!$A:$A,0)),"-")</f>
      </c>
      <c r="F1223" s="10"/>
      <c r="G1223" s="13774" t="str">
        <f>=IFERROR(INDEX('All Data'!$AM:$AM,MATCH($H$1204&amp;"",'All Data'!$A:$A,0)),"-")</f>
      </c>
    </row>
    <row customHeight="1" ht="24" r="1224">
      <c r="B1224" s="4514" t="str">
        <f>="Investment Likelihood: "&amp;IFERROR(INDEX('All Data'!$AP:$AP,MATCH($H$1204&amp;"",'All Data'!$A:$A,0)),"—")</f>
      </c>
      <c r="C1224" s="4514"/>
      <c r="D1224" s="4514"/>
      <c r="E1224" s="4514"/>
      <c r="F1224" s="4514"/>
      <c r="G1224" s="4514"/>
    </row>
    <row customHeight="1" ht="15" r="1225">
      <c r="B1225" s="4516" t="inlineStr">
        <is>
          <t>Access to Opportunities (ATO) Composite Score /100</t>
        </is>
      </c>
      <c r="C1225" s="4516"/>
      <c r="D1225" s="4516"/>
      <c r="E1225" s="4516"/>
      <c r="F1225" s="13778" t="str">
        <f>=IFERROR(INDEX('All Data'!$AF:$AF,MATCH($H$1204&amp;"",'All Data'!$A:$A,0)),"-")</f>
      </c>
      <c r="G1225" s="15"/>
    </row>
    <row customHeight="1" ht="8" r="1226"/>
    <row customHeight="1" ht="8" r="1227"/>
    <row customHeight="1" ht="8" r="1228"/>
  </sheetData>
  <mergeCells count="639">
    <mergeCell ref="A1:G1"/>
    <mergeCell ref="A2:G2"/>
    <mergeCell ref="A4:G4"/>
    <mergeCell ref="B5:C5"/>
    <mergeCell ref="D5:E5"/>
    <mergeCell ref="F5:G5"/>
    <mergeCell ref="B14:C14"/>
    <mergeCell ref="D14:E14"/>
    <mergeCell ref="F14:G14"/>
    <mergeCell ref="B22:C22"/>
    <mergeCell ref="D22:E22"/>
    <mergeCell ref="F22:G22"/>
    <mergeCell ref="B24:G24"/>
    <mergeCell ref="B25:E25"/>
    <mergeCell ref="F25:G25"/>
    <mergeCell ref="A29:G29"/>
    <mergeCell ref="B30:C30"/>
    <mergeCell ref="D30:E30"/>
    <mergeCell ref="F30:G30"/>
    <mergeCell ref="B39:C39"/>
    <mergeCell ref="D39:E39"/>
    <mergeCell ref="F39:G39"/>
    <mergeCell ref="B47:C47"/>
    <mergeCell ref="D47:E47"/>
    <mergeCell ref="F47:G47"/>
    <mergeCell ref="B49:G49"/>
    <mergeCell ref="B50:E50"/>
    <mergeCell ref="F50:G50"/>
    <mergeCell ref="A54:G54"/>
    <mergeCell ref="B55:C55"/>
    <mergeCell ref="D55:E55"/>
    <mergeCell ref="F55:G55"/>
    <mergeCell ref="B64:C64"/>
    <mergeCell ref="D64:E64"/>
    <mergeCell ref="F64:G64"/>
    <mergeCell ref="B72:C72"/>
    <mergeCell ref="D72:E72"/>
    <mergeCell ref="F72:G72"/>
    <mergeCell ref="B74:G74"/>
    <mergeCell ref="B75:E75"/>
    <mergeCell ref="F75:G75"/>
    <mergeCell ref="A79:G79"/>
    <mergeCell ref="B80:C80"/>
    <mergeCell ref="D80:E80"/>
    <mergeCell ref="F80:G80"/>
    <mergeCell ref="B89:C89"/>
    <mergeCell ref="D89:E89"/>
    <mergeCell ref="F89:G89"/>
    <mergeCell ref="B97:C97"/>
    <mergeCell ref="D97:E97"/>
    <mergeCell ref="F97:G97"/>
    <mergeCell ref="B99:G99"/>
    <mergeCell ref="B100:E100"/>
    <mergeCell ref="F100:G100"/>
    <mergeCell ref="A104:G104"/>
    <mergeCell ref="B105:C105"/>
    <mergeCell ref="D105:E105"/>
    <mergeCell ref="F105:G105"/>
    <mergeCell ref="B114:C114"/>
    <mergeCell ref="D114:E114"/>
    <mergeCell ref="F114:G114"/>
    <mergeCell ref="B122:C122"/>
    <mergeCell ref="D122:E122"/>
    <mergeCell ref="F122:G122"/>
    <mergeCell ref="B124:G124"/>
    <mergeCell ref="B125:E125"/>
    <mergeCell ref="F125:G125"/>
    <mergeCell ref="A129:G129"/>
    <mergeCell ref="B130:C130"/>
    <mergeCell ref="D130:E130"/>
    <mergeCell ref="F130:G130"/>
    <mergeCell ref="B139:C139"/>
    <mergeCell ref="D139:E139"/>
    <mergeCell ref="F139:G139"/>
    <mergeCell ref="B147:C147"/>
    <mergeCell ref="D147:E147"/>
    <mergeCell ref="F147:G147"/>
    <mergeCell ref="B149:G149"/>
    <mergeCell ref="B150:E150"/>
    <mergeCell ref="F150:G150"/>
    <mergeCell ref="A154:G154"/>
    <mergeCell ref="B155:C155"/>
    <mergeCell ref="D155:E155"/>
    <mergeCell ref="F155:G155"/>
    <mergeCell ref="B164:C164"/>
    <mergeCell ref="D164:E164"/>
    <mergeCell ref="F164:G164"/>
    <mergeCell ref="B172:C172"/>
    <mergeCell ref="D172:E172"/>
    <mergeCell ref="F172:G172"/>
    <mergeCell ref="B174:G174"/>
    <mergeCell ref="B175:E175"/>
    <mergeCell ref="F175:G175"/>
    <mergeCell ref="A179:G179"/>
    <mergeCell ref="B180:C180"/>
    <mergeCell ref="D180:E180"/>
    <mergeCell ref="F180:G180"/>
    <mergeCell ref="B189:C189"/>
    <mergeCell ref="D189:E189"/>
    <mergeCell ref="F189:G189"/>
    <mergeCell ref="B197:C197"/>
    <mergeCell ref="D197:E197"/>
    <mergeCell ref="F197:G197"/>
    <mergeCell ref="B199:G199"/>
    <mergeCell ref="B200:E200"/>
    <mergeCell ref="F200:G200"/>
    <mergeCell ref="A204:G204"/>
    <mergeCell ref="B205:C205"/>
    <mergeCell ref="D205:E205"/>
    <mergeCell ref="F205:G205"/>
    <mergeCell ref="B214:C214"/>
    <mergeCell ref="D214:E214"/>
    <mergeCell ref="F214:G214"/>
    <mergeCell ref="B222:C222"/>
    <mergeCell ref="D222:E222"/>
    <mergeCell ref="F222:G222"/>
    <mergeCell ref="B224:G224"/>
    <mergeCell ref="B225:E225"/>
    <mergeCell ref="F225:G225"/>
    <mergeCell ref="A229:G229"/>
    <mergeCell ref="B230:C230"/>
    <mergeCell ref="D230:E230"/>
    <mergeCell ref="F230:G230"/>
    <mergeCell ref="B239:C239"/>
    <mergeCell ref="D239:E239"/>
    <mergeCell ref="F239:G239"/>
    <mergeCell ref="B247:C247"/>
    <mergeCell ref="D247:E247"/>
    <mergeCell ref="F247:G247"/>
    <mergeCell ref="B249:G249"/>
    <mergeCell ref="B250:E250"/>
    <mergeCell ref="F250:G250"/>
    <mergeCell ref="A254:G254"/>
    <mergeCell ref="B255:C255"/>
    <mergeCell ref="D255:E255"/>
    <mergeCell ref="F255:G255"/>
    <mergeCell ref="B264:C264"/>
    <mergeCell ref="D264:E264"/>
    <mergeCell ref="F264:G264"/>
    <mergeCell ref="B272:C272"/>
    <mergeCell ref="D272:E272"/>
    <mergeCell ref="F272:G272"/>
    <mergeCell ref="B274:G274"/>
    <mergeCell ref="B275:E275"/>
    <mergeCell ref="F275:G275"/>
    <mergeCell ref="A279:G279"/>
    <mergeCell ref="B280:C280"/>
    <mergeCell ref="D280:E280"/>
    <mergeCell ref="F280:G280"/>
    <mergeCell ref="B289:C289"/>
    <mergeCell ref="D289:E289"/>
    <mergeCell ref="F289:G289"/>
    <mergeCell ref="B297:C297"/>
    <mergeCell ref="D297:E297"/>
    <mergeCell ref="F297:G297"/>
    <mergeCell ref="B299:G299"/>
    <mergeCell ref="B300:E300"/>
    <mergeCell ref="F300:G300"/>
    <mergeCell ref="A304:G304"/>
    <mergeCell ref="B305:C305"/>
    <mergeCell ref="D305:E305"/>
    <mergeCell ref="F305:G305"/>
    <mergeCell ref="B314:C314"/>
    <mergeCell ref="D314:E314"/>
    <mergeCell ref="F314:G314"/>
    <mergeCell ref="B322:C322"/>
    <mergeCell ref="D322:E322"/>
    <mergeCell ref="F322:G322"/>
    <mergeCell ref="B324:G324"/>
    <mergeCell ref="B325:E325"/>
    <mergeCell ref="F325:G325"/>
    <mergeCell ref="A329:G329"/>
    <mergeCell ref="B330:C330"/>
    <mergeCell ref="D330:E330"/>
    <mergeCell ref="F330:G330"/>
    <mergeCell ref="B339:C339"/>
    <mergeCell ref="D339:E339"/>
    <mergeCell ref="F339:G339"/>
    <mergeCell ref="B347:C347"/>
    <mergeCell ref="D347:E347"/>
    <mergeCell ref="F347:G347"/>
    <mergeCell ref="B349:G349"/>
    <mergeCell ref="B350:E350"/>
    <mergeCell ref="F350:G350"/>
    <mergeCell ref="A354:G354"/>
    <mergeCell ref="B355:C355"/>
    <mergeCell ref="D355:E355"/>
    <mergeCell ref="F355:G355"/>
    <mergeCell ref="B364:C364"/>
    <mergeCell ref="D364:E364"/>
    <mergeCell ref="F364:G364"/>
    <mergeCell ref="B372:C372"/>
    <mergeCell ref="D372:E372"/>
    <mergeCell ref="F372:G372"/>
    <mergeCell ref="B374:G374"/>
    <mergeCell ref="B375:E375"/>
    <mergeCell ref="F375:G375"/>
    <mergeCell ref="A379:G379"/>
    <mergeCell ref="B380:C380"/>
    <mergeCell ref="D380:E380"/>
    <mergeCell ref="F380:G380"/>
    <mergeCell ref="B389:C389"/>
    <mergeCell ref="D389:E389"/>
    <mergeCell ref="F389:G389"/>
    <mergeCell ref="B397:C397"/>
    <mergeCell ref="D397:E397"/>
    <mergeCell ref="F397:G397"/>
    <mergeCell ref="B399:G399"/>
    <mergeCell ref="B400:E400"/>
    <mergeCell ref="F400:G400"/>
    <mergeCell ref="A404:G404"/>
    <mergeCell ref="B405:C405"/>
    <mergeCell ref="D405:E405"/>
    <mergeCell ref="F405:G405"/>
    <mergeCell ref="B414:C414"/>
    <mergeCell ref="D414:E414"/>
    <mergeCell ref="F414:G414"/>
    <mergeCell ref="B422:C422"/>
    <mergeCell ref="D422:E422"/>
    <mergeCell ref="F422:G422"/>
    <mergeCell ref="B424:G424"/>
    <mergeCell ref="B425:E425"/>
    <mergeCell ref="F425:G425"/>
    <mergeCell ref="A429:G429"/>
    <mergeCell ref="B430:C430"/>
    <mergeCell ref="D430:E430"/>
    <mergeCell ref="F430:G430"/>
    <mergeCell ref="B439:C439"/>
    <mergeCell ref="D439:E439"/>
    <mergeCell ref="F439:G439"/>
    <mergeCell ref="B447:C447"/>
    <mergeCell ref="D447:E447"/>
    <mergeCell ref="F447:G447"/>
    <mergeCell ref="B449:G449"/>
    <mergeCell ref="B450:E450"/>
    <mergeCell ref="F450:G450"/>
    <mergeCell ref="A454:G454"/>
    <mergeCell ref="B455:C455"/>
    <mergeCell ref="D455:E455"/>
    <mergeCell ref="F455:G455"/>
    <mergeCell ref="B464:C464"/>
    <mergeCell ref="D464:E464"/>
    <mergeCell ref="F464:G464"/>
    <mergeCell ref="B472:C472"/>
    <mergeCell ref="D472:E472"/>
    <mergeCell ref="F472:G472"/>
    <mergeCell ref="B474:G474"/>
    <mergeCell ref="B475:E475"/>
    <mergeCell ref="F475:G475"/>
    <mergeCell ref="A479:G479"/>
    <mergeCell ref="B480:C480"/>
    <mergeCell ref="D480:E480"/>
    <mergeCell ref="F480:G480"/>
    <mergeCell ref="B489:C489"/>
    <mergeCell ref="D489:E489"/>
    <mergeCell ref="F489:G489"/>
    <mergeCell ref="B497:C497"/>
    <mergeCell ref="D497:E497"/>
    <mergeCell ref="F497:G497"/>
    <mergeCell ref="B499:G499"/>
    <mergeCell ref="B500:E500"/>
    <mergeCell ref="F500:G500"/>
    <mergeCell ref="A504:G504"/>
    <mergeCell ref="B505:C505"/>
    <mergeCell ref="D505:E505"/>
    <mergeCell ref="F505:G505"/>
    <mergeCell ref="B514:C514"/>
    <mergeCell ref="D514:E514"/>
    <mergeCell ref="F514:G514"/>
    <mergeCell ref="B522:C522"/>
    <mergeCell ref="D522:E522"/>
    <mergeCell ref="F522:G522"/>
    <mergeCell ref="B524:G524"/>
    <mergeCell ref="B525:E525"/>
    <mergeCell ref="F525:G525"/>
    <mergeCell ref="A529:G529"/>
    <mergeCell ref="B530:C530"/>
    <mergeCell ref="D530:E530"/>
    <mergeCell ref="F530:G530"/>
    <mergeCell ref="B539:C539"/>
    <mergeCell ref="D539:E539"/>
    <mergeCell ref="F539:G539"/>
    <mergeCell ref="B547:C547"/>
    <mergeCell ref="D547:E547"/>
    <mergeCell ref="F547:G547"/>
    <mergeCell ref="B549:G549"/>
    <mergeCell ref="B550:E550"/>
    <mergeCell ref="F550:G550"/>
    <mergeCell ref="A554:G554"/>
    <mergeCell ref="B555:C555"/>
    <mergeCell ref="D555:E555"/>
    <mergeCell ref="F555:G555"/>
    <mergeCell ref="B564:C564"/>
    <mergeCell ref="D564:E564"/>
    <mergeCell ref="F564:G564"/>
    <mergeCell ref="B572:C572"/>
    <mergeCell ref="D572:E572"/>
    <mergeCell ref="F572:G572"/>
    <mergeCell ref="B574:G574"/>
    <mergeCell ref="B575:E575"/>
    <mergeCell ref="F575:G575"/>
    <mergeCell ref="A579:G579"/>
    <mergeCell ref="B580:C580"/>
    <mergeCell ref="D580:E580"/>
    <mergeCell ref="F580:G580"/>
    <mergeCell ref="B589:C589"/>
    <mergeCell ref="D589:E589"/>
    <mergeCell ref="F589:G589"/>
    <mergeCell ref="B597:C597"/>
    <mergeCell ref="D597:E597"/>
    <mergeCell ref="F597:G597"/>
    <mergeCell ref="B599:G599"/>
    <mergeCell ref="B600:E600"/>
    <mergeCell ref="F600:G600"/>
    <mergeCell ref="A604:G604"/>
    <mergeCell ref="B605:C605"/>
    <mergeCell ref="D605:E605"/>
    <mergeCell ref="F605:G605"/>
    <mergeCell ref="B614:C614"/>
    <mergeCell ref="D614:E614"/>
    <mergeCell ref="F614:G614"/>
    <mergeCell ref="B622:C622"/>
    <mergeCell ref="D622:E622"/>
    <mergeCell ref="F622:G622"/>
    <mergeCell ref="B624:G624"/>
    <mergeCell ref="B625:E625"/>
    <mergeCell ref="F625:G625"/>
    <mergeCell ref="A629:G629"/>
    <mergeCell ref="B630:C630"/>
    <mergeCell ref="D630:E630"/>
    <mergeCell ref="F630:G630"/>
    <mergeCell ref="B639:C639"/>
    <mergeCell ref="D639:E639"/>
    <mergeCell ref="F639:G639"/>
    <mergeCell ref="B647:C647"/>
    <mergeCell ref="D647:E647"/>
    <mergeCell ref="F647:G647"/>
    <mergeCell ref="B649:G649"/>
    <mergeCell ref="B650:E650"/>
    <mergeCell ref="F650:G650"/>
    <mergeCell ref="A654:G654"/>
    <mergeCell ref="B655:C655"/>
    <mergeCell ref="D655:E655"/>
    <mergeCell ref="F655:G655"/>
    <mergeCell ref="B664:C664"/>
    <mergeCell ref="D664:E664"/>
    <mergeCell ref="F664:G664"/>
    <mergeCell ref="B672:C672"/>
    <mergeCell ref="D672:E672"/>
    <mergeCell ref="F672:G672"/>
    <mergeCell ref="B674:G674"/>
    <mergeCell ref="B675:E675"/>
    <mergeCell ref="F675:G675"/>
    <mergeCell ref="A679:G679"/>
    <mergeCell ref="B680:C680"/>
    <mergeCell ref="D680:E680"/>
    <mergeCell ref="F680:G680"/>
    <mergeCell ref="B689:C689"/>
    <mergeCell ref="D689:E689"/>
    <mergeCell ref="F689:G689"/>
    <mergeCell ref="B697:C697"/>
    <mergeCell ref="D697:E697"/>
    <mergeCell ref="F697:G697"/>
    <mergeCell ref="B699:G699"/>
    <mergeCell ref="B700:E700"/>
    <mergeCell ref="F700:G700"/>
    <mergeCell ref="A704:G704"/>
    <mergeCell ref="B705:C705"/>
    <mergeCell ref="D705:E705"/>
    <mergeCell ref="F705:G705"/>
    <mergeCell ref="B714:C714"/>
    <mergeCell ref="D714:E714"/>
    <mergeCell ref="F714:G714"/>
    <mergeCell ref="B722:C722"/>
    <mergeCell ref="D722:E722"/>
    <mergeCell ref="F722:G722"/>
    <mergeCell ref="B724:G724"/>
    <mergeCell ref="B725:E725"/>
    <mergeCell ref="F725:G725"/>
    <mergeCell ref="A729:G729"/>
    <mergeCell ref="B730:C730"/>
    <mergeCell ref="D730:E730"/>
    <mergeCell ref="F730:G730"/>
    <mergeCell ref="B739:C739"/>
    <mergeCell ref="D739:E739"/>
    <mergeCell ref="F739:G739"/>
    <mergeCell ref="B747:C747"/>
    <mergeCell ref="D747:E747"/>
    <mergeCell ref="F747:G747"/>
    <mergeCell ref="B749:G749"/>
    <mergeCell ref="B750:E750"/>
    <mergeCell ref="F750:G750"/>
    <mergeCell ref="A754:G754"/>
    <mergeCell ref="B755:C755"/>
    <mergeCell ref="D755:E755"/>
    <mergeCell ref="F755:G755"/>
    <mergeCell ref="B764:C764"/>
    <mergeCell ref="D764:E764"/>
    <mergeCell ref="F764:G764"/>
    <mergeCell ref="B772:C772"/>
    <mergeCell ref="D772:E772"/>
    <mergeCell ref="F772:G772"/>
    <mergeCell ref="B774:G774"/>
    <mergeCell ref="B775:E775"/>
    <mergeCell ref="F775:G775"/>
    <mergeCell ref="A779:G779"/>
    <mergeCell ref="B780:C780"/>
    <mergeCell ref="D780:E780"/>
    <mergeCell ref="F780:G780"/>
    <mergeCell ref="B789:C789"/>
    <mergeCell ref="D789:E789"/>
    <mergeCell ref="F789:G789"/>
    <mergeCell ref="B797:C797"/>
    <mergeCell ref="D797:E797"/>
    <mergeCell ref="F797:G797"/>
    <mergeCell ref="B799:G799"/>
    <mergeCell ref="B800:E800"/>
    <mergeCell ref="F800:G800"/>
    <mergeCell ref="A804:G804"/>
    <mergeCell ref="B805:C805"/>
    <mergeCell ref="D805:E805"/>
    <mergeCell ref="F805:G805"/>
    <mergeCell ref="B814:C814"/>
    <mergeCell ref="D814:E814"/>
    <mergeCell ref="F814:G814"/>
    <mergeCell ref="B822:C822"/>
    <mergeCell ref="D822:E822"/>
    <mergeCell ref="F822:G822"/>
    <mergeCell ref="B824:G824"/>
    <mergeCell ref="B825:E825"/>
    <mergeCell ref="F825:G825"/>
    <mergeCell ref="A829:G829"/>
    <mergeCell ref="B830:C830"/>
    <mergeCell ref="D830:E830"/>
    <mergeCell ref="F830:G830"/>
    <mergeCell ref="B839:C839"/>
    <mergeCell ref="D839:E839"/>
    <mergeCell ref="F839:G839"/>
    <mergeCell ref="B847:C847"/>
    <mergeCell ref="D847:E847"/>
    <mergeCell ref="F847:G847"/>
    <mergeCell ref="B849:G849"/>
    <mergeCell ref="B850:E850"/>
    <mergeCell ref="F850:G850"/>
    <mergeCell ref="A854:G854"/>
    <mergeCell ref="B855:C855"/>
    <mergeCell ref="D855:E855"/>
    <mergeCell ref="F855:G855"/>
    <mergeCell ref="B864:C864"/>
    <mergeCell ref="D864:E864"/>
    <mergeCell ref="F864:G864"/>
    <mergeCell ref="B872:C872"/>
    <mergeCell ref="D872:E872"/>
    <mergeCell ref="F872:G872"/>
    <mergeCell ref="B874:G874"/>
    <mergeCell ref="B875:E875"/>
    <mergeCell ref="F875:G875"/>
    <mergeCell ref="A879:G879"/>
    <mergeCell ref="B880:C880"/>
    <mergeCell ref="D880:E880"/>
    <mergeCell ref="F880:G880"/>
    <mergeCell ref="B889:C889"/>
    <mergeCell ref="D889:E889"/>
    <mergeCell ref="F889:G889"/>
    <mergeCell ref="B897:C897"/>
    <mergeCell ref="D897:E897"/>
    <mergeCell ref="F897:G897"/>
    <mergeCell ref="B899:G899"/>
    <mergeCell ref="B900:E900"/>
    <mergeCell ref="F900:G900"/>
    <mergeCell ref="A904:G904"/>
    <mergeCell ref="B905:C905"/>
    <mergeCell ref="D905:E905"/>
    <mergeCell ref="F905:G905"/>
    <mergeCell ref="B914:C914"/>
    <mergeCell ref="D914:E914"/>
    <mergeCell ref="F914:G914"/>
    <mergeCell ref="B922:C922"/>
    <mergeCell ref="D922:E922"/>
    <mergeCell ref="F922:G922"/>
    <mergeCell ref="B924:G924"/>
    <mergeCell ref="B925:E925"/>
    <mergeCell ref="F925:G925"/>
    <mergeCell ref="A929:G929"/>
    <mergeCell ref="B930:C930"/>
    <mergeCell ref="D930:E930"/>
    <mergeCell ref="F930:G930"/>
    <mergeCell ref="B939:C939"/>
    <mergeCell ref="D939:E939"/>
    <mergeCell ref="F939:G939"/>
    <mergeCell ref="B947:C947"/>
    <mergeCell ref="D947:E947"/>
    <mergeCell ref="F947:G947"/>
    <mergeCell ref="B949:G949"/>
    <mergeCell ref="B950:E950"/>
    <mergeCell ref="F950:G950"/>
    <mergeCell ref="A954:G954"/>
    <mergeCell ref="B955:C955"/>
    <mergeCell ref="D955:E955"/>
    <mergeCell ref="F955:G955"/>
    <mergeCell ref="B964:C964"/>
    <mergeCell ref="D964:E964"/>
    <mergeCell ref="F964:G964"/>
    <mergeCell ref="B972:C972"/>
    <mergeCell ref="D972:E972"/>
    <mergeCell ref="F972:G972"/>
    <mergeCell ref="B974:G974"/>
    <mergeCell ref="B975:E975"/>
    <mergeCell ref="F975:G975"/>
    <mergeCell ref="A979:G979"/>
    <mergeCell ref="B980:C980"/>
    <mergeCell ref="D980:E980"/>
    <mergeCell ref="F980:G980"/>
    <mergeCell ref="B989:C989"/>
    <mergeCell ref="D989:E989"/>
    <mergeCell ref="F989:G989"/>
    <mergeCell ref="B997:C997"/>
    <mergeCell ref="D997:E997"/>
    <mergeCell ref="F997:G997"/>
    <mergeCell ref="B999:G999"/>
    <mergeCell ref="B1000:E1000"/>
    <mergeCell ref="F1000:G1000"/>
    <mergeCell ref="A1004:G1004"/>
    <mergeCell ref="B1005:C1005"/>
    <mergeCell ref="D1005:E1005"/>
    <mergeCell ref="F1005:G1005"/>
    <mergeCell ref="B1014:C1014"/>
    <mergeCell ref="D1014:E1014"/>
    <mergeCell ref="F1014:G1014"/>
    <mergeCell ref="B1022:C1022"/>
    <mergeCell ref="D1022:E1022"/>
    <mergeCell ref="F1022:G1022"/>
    <mergeCell ref="B1024:G1024"/>
    <mergeCell ref="B1025:E1025"/>
    <mergeCell ref="F1025:G1025"/>
    <mergeCell ref="A1029:G1029"/>
    <mergeCell ref="B1030:C1030"/>
    <mergeCell ref="D1030:E1030"/>
    <mergeCell ref="F1030:G1030"/>
    <mergeCell ref="B1039:C1039"/>
    <mergeCell ref="D1039:E1039"/>
    <mergeCell ref="F1039:G1039"/>
    <mergeCell ref="B1047:C1047"/>
    <mergeCell ref="D1047:E1047"/>
    <mergeCell ref="F1047:G1047"/>
    <mergeCell ref="B1049:G1049"/>
    <mergeCell ref="B1050:E1050"/>
    <mergeCell ref="F1050:G1050"/>
    <mergeCell ref="A1054:G1054"/>
    <mergeCell ref="B1055:C1055"/>
    <mergeCell ref="D1055:E1055"/>
    <mergeCell ref="F1055:G1055"/>
    <mergeCell ref="B1064:C1064"/>
    <mergeCell ref="D1064:E1064"/>
    <mergeCell ref="F1064:G1064"/>
    <mergeCell ref="B1072:C1072"/>
    <mergeCell ref="D1072:E1072"/>
    <mergeCell ref="F1072:G1072"/>
    <mergeCell ref="B1074:G1074"/>
    <mergeCell ref="B1075:E1075"/>
    <mergeCell ref="F1075:G1075"/>
    <mergeCell ref="A1079:G1079"/>
    <mergeCell ref="B1080:C1080"/>
    <mergeCell ref="D1080:E1080"/>
    <mergeCell ref="F1080:G1080"/>
    <mergeCell ref="B1089:C1089"/>
    <mergeCell ref="D1089:E1089"/>
    <mergeCell ref="F1089:G1089"/>
    <mergeCell ref="B1097:C1097"/>
    <mergeCell ref="D1097:E1097"/>
    <mergeCell ref="F1097:G1097"/>
    <mergeCell ref="B1099:G1099"/>
    <mergeCell ref="B1100:E1100"/>
    <mergeCell ref="F1100:G1100"/>
    <mergeCell ref="A1104:G1104"/>
    <mergeCell ref="B1105:C1105"/>
    <mergeCell ref="D1105:E1105"/>
    <mergeCell ref="F1105:G1105"/>
    <mergeCell ref="B1114:C1114"/>
    <mergeCell ref="D1114:E1114"/>
    <mergeCell ref="F1114:G1114"/>
    <mergeCell ref="B1122:C1122"/>
    <mergeCell ref="D1122:E1122"/>
    <mergeCell ref="F1122:G1122"/>
    <mergeCell ref="B1124:G1124"/>
    <mergeCell ref="B1125:E1125"/>
    <mergeCell ref="F1125:G1125"/>
    <mergeCell ref="A1129:G1129"/>
    <mergeCell ref="B1130:C1130"/>
    <mergeCell ref="D1130:E1130"/>
    <mergeCell ref="F1130:G1130"/>
    <mergeCell ref="B1139:C1139"/>
    <mergeCell ref="D1139:E1139"/>
    <mergeCell ref="F1139:G1139"/>
    <mergeCell ref="B1147:C1147"/>
    <mergeCell ref="D1147:E1147"/>
    <mergeCell ref="F1147:G1147"/>
    <mergeCell ref="B1149:G1149"/>
    <mergeCell ref="B1150:E1150"/>
    <mergeCell ref="F1150:G1150"/>
    <mergeCell ref="A1154:G1154"/>
    <mergeCell ref="B1155:C1155"/>
    <mergeCell ref="D1155:E1155"/>
    <mergeCell ref="F1155:G1155"/>
    <mergeCell ref="B1164:C1164"/>
    <mergeCell ref="D1164:E1164"/>
    <mergeCell ref="F1164:G1164"/>
    <mergeCell ref="B1172:C1172"/>
    <mergeCell ref="D1172:E1172"/>
    <mergeCell ref="F1172:G1172"/>
    <mergeCell ref="B1174:G1174"/>
    <mergeCell ref="B1175:E1175"/>
    <mergeCell ref="F1175:G1175"/>
    <mergeCell ref="A1179:G1179"/>
    <mergeCell ref="B1180:C1180"/>
    <mergeCell ref="D1180:E1180"/>
    <mergeCell ref="F1180:G1180"/>
    <mergeCell ref="B1189:C1189"/>
    <mergeCell ref="D1189:E1189"/>
    <mergeCell ref="F1189:G1189"/>
    <mergeCell ref="B1197:C1197"/>
    <mergeCell ref="D1197:E1197"/>
    <mergeCell ref="F1197:G1197"/>
    <mergeCell ref="B1199:G1199"/>
    <mergeCell ref="B1200:E1200"/>
    <mergeCell ref="F1200:G1200"/>
    <mergeCell ref="A1204:G1204"/>
    <mergeCell ref="B1205:C1205"/>
    <mergeCell ref="D1205:E1205"/>
    <mergeCell ref="F1205:G1205"/>
    <mergeCell ref="B1214:C1214"/>
    <mergeCell ref="D1214:E1214"/>
    <mergeCell ref="F1214:G1214"/>
    <mergeCell ref="B1222:C1222"/>
    <mergeCell ref="D1222:E1222"/>
    <mergeCell ref="F1222:G1222"/>
    <mergeCell ref="B1224:G1224"/>
    <mergeCell ref="B1225:E1225"/>
    <mergeCell ref="F1225:G1225"/>
  </mergeCells>
  <printOptions gridLines="1" gridLinesSet="1"/>
  <pageMargins left="0.7" right="0.7" top="0.75" bottom="0.75" header="0.3" footer="0.3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3B4F"/>
  </sheetPr>
  <dimension ref="A1:H7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6.832"/>
    <col min="2" max="2" bestFit="1" customWidth="1" hidden="false" width="22.832"/>
    <col min="3" max="3" bestFit="1" customWidth="1" hidden="false" width="13.832"/>
    <col min="4" max="4" bestFit="1" customWidth="1" hidden="false" width="22.832"/>
    <col min="5" max="5" bestFit="1" customWidth="1" hidden="false" width="13.832"/>
    <col min="6" max="6" bestFit="1" customWidth="1" hidden="false" width="22.832"/>
    <col min="7" max="7" bestFit="1" customWidth="1" hidden="false" width="13.832"/>
    <col min="8" max="8" bestFit="1" customWidth="1" hidden="true" width="0.93"/>
  </cols>
  <sheetData>
    <row customHeight="1" ht="28" r="1">
      <c r="A1" s="34" t="inlineStr">
        <is>
          <t>Tooele County — OZ 2.0 Candidate Tracts — Detail</t>
        </is>
      </c>
      <c r="B1" s="34"/>
      <c r="C1" s="34"/>
      <c r="D1" s="34"/>
      <c r="E1" s="34"/>
      <c r="F1" s="34"/>
      <c r="G1" s="34"/>
    </row>
    <row customHeight="1" ht="18" r="2">
      <c r="A2" s="6" t="inlineStr">
        <is>
          <t>WFRC &amp; MAG Region  |  Generated June 01, 2026</t>
        </is>
      </c>
      <c r="B2" s="6"/>
      <c r="C2" s="6"/>
      <c r="D2" s="6"/>
      <c r="E2" s="6"/>
      <c r="F2" s="6"/>
      <c r="G2" s="6"/>
    </row>
    <row customHeight="1" ht="8" r="3"/>
    <row customHeight="1" ht="22" r="4">
      <c r="A4" s="4523" t="str">
        <f>="01  —  "&amp;IFERROR(INDEX('All Data'!$C:$C,MATCH($H$4&amp;"",'All Data'!$A:$A,0)),"")&amp;"  |  GEOID "&amp;$H$4&amp;"  |  "&amp;TEXT(IFERROR(INDEX('All Data'!$F:$F,MATCH($H$4&amp;"",'All Data'!$A:$A,0)),0),"0")&amp;" ac  |  "&amp;IFERROR(INDEX('All Data'!$AP:$AP,MATCH($H$4&amp;"",'All Data'!$A:$A,0)),"—")</f>
      </c>
      <c r="B4" s="4523"/>
      <c r="C4" s="4523"/>
      <c r="D4" s="4523"/>
      <c r="E4" s="4523"/>
      <c r="F4" s="4523"/>
      <c r="G4" s="4523"/>
      <c r="H4" s="13779" t="inlineStr">
        <is>
          <t>49045130600</t>
        </is>
      </c>
    </row>
    <row customHeight="1" ht="14" r="5">
      <c r="B5" s="4382" t="inlineStr">
        <is>
          <t>TRACT PROFILE</t>
        </is>
      </c>
      <c r="C5" s="4382"/>
      <c r="D5" s="4382" t="inlineStr">
        <is>
          <t>CENTERS &amp; DISTRICTS</t>
        </is>
      </c>
      <c r="E5" s="4382"/>
      <c r="F5" s="4382" t="inlineStr">
        <is>
          <t>HOUSING &amp; DEMOGRAPHICS</t>
        </is>
      </c>
      <c r="G5" s="4382"/>
    </row>
    <row customHeight="1" ht="15" r="6">
      <c r="B6" s="4384" t="inlineStr">
        <is>
          <t>Population</t>
        </is>
      </c>
      <c r="C6" s="13782" t="str">
        <f>=IFERROR(INDEX('All Data'!$D:$D,MATCH($H$4&amp;"",'All Data'!$A:$A,0)),"-")</f>
      </c>
      <c r="D6" s="4384" t="inlineStr">
        <is>
          <t>WC MUorC % Total</t>
        </is>
      </c>
      <c r="E6" s="13785" t="str">
        <f>=IFERROR(INDEX('All Data'!$J:$J,MATCH($H$4&amp;"",'All Data'!$A:$A,0)),"-")</f>
      </c>
      <c r="F6" s="4384" t="inlineStr">
        <is>
          <t>Total Units</t>
        </is>
      </c>
      <c r="G6" s="13788" t="str">
        <f>=IFERROR(INDEX('All Data'!$R:$R,MATCH($H$4&amp;"",'All Data'!$A:$A,0)),"-")</f>
      </c>
    </row>
    <row customHeight="1" ht="15" r="7">
      <c r="B7" s="32" t="inlineStr">
        <is>
          <t>Households</t>
        </is>
      </c>
      <c r="C7" s="13791" t="str">
        <f>=IFERROR(INDEX('All Data'!$E:$E,MATCH($H$4&amp;"",'All Data'!$A:$A,0)),"-")</f>
      </c>
      <c r="D7" s="32" t="inlineStr">
        <is>
          <t>Metropolitan Center</t>
        </is>
      </c>
      <c r="E7" s="13794" t="str">
        <f>=IFERROR(INDEX('All Data'!$K:$K,MATCH($H$4&amp;"",'All Data'!$A:$A,0)),"-")</f>
      </c>
      <c r="F7" s="32" t="inlineStr">
        <is>
          <t>Residential Acres</t>
        </is>
      </c>
      <c r="G7" s="13797" t="str">
        <f>=IFERROR(INDEX('All Data'!$S:$S,MATCH($H$4&amp;"",'All Data'!$A:$A,0)),"-")</f>
      </c>
    </row>
    <row customHeight="1" ht="15" r="8">
      <c r="B8" s="4384" t="inlineStr">
        <is>
          <t>Total Acres</t>
        </is>
      </c>
      <c r="C8" s="13800" t="str">
        <f>=IFERROR(INDEX('All Data'!$F:$F,MATCH($H$4&amp;"",'All Data'!$A:$A,0)),"-")</f>
      </c>
      <c r="D8" s="4384" t="inlineStr">
        <is>
          <t>Urban Center</t>
        </is>
      </c>
      <c r="E8" s="13803" t="str">
        <f>=IFERROR(INDEX('All Data'!$L:$L,MATCH($H$4&amp;"",'All Data'!$A:$A,0)),"-")</f>
      </c>
      <c r="F8" s="4384" t="inlineStr">
        <is>
          <t>SFD Acres</t>
        </is>
      </c>
      <c r="G8" s="13806" t="str">
        <f>=IFERROR(INDEX('All Data'!$T:$T,MATCH($H$4&amp;"",'All Data'!$A:$A,0)),"-")</f>
      </c>
    </row>
    <row customHeight="1" ht="15" r="9">
      <c r="B9" s="32" t="inlineStr">
        <is>
          <t>Developable Acres</t>
        </is>
      </c>
      <c r="C9" s="13809" t="str">
        <f>=IFERROR(INDEX('All Data'!$G:$G,MATCH($H$4&amp;"",'All Data'!$A:$A,0)),"-")</f>
      </c>
      <c r="D9" s="32" t="inlineStr">
        <is>
          <t>City Center</t>
        </is>
      </c>
      <c r="E9" s="13812" t="str">
        <f>=IFERROR(INDEX('All Data'!$M:$M,MATCH($H$4&amp;"",'All Data'!$A:$A,0)),"-")</f>
      </c>
      <c r="F9" s="32" t="inlineStr">
        <is>
          <t>MF / SFA Acres</t>
        </is>
      </c>
      <c r="G9" s="13815" t="str">
        <f>=IFERROR(INDEX('All Data'!$U:$U,MATCH($H$4&amp;"",'All Data'!$A:$A,0)),"-")</f>
      </c>
    </row>
    <row customHeight="1" ht="15" r="10">
      <c r="B10" s="4384" t="inlineStr">
        <is>
          <t>OZ 1.0 Acres</t>
        </is>
      </c>
      <c r="C10" s="13818" t="str">
        <f>=IFERROR(INDEX('All Data'!$H:$H,MATCH($H$4&amp;"",'All Data'!$A:$A,0)),"-")</f>
      </c>
      <c r="D10" s="4384" t="inlineStr">
        <is>
          <t>Neighborhood Center</t>
        </is>
      </c>
      <c r="E10" s="13821" t="str">
        <f>=IFERROR(INDEX('All Data'!$N:$N,MATCH($H$4&amp;"",'All Data'!$A:$A,0)),"-")</f>
      </c>
      <c r="F10" s="4384" t="inlineStr">
        <is>
          <t>Poverty Rate</t>
        </is>
      </c>
      <c r="G10" s="13824" t="str">
        <f>=IFERROR(INDEX('All Data'!$AL:$AL,MATCH($H$4&amp;"",'All Data'!$A:$A,0)),"-")</f>
      </c>
    </row>
    <row customHeight="1" ht="15" r="11">
      <c r="B11" s="32" t="inlineStr">
        <is>
          <t>OZ 1.0 % of Tract</t>
        </is>
      </c>
      <c r="C11" s="13827" t="str">
        <f>=IFERROR(INDEX('All Data'!$I:$I,MATCH($H$4&amp;"",'All Data'!$A:$A,0)),"-")</f>
      </c>
      <c r="D11" s="32" t="inlineStr">
        <is>
          <t>Employment District</t>
        </is>
      </c>
      <c r="E11" s="13830" t="str">
        <f>=IFERROR(INDEX('All Data'!$O:$O,MATCH($H$4&amp;"",'All Data'!$A:$A,0)),"-")</f>
      </c>
      <c r="F11" s="32" t="inlineStr">
        <is>
          <t>Unemployment Rate</t>
        </is>
      </c>
      <c r="G11" s="13833" t="str">
        <f>=IFERROR(INDEX('All Data'!$AM:$AM,MATCH($H$4&amp;"",'All Data'!$A:$A,0)),"-")</f>
      </c>
    </row>
    <row customHeight="1" ht="15" r="12">
      <c r="B12" s="4384" t="inlineStr">
        <is>
          <t/>
        </is>
      </c>
      <c r="C12" s="4440" t="inlineStr">
        <is>
          <t/>
        </is>
      </c>
      <c r="D12" s="4384" t="inlineStr">
        <is>
          <t>Industrial District</t>
        </is>
      </c>
      <c r="E12" s="13836" t="str">
        <f>=IFERROR(INDEX('All Data'!$P:$P,MATCH($H$4&amp;"",'All Data'!$A:$A,0)),"-")</f>
      </c>
      <c r="F12" s="4384" t="inlineStr">
        <is>
          <t>Median Family Income</t>
        </is>
      </c>
      <c r="G12" s="13839" t="str">
        <f>=IFERROR(INDEX('All Data'!$AN:$AN,MATCH($H$4&amp;"",'All Data'!$A:$A,0)),"-")</f>
      </c>
    </row>
    <row customHeight="1" ht="15" r="13">
      <c r="B13" s="32" t="inlineStr">
        <is>
          <t/>
        </is>
      </c>
      <c r="C13" s="4448" t="inlineStr">
        <is>
          <t/>
        </is>
      </c>
      <c r="D13" s="32" t="inlineStr">
        <is>
          <t>Retail District</t>
        </is>
      </c>
      <c r="E13" s="13842" t="str">
        <f>=IFERROR(INDEX('All Data'!$Q:$Q,MATCH($H$4&amp;"",'All Data'!$A:$A,0)),"-")</f>
      </c>
      <c r="F13" s="32" t="inlineStr">
        <is>
          <t/>
        </is>
      </c>
      <c r="G13" s="4448" t="inlineStr">
        <is>
          <t/>
        </is>
      </c>
    </row>
    <row customHeight="1" ht="14" r="14">
      <c r="B14" s="4453" t="inlineStr">
        <is>
          <t>TRANSIT ACCESS</t>
        </is>
      </c>
      <c r="C14" s="4453"/>
      <c r="D14" s="4453" t="inlineStr">
        <is>
          <t>AUTO ACCESS</t>
        </is>
      </c>
      <c r="E14" s="4453"/>
      <c r="F14" s="4453" t="inlineStr">
        <is>
          <t>PROJECTED GROWTH 2027-37</t>
        </is>
      </c>
      <c r="G14" s="4453"/>
    </row>
    <row customHeight="1" ht="15" r="15">
      <c r="B15" s="4384" t="inlineStr">
        <is>
          <t>Rail / BRT Stops</t>
        </is>
      </c>
      <c r="C15" s="13845" t="str">
        <f>=IFERROR(INDEX('All Data'!$V:$V,MATCH($H$4&amp;"",'All Data'!$A:$A,0)),"-")</f>
      </c>
      <c r="D15" s="4384" t="inlineStr">
        <is>
          <t>Freeway Exits</t>
        </is>
      </c>
      <c r="E15" s="13848" t="str">
        <f>=IFERROR(INDEX('All Data'!$AB:$AB,MATCH($H$4&amp;"",'All Data'!$A:$A,0)),"-")</f>
      </c>
      <c r="F15" s="4384" t="inlineStr">
        <is>
          <t>Households Added</t>
        </is>
      </c>
      <c r="G15" s="13851" t="str">
        <f>=IFERROR(INDEX('All Data'!$AG:$AG,MATCH($H$4&amp;"",'All Data'!$A:$A,0)),"-")</f>
      </c>
    </row>
    <row customHeight="1" ht="15" r="16">
      <c r="B16" s="32" t="inlineStr">
        <is>
          <t>SAP Acres</t>
        </is>
      </c>
      <c r="C16" s="13854" t="str">
        <f>=IFERROR(INDEX('All Data'!$W:$W,MATCH($H$4&amp;"",'All Data'!$A:$A,0)),"-")</f>
      </c>
      <c r="D16" s="32" t="inlineStr">
        <is>
          <t>Exit Distance (mi)</t>
        </is>
      </c>
      <c r="E16" s="13857" t="str">
        <f>=IFERROR(INDEX('All Data'!$AC:$AC,MATCH($H$4&amp;"",'All Data'!$A:$A,0)),"-")</f>
      </c>
      <c r="F16" s="32" t="inlineStr">
        <is>
          <t>Population Added</t>
        </is>
      </c>
      <c r="G16" s="13860" t="str">
        <f>=IFERROR(INDEX('All Data'!$AH:$AH,MATCH($H$4&amp;"",'All Data'!$A:$A,0)),"-")</f>
      </c>
    </row>
    <row customHeight="1" ht="15" r="17">
      <c r="B17" s="4384" t="inlineStr">
        <is>
          <t>SAP % of Tract</t>
        </is>
      </c>
      <c r="C17" s="13863" t="str">
        <f>=IFERROR(INDEX('All Data'!$X:$X,MATCH($H$4&amp;"",'All Data'!$A:$A,0)),"-")</f>
      </c>
      <c r="D17" s="4384" t="inlineStr">
        <is>
          <t>ATO Jobs (Auto)</t>
        </is>
      </c>
      <c r="E17" s="13866" t="str">
        <f>=IFERROR(INDEX('All Data'!$AD:$AD,MATCH($H$4&amp;"",'All Data'!$A:$A,0)),"-")</f>
      </c>
      <c r="F17" s="4384" t="inlineStr">
        <is>
          <t>Jobs Added</t>
        </is>
      </c>
      <c r="G17" s="13869" t="str">
        <f>=IFERROR(INDEX('All Data'!$AI:$AI,MATCH($H$4&amp;"",'All Data'!$A:$A,0)),"-")</f>
      </c>
    </row>
    <row customHeight="1" ht="15" r="18">
      <c r="B18" s="32" t="inlineStr">
        <is>
          <t>ATO Jobs (Transit)</t>
        </is>
      </c>
      <c r="C18" s="13872" t="str">
        <f>=IFERROR(INDEX('All Data'!$Y:$Y,MATCH($H$4&amp;"",'All Data'!$A:$A,0)),"-")</f>
      </c>
      <c r="D18" s="32" t="inlineStr">
        <is>
          <t>ATO Households (Auto)</t>
        </is>
      </c>
      <c r="E18" s="13875" t="str">
        <f>=IFERROR(INDEX('All Data'!$AE:$AE,MATCH($H$4&amp;"",'All Data'!$A:$A,0)),"-")</f>
      </c>
      <c r="F18" s="32" t="inlineStr">
        <is>
          <t>ERU Added</t>
        </is>
      </c>
      <c r="G18" s="13878" t="str">
        <f>=IFERROR(INDEX('All Data'!$AJ:$AJ,MATCH($H$4&amp;"",'All Data'!$A:$A,0)),"-")</f>
      </c>
    </row>
    <row customHeight="1" ht="15" r="19">
      <c r="B19" s="4384" t="inlineStr">
        <is>
          <t>ATO Households (Transit)</t>
        </is>
      </c>
      <c r="C19" s="13881" t="str">
        <f>=IFERROR(INDEX('All Data'!$Z:$Z,MATCH($H$4&amp;"",'All Data'!$A:$A,0)),"-")</f>
      </c>
      <c r="D19" s="4384" t="inlineStr">
        <is>
          <t/>
        </is>
      </c>
      <c r="E19" s="4440" t="inlineStr">
        <is>
          <t/>
        </is>
      </c>
      <c r="F19" s="4384" t="inlineStr">
        <is>
          <t>ERU per Acre</t>
        </is>
      </c>
      <c r="G19" s="13884" t="str">
        <f>=IFERROR(INDEX('All Data'!$AK:$AK,MATCH($H$4&amp;"",'All Data'!$A:$A,0)),"-")</f>
      </c>
    </row>
    <row customHeight="1" ht="15" r="20">
      <c r="B20" s="32" t="inlineStr">
        <is>
          <t>SAP Planned HH/ac</t>
        </is>
      </c>
      <c r="C20" s="13887" t="str">
        <f>=IFERROR(INDEX('All Data'!$AA:$AA,MATCH($H$4&amp;"",'All Data'!$A:$A,0)),"-")</f>
      </c>
      <c r="D20" s="32" t="inlineStr">
        <is>
          <t/>
        </is>
      </c>
      <c r="E20" s="4448" t="inlineStr">
        <is>
          <t/>
        </is>
      </c>
      <c r="F20" s="32" t="inlineStr">
        <is>
          <t/>
        </is>
      </c>
      <c r="G20" s="4448" t="inlineStr">
        <is>
          <t/>
        </is>
      </c>
    </row>
    <row customHeight="1" ht="15" r="21">
      <c r="B21" s="4384" t="inlineStr">
        <is>
          <t/>
        </is>
      </c>
      <c r="C21" s="4440" t="inlineStr">
        <is>
          <t/>
        </is>
      </c>
      <c r="D21" s="4384" t="inlineStr">
        <is>
          <t/>
        </is>
      </c>
      <c r="E21" s="4440" t="inlineStr">
        <is>
          <t/>
        </is>
      </c>
      <c r="F21" s="4384" t="inlineStr">
        <is>
          <t/>
        </is>
      </c>
      <c r="G21" s="4440" t="inlineStr">
        <is>
          <t/>
        </is>
      </c>
    </row>
    <row customHeight="1" ht="14" r="22">
      <c r="B22" s="4500" t="inlineStr">
        <is>
          <t>INCOME</t>
        </is>
      </c>
      <c r="C22" s="4500"/>
      <c r="D22" s="4500" t="inlineStr">
        <is>
          <t>POVERTY RATE</t>
        </is>
      </c>
      <c r="E22" s="4500"/>
      <c r="F22" s="4500" t="inlineStr">
        <is>
          <t>UNEMPLOYMENT</t>
        </is>
      </c>
      <c r="G22" s="4500"/>
    </row>
    <row customHeight="1" ht="18" r="23">
      <c r="B23" s="10"/>
      <c r="C23" s="13891" t="str">
        <f>=IFERROR(INDEX('All Data'!$AN:$AN,MATCH($H$4&amp;"",'All Data'!$A:$A,0)),"-")</f>
      </c>
      <c r="D23" s="10"/>
      <c r="E23" s="13895" t="str">
        <f>=IFERROR(INDEX('All Data'!$AL:$AL,MATCH($H$4&amp;"",'All Data'!$A:$A,0)),"-")</f>
      </c>
      <c r="F23" s="10"/>
      <c r="G23" s="13899" t="str">
        <f>=IFERROR(INDEX('All Data'!$AM:$AM,MATCH($H$4&amp;"",'All Data'!$A:$A,0)),"-")</f>
      </c>
    </row>
    <row customHeight="1" ht="24" r="24">
      <c r="B24" s="4645" t="str">
        <f>="Investment Likelihood: "&amp;IFERROR(INDEX('All Data'!$AP:$AP,MATCH($H$4&amp;"",'All Data'!$A:$A,0)),"—")</f>
      </c>
      <c r="C24" s="4645"/>
      <c r="D24" s="4645"/>
      <c r="E24" s="4645"/>
      <c r="F24" s="4645"/>
      <c r="G24" s="4645"/>
    </row>
    <row customHeight="1" ht="15" r="25">
      <c r="B25" s="4516" t="inlineStr">
        <is>
          <t>Access to Opportunities (ATO) Composite Score /100</t>
        </is>
      </c>
      <c r="C25" s="4516"/>
      <c r="D25" s="4516"/>
      <c r="E25" s="4516"/>
      <c r="F25" s="13903" t="str">
        <f>=IFERROR(INDEX('All Data'!$AF:$AF,MATCH($H$4&amp;"",'All Data'!$A:$A,0)),"-")</f>
      </c>
      <c r="G25" s="15"/>
    </row>
    <row customHeight="1" ht="8" r="26"/>
    <row customHeight="1" ht="8" r="27"/>
    <row customHeight="1" ht="8" r="28"/>
    <row customHeight="1" ht="22" r="29">
      <c r="A29" s="4523" t="str">
        <f>="02  —  "&amp;IFERROR(INDEX('All Data'!$C:$C,MATCH($H$29&amp;"",'All Data'!$A:$A,0)),"")&amp;"  |  GEOID "&amp;$H$29&amp;"  |  "&amp;TEXT(IFERROR(INDEX('All Data'!$F:$F,MATCH($H$29&amp;"",'All Data'!$A:$A,0)),0),"0")&amp;" ac  |  "&amp;IFERROR(INDEX('All Data'!$AP:$AP,MATCH($H$29&amp;"",'All Data'!$A:$A,0)),"—")</f>
      </c>
      <c r="B29" s="4523"/>
      <c r="C29" s="4523"/>
      <c r="D29" s="4523"/>
      <c r="E29" s="4523"/>
      <c r="F29" s="4523"/>
      <c r="G29" s="4523"/>
      <c r="H29" s="13904" t="inlineStr">
        <is>
          <t>49045131003</t>
        </is>
      </c>
    </row>
    <row customHeight="1" ht="14" r="30">
      <c r="B30" s="4382" t="inlineStr">
        <is>
          <t>TRACT PROFILE</t>
        </is>
      </c>
      <c r="C30" s="4382"/>
      <c r="D30" s="4382" t="inlineStr">
        <is>
          <t>CENTERS &amp; DISTRICTS</t>
        </is>
      </c>
      <c r="E30" s="4382"/>
      <c r="F30" s="4382" t="inlineStr">
        <is>
          <t>HOUSING &amp; DEMOGRAPHICS</t>
        </is>
      </c>
      <c r="G30" s="4382"/>
    </row>
    <row customHeight="1" ht="15" r="31">
      <c r="B31" s="4384" t="inlineStr">
        <is>
          <t>Population</t>
        </is>
      </c>
      <c r="C31" s="13907" t="str">
        <f>=IFERROR(INDEX('All Data'!$D:$D,MATCH($H$29&amp;"",'All Data'!$A:$A,0)),"-")</f>
      </c>
      <c r="D31" s="4384" t="inlineStr">
        <is>
          <t>WC MUorC % Total</t>
        </is>
      </c>
      <c r="E31" s="13910" t="str">
        <f>=IFERROR(INDEX('All Data'!$J:$J,MATCH($H$29&amp;"",'All Data'!$A:$A,0)),"-")</f>
      </c>
      <c r="F31" s="4384" t="inlineStr">
        <is>
          <t>Total Units</t>
        </is>
      </c>
      <c r="G31" s="13913" t="str">
        <f>=IFERROR(INDEX('All Data'!$R:$R,MATCH($H$29&amp;"",'All Data'!$A:$A,0)),"-")</f>
      </c>
    </row>
    <row customHeight="1" ht="15" r="32">
      <c r="B32" s="32" t="inlineStr">
        <is>
          <t>Households</t>
        </is>
      </c>
      <c r="C32" s="13916" t="str">
        <f>=IFERROR(INDEX('All Data'!$E:$E,MATCH($H$29&amp;"",'All Data'!$A:$A,0)),"-")</f>
      </c>
      <c r="D32" s="32" t="inlineStr">
        <is>
          <t>Metropolitan Center</t>
        </is>
      </c>
      <c r="E32" s="13919" t="str">
        <f>=IFERROR(INDEX('All Data'!$K:$K,MATCH($H$29&amp;"",'All Data'!$A:$A,0)),"-")</f>
      </c>
      <c r="F32" s="32" t="inlineStr">
        <is>
          <t>Residential Acres</t>
        </is>
      </c>
      <c r="G32" s="13922" t="str">
        <f>=IFERROR(INDEX('All Data'!$S:$S,MATCH($H$29&amp;"",'All Data'!$A:$A,0)),"-")</f>
      </c>
    </row>
    <row customHeight="1" ht="15" r="33">
      <c r="B33" s="4384" t="inlineStr">
        <is>
          <t>Total Acres</t>
        </is>
      </c>
      <c r="C33" s="13925" t="str">
        <f>=IFERROR(INDEX('All Data'!$F:$F,MATCH($H$29&amp;"",'All Data'!$A:$A,0)),"-")</f>
      </c>
      <c r="D33" s="4384" t="inlineStr">
        <is>
          <t>Urban Center</t>
        </is>
      </c>
      <c r="E33" s="13928" t="str">
        <f>=IFERROR(INDEX('All Data'!$L:$L,MATCH($H$29&amp;"",'All Data'!$A:$A,0)),"-")</f>
      </c>
      <c r="F33" s="4384" t="inlineStr">
        <is>
          <t>SFD Acres</t>
        </is>
      </c>
      <c r="G33" s="13931" t="str">
        <f>=IFERROR(INDEX('All Data'!$T:$T,MATCH($H$29&amp;"",'All Data'!$A:$A,0)),"-")</f>
      </c>
    </row>
    <row customHeight="1" ht="15" r="34">
      <c r="B34" s="32" t="inlineStr">
        <is>
          <t>Developable Acres</t>
        </is>
      </c>
      <c r="C34" s="13934" t="str">
        <f>=IFERROR(INDEX('All Data'!$G:$G,MATCH($H$29&amp;"",'All Data'!$A:$A,0)),"-")</f>
      </c>
      <c r="D34" s="32" t="inlineStr">
        <is>
          <t>City Center</t>
        </is>
      </c>
      <c r="E34" s="13937" t="str">
        <f>=IFERROR(INDEX('All Data'!$M:$M,MATCH($H$29&amp;"",'All Data'!$A:$A,0)),"-")</f>
      </c>
      <c r="F34" s="32" t="inlineStr">
        <is>
          <t>MF / SFA Acres</t>
        </is>
      </c>
      <c r="G34" s="13940" t="str">
        <f>=IFERROR(INDEX('All Data'!$U:$U,MATCH($H$29&amp;"",'All Data'!$A:$A,0)),"-")</f>
      </c>
    </row>
    <row customHeight="1" ht="15" r="35">
      <c r="B35" s="4384" t="inlineStr">
        <is>
          <t>OZ 1.0 Acres</t>
        </is>
      </c>
      <c r="C35" s="13943" t="str">
        <f>=IFERROR(INDEX('All Data'!$H:$H,MATCH($H$29&amp;"",'All Data'!$A:$A,0)),"-")</f>
      </c>
      <c r="D35" s="4384" t="inlineStr">
        <is>
          <t>Neighborhood Center</t>
        </is>
      </c>
      <c r="E35" s="13946" t="str">
        <f>=IFERROR(INDEX('All Data'!$N:$N,MATCH($H$29&amp;"",'All Data'!$A:$A,0)),"-")</f>
      </c>
      <c r="F35" s="4384" t="inlineStr">
        <is>
          <t>Poverty Rate</t>
        </is>
      </c>
      <c r="G35" s="13949" t="str">
        <f>=IFERROR(INDEX('All Data'!$AL:$AL,MATCH($H$29&amp;"",'All Data'!$A:$A,0)),"-")</f>
      </c>
    </row>
    <row customHeight="1" ht="15" r="36">
      <c r="B36" s="32" t="inlineStr">
        <is>
          <t>OZ 1.0 % of Tract</t>
        </is>
      </c>
      <c r="C36" s="13952" t="str">
        <f>=IFERROR(INDEX('All Data'!$I:$I,MATCH($H$29&amp;"",'All Data'!$A:$A,0)),"-")</f>
      </c>
      <c r="D36" s="32" t="inlineStr">
        <is>
          <t>Employment District</t>
        </is>
      </c>
      <c r="E36" s="13955" t="str">
        <f>=IFERROR(INDEX('All Data'!$O:$O,MATCH($H$29&amp;"",'All Data'!$A:$A,0)),"-")</f>
      </c>
      <c r="F36" s="32" t="inlineStr">
        <is>
          <t>Unemployment Rate</t>
        </is>
      </c>
      <c r="G36" s="13958" t="str">
        <f>=IFERROR(INDEX('All Data'!$AM:$AM,MATCH($H$29&amp;"",'All Data'!$A:$A,0)),"-")</f>
      </c>
    </row>
    <row customHeight="1" ht="15" r="37">
      <c r="B37" s="4384" t="inlineStr">
        <is>
          <t/>
        </is>
      </c>
      <c r="C37" s="4440" t="inlineStr">
        <is>
          <t/>
        </is>
      </c>
      <c r="D37" s="4384" t="inlineStr">
        <is>
          <t>Industrial District</t>
        </is>
      </c>
      <c r="E37" s="13961" t="str">
        <f>=IFERROR(INDEX('All Data'!$P:$P,MATCH($H$29&amp;"",'All Data'!$A:$A,0)),"-")</f>
      </c>
      <c r="F37" s="4384" t="inlineStr">
        <is>
          <t>Median Family Income</t>
        </is>
      </c>
      <c r="G37" s="13964" t="str">
        <f>=IFERROR(INDEX('All Data'!$AN:$AN,MATCH($H$29&amp;"",'All Data'!$A:$A,0)),"-")</f>
      </c>
    </row>
    <row customHeight="1" ht="15" r="38">
      <c r="B38" s="32" t="inlineStr">
        <is>
          <t/>
        </is>
      </c>
      <c r="C38" s="4448" t="inlineStr">
        <is>
          <t/>
        </is>
      </c>
      <c r="D38" s="32" t="inlineStr">
        <is>
          <t>Retail District</t>
        </is>
      </c>
      <c r="E38" s="13967" t="str">
        <f>=IFERROR(INDEX('All Data'!$Q:$Q,MATCH($H$29&amp;"",'All Data'!$A:$A,0)),"-")</f>
      </c>
      <c r="F38" s="32" t="inlineStr">
        <is>
          <t/>
        </is>
      </c>
      <c r="G38" s="4448" t="inlineStr">
        <is>
          <t/>
        </is>
      </c>
    </row>
    <row customHeight="1" ht="14" r="39">
      <c r="B39" s="4453" t="inlineStr">
        <is>
          <t>TRANSIT ACCESS</t>
        </is>
      </c>
      <c r="C39" s="4453"/>
      <c r="D39" s="4453" t="inlineStr">
        <is>
          <t>AUTO ACCESS</t>
        </is>
      </c>
      <c r="E39" s="4453"/>
      <c r="F39" s="4453" t="inlineStr">
        <is>
          <t>PROJECTED GROWTH 2027-37</t>
        </is>
      </c>
      <c r="G39" s="4453"/>
    </row>
    <row customHeight="1" ht="15" r="40">
      <c r="B40" s="4384" t="inlineStr">
        <is>
          <t>Rail / BRT Stops</t>
        </is>
      </c>
      <c r="C40" s="13970" t="str">
        <f>=IFERROR(INDEX('All Data'!$V:$V,MATCH($H$29&amp;"",'All Data'!$A:$A,0)),"-")</f>
      </c>
      <c r="D40" s="4384" t="inlineStr">
        <is>
          <t>Freeway Exits</t>
        </is>
      </c>
      <c r="E40" s="13973" t="str">
        <f>=IFERROR(INDEX('All Data'!$AB:$AB,MATCH($H$29&amp;"",'All Data'!$A:$A,0)),"-")</f>
      </c>
      <c r="F40" s="4384" t="inlineStr">
        <is>
          <t>Households Added</t>
        </is>
      </c>
      <c r="G40" s="13976" t="str">
        <f>=IFERROR(INDEX('All Data'!$AG:$AG,MATCH($H$29&amp;"",'All Data'!$A:$A,0)),"-")</f>
      </c>
    </row>
    <row customHeight="1" ht="15" r="41">
      <c r="B41" s="32" t="inlineStr">
        <is>
          <t>SAP Acres</t>
        </is>
      </c>
      <c r="C41" s="13979" t="str">
        <f>=IFERROR(INDEX('All Data'!$W:$W,MATCH($H$29&amp;"",'All Data'!$A:$A,0)),"-")</f>
      </c>
      <c r="D41" s="32" t="inlineStr">
        <is>
          <t>Exit Distance (mi)</t>
        </is>
      </c>
      <c r="E41" s="13982" t="str">
        <f>=IFERROR(INDEX('All Data'!$AC:$AC,MATCH($H$29&amp;"",'All Data'!$A:$A,0)),"-")</f>
      </c>
      <c r="F41" s="32" t="inlineStr">
        <is>
          <t>Population Added</t>
        </is>
      </c>
      <c r="G41" s="13985" t="str">
        <f>=IFERROR(INDEX('All Data'!$AH:$AH,MATCH($H$29&amp;"",'All Data'!$A:$A,0)),"-")</f>
      </c>
    </row>
    <row customHeight="1" ht="15" r="42">
      <c r="B42" s="4384" t="inlineStr">
        <is>
          <t>SAP % of Tract</t>
        </is>
      </c>
      <c r="C42" s="13988" t="str">
        <f>=IFERROR(INDEX('All Data'!$X:$X,MATCH($H$29&amp;"",'All Data'!$A:$A,0)),"-")</f>
      </c>
      <c r="D42" s="4384" t="inlineStr">
        <is>
          <t>ATO Jobs (Auto)</t>
        </is>
      </c>
      <c r="E42" s="13991" t="str">
        <f>=IFERROR(INDEX('All Data'!$AD:$AD,MATCH($H$29&amp;"",'All Data'!$A:$A,0)),"-")</f>
      </c>
      <c r="F42" s="4384" t="inlineStr">
        <is>
          <t>Jobs Added</t>
        </is>
      </c>
      <c r="G42" s="13994" t="str">
        <f>=IFERROR(INDEX('All Data'!$AI:$AI,MATCH($H$29&amp;"",'All Data'!$A:$A,0)),"-")</f>
      </c>
    </row>
    <row customHeight="1" ht="15" r="43">
      <c r="B43" s="32" t="inlineStr">
        <is>
          <t>ATO Jobs (Transit)</t>
        </is>
      </c>
      <c r="C43" s="13997" t="str">
        <f>=IFERROR(INDEX('All Data'!$Y:$Y,MATCH($H$29&amp;"",'All Data'!$A:$A,0)),"-")</f>
      </c>
      <c r="D43" s="32" t="inlineStr">
        <is>
          <t>ATO Households (Auto)</t>
        </is>
      </c>
      <c r="E43" s="14000" t="str">
        <f>=IFERROR(INDEX('All Data'!$AE:$AE,MATCH($H$29&amp;"",'All Data'!$A:$A,0)),"-")</f>
      </c>
      <c r="F43" s="32" t="inlineStr">
        <is>
          <t>ERU Added</t>
        </is>
      </c>
      <c r="G43" s="14003" t="str">
        <f>=IFERROR(INDEX('All Data'!$AJ:$AJ,MATCH($H$29&amp;"",'All Data'!$A:$A,0)),"-")</f>
      </c>
    </row>
    <row customHeight="1" ht="15" r="44">
      <c r="B44" s="4384" t="inlineStr">
        <is>
          <t>ATO Households (Transit)</t>
        </is>
      </c>
      <c r="C44" s="14006" t="str">
        <f>=IFERROR(INDEX('All Data'!$Z:$Z,MATCH($H$29&amp;"",'All Data'!$A:$A,0)),"-")</f>
      </c>
      <c r="D44" s="4384" t="inlineStr">
        <is>
          <t/>
        </is>
      </c>
      <c r="E44" s="4440" t="inlineStr">
        <is>
          <t/>
        </is>
      </c>
      <c r="F44" s="4384" t="inlineStr">
        <is>
          <t>ERU per Acre</t>
        </is>
      </c>
      <c r="G44" s="14009" t="str">
        <f>=IFERROR(INDEX('All Data'!$AK:$AK,MATCH($H$29&amp;"",'All Data'!$A:$A,0)),"-")</f>
      </c>
    </row>
    <row customHeight="1" ht="15" r="45">
      <c r="B45" s="32" t="inlineStr">
        <is>
          <t>SAP Planned HH/ac</t>
        </is>
      </c>
      <c r="C45" s="14012" t="str">
        <f>=IFERROR(INDEX('All Data'!$AA:$AA,MATCH($H$29&amp;"",'All Data'!$A:$A,0)),"-")</f>
      </c>
      <c r="D45" s="32" t="inlineStr">
        <is>
          <t/>
        </is>
      </c>
      <c r="E45" s="4448" t="inlineStr">
        <is>
          <t/>
        </is>
      </c>
      <c r="F45" s="32" t="inlineStr">
        <is>
          <t/>
        </is>
      </c>
      <c r="G45" s="4448" t="inlineStr">
        <is>
          <t/>
        </is>
      </c>
    </row>
    <row customHeight="1" ht="15" r="46">
      <c r="B46" s="4384" t="inlineStr">
        <is>
          <t/>
        </is>
      </c>
      <c r="C46" s="4440" t="inlineStr">
        <is>
          <t/>
        </is>
      </c>
      <c r="D46" s="4384" t="inlineStr">
        <is>
          <t/>
        </is>
      </c>
      <c r="E46" s="4440" t="inlineStr">
        <is>
          <t/>
        </is>
      </c>
      <c r="F46" s="4384" t="inlineStr">
        <is>
          <t/>
        </is>
      </c>
      <c r="G46" s="4440" t="inlineStr">
        <is>
          <t/>
        </is>
      </c>
    </row>
    <row customHeight="1" ht="14" r="47">
      <c r="B47" s="4500" t="inlineStr">
        <is>
          <t>INCOME</t>
        </is>
      </c>
      <c r="C47" s="4500"/>
      <c r="D47" s="4500" t="inlineStr">
        <is>
          <t>POVERTY RATE</t>
        </is>
      </c>
      <c r="E47" s="4500"/>
      <c r="F47" s="4500" t="inlineStr">
        <is>
          <t>UNEMPLOYMENT</t>
        </is>
      </c>
      <c r="G47" s="4500"/>
    </row>
    <row customHeight="1" ht="18" r="48">
      <c r="B48" s="10"/>
      <c r="C48" s="14016" t="str">
        <f>=IFERROR(INDEX('All Data'!$AN:$AN,MATCH($H$29&amp;"",'All Data'!$A:$A,0)),"-")</f>
      </c>
      <c r="D48" s="10"/>
      <c r="E48" s="14020" t="str">
        <f>=IFERROR(INDEX('All Data'!$AL:$AL,MATCH($H$29&amp;"",'All Data'!$A:$A,0)),"-")</f>
      </c>
      <c r="F48" s="10"/>
      <c r="G48" s="14024" t="str">
        <f>=IFERROR(INDEX('All Data'!$AM:$AM,MATCH($H$29&amp;"",'All Data'!$A:$A,0)),"-")</f>
      </c>
    </row>
    <row customHeight="1" ht="24" r="49">
      <c r="B49" s="4645" t="str">
        <f>="Investment Likelihood: "&amp;IFERROR(INDEX('All Data'!$AP:$AP,MATCH($H$29&amp;"",'All Data'!$A:$A,0)),"—")</f>
      </c>
      <c r="C49" s="4645"/>
      <c r="D49" s="4645"/>
      <c r="E49" s="4645"/>
      <c r="F49" s="4645"/>
      <c r="G49" s="4645"/>
    </row>
    <row customHeight="1" ht="15" r="50">
      <c r="B50" s="4516" t="inlineStr">
        <is>
          <t>Access to Opportunities (ATO) Composite Score /100</t>
        </is>
      </c>
      <c r="C50" s="4516"/>
      <c r="D50" s="4516"/>
      <c r="E50" s="4516"/>
      <c r="F50" s="14028" t="str">
        <f>=IFERROR(INDEX('All Data'!$AF:$AF,MATCH($H$29&amp;"",'All Data'!$A:$A,0)),"-")</f>
      </c>
      <c r="G50" s="15"/>
    </row>
    <row customHeight="1" ht="8" r="51"/>
    <row customHeight="1" ht="8" r="52"/>
    <row customHeight="1" ht="8" r="53"/>
    <row customHeight="1" ht="22" r="54">
      <c r="A54" s="4523" t="str">
        <f>="03  —  "&amp;IFERROR(INDEX('All Data'!$C:$C,MATCH($H$54&amp;"",'All Data'!$A:$A,0)),"")&amp;"  |  GEOID "&amp;$H$54&amp;"  |  "&amp;TEXT(IFERROR(INDEX('All Data'!$F:$F,MATCH($H$54&amp;"",'All Data'!$A:$A,0)),0),"0")&amp;" ac  |  "&amp;IFERROR(INDEX('All Data'!$AP:$AP,MATCH($H$54&amp;"",'All Data'!$A:$A,0)),"—")</f>
      </c>
      <c r="B54" s="4523"/>
      <c r="C54" s="4523"/>
      <c r="D54" s="4523"/>
      <c r="E54" s="4523"/>
      <c r="F54" s="4523"/>
      <c r="G54" s="4523"/>
      <c r="H54" s="14029" t="inlineStr">
        <is>
          <t>49045131102</t>
        </is>
      </c>
    </row>
    <row customHeight="1" ht="14" r="55">
      <c r="B55" s="4382" t="inlineStr">
        <is>
          <t>TRACT PROFILE</t>
        </is>
      </c>
      <c r="C55" s="4382"/>
      <c r="D55" s="4382" t="inlineStr">
        <is>
          <t>CENTERS &amp; DISTRICTS</t>
        </is>
      </c>
      <c r="E55" s="4382"/>
      <c r="F55" s="4382" t="inlineStr">
        <is>
          <t>HOUSING &amp; DEMOGRAPHICS</t>
        </is>
      </c>
      <c r="G55" s="4382"/>
    </row>
    <row customHeight="1" ht="15" r="56">
      <c r="B56" s="4384" t="inlineStr">
        <is>
          <t>Population</t>
        </is>
      </c>
      <c r="C56" s="14032" t="str">
        <f>=IFERROR(INDEX('All Data'!$D:$D,MATCH($H$54&amp;"",'All Data'!$A:$A,0)),"-")</f>
      </c>
      <c r="D56" s="4384" t="inlineStr">
        <is>
          <t>WC MUorC % Total</t>
        </is>
      </c>
      <c r="E56" s="14035" t="str">
        <f>=IFERROR(INDEX('All Data'!$J:$J,MATCH($H$54&amp;"",'All Data'!$A:$A,0)),"-")</f>
      </c>
      <c r="F56" s="4384" t="inlineStr">
        <is>
          <t>Total Units</t>
        </is>
      </c>
      <c r="G56" s="14038" t="str">
        <f>=IFERROR(INDEX('All Data'!$R:$R,MATCH($H$54&amp;"",'All Data'!$A:$A,0)),"-")</f>
      </c>
    </row>
    <row customHeight="1" ht="15" r="57">
      <c r="B57" s="32" t="inlineStr">
        <is>
          <t>Households</t>
        </is>
      </c>
      <c r="C57" s="14041" t="str">
        <f>=IFERROR(INDEX('All Data'!$E:$E,MATCH($H$54&amp;"",'All Data'!$A:$A,0)),"-")</f>
      </c>
      <c r="D57" s="32" t="inlineStr">
        <is>
          <t>Metropolitan Center</t>
        </is>
      </c>
      <c r="E57" s="14044" t="str">
        <f>=IFERROR(INDEX('All Data'!$K:$K,MATCH($H$54&amp;"",'All Data'!$A:$A,0)),"-")</f>
      </c>
      <c r="F57" s="32" t="inlineStr">
        <is>
          <t>Residential Acres</t>
        </is>
      </c>
      <c r="G57" s="14047" t="str">
        <f>=IFERROR(INDEX('All Data'!$S:$S,MATCH($H$54&amp;"",'All Data'!$A:$A,0)),"-")</f>
      </c>
    </row>
    <row customHeight="1" ht="15" r="58">
      <c r="B58" s="4384" t="inlineStr">
        <is>
          <t>Total Acres</t>
        </is>
      </c>
      <c r="C58" s="14050" t="str">
        <f>=IFERROR(INDEX('All Data'!$F:$F,MATCH($H$54&amp;"",'All Data'!$A:$A,0)),"-")</f>
      </c>
      <c r="D58" s="4384" t="inlineStr">
        <is>
          <t>Urban Center</t>
        </is>
      </c>
      <c r="E58" s="14053" t="str">
        <f>=IFERROR(INDEX('All Data'!$L:$L,MATCH($H$54&amp;"",'All Data'!$A:$A,0)),"-")</f>
      </c>
      <c r="F58" s="4384" t="inlineStr">
        <is>
          <t>SFD Acres</t>
        </is>
      </c>
      <c r="G58" s="14056" t="str">
        <f>=IFERROR(INDEX('All Data'!$T:$T,MATCH($H$54&amp;"",'All Data'!$A:$A,0)),"-")</f>
      </c>
    </row>
    <row customHeight="1" ht="15" r="59">
      <c r="B59" s="32" t="inlineStr">
        <is>
          <t>Developable Acres</t>
        </is>
      </c>
      <c r="C59" s="14059" t="str">
        <f>=IFERROR(INDEX('All Data'!$G:$G,MATCH($H$54&amp;"",'All Data'!$A:$A,0)),"-")</f>
      </c>
      <c r="D59" s="32" t="inlineStr">
        <is>
          <t>City Center</t>
        </is>
      </c>
      <c r="E59" s="14062" t="str">
        <f>=IFERROR(INDEX('All Data'!$M:$M,MATCH($H$54&amp;"",'All Data'!$A:$A,0)),"-")</f>
      </c>
      <c r="F59" s="32" t="inlineStr">
        <is>
          <t>MF / SFA Acres</t>
        </is>
      </c>
      <c r="G59" s="14065" t="str">
        <f>=IFERROR(INDEX('All Data'!$U:$U,MATCH($H$54&amp;"",'All Data'!$A:$A,0)),"-")</f>
      </c>
    </row>
    <row customHeight="1" ht="15" r="60">
      <c r="B60" s="4384" t="inlineStr">
        <is>
          <t>OZ 1.0 Acres</t>
        </is>
      </c>
      <c r="C60" s="14068" t="str">
        <f>=IFERROR(INDEX('All Data'!$H:$H,MATCH($H$54&amp;"",'All Data'!$A:$A,0)),"-")</f>
      </c>
      <c r="D60" s="4384" t="inlineStr">
        <is>
          <t>Neighborhood Center</t>
        </is>
      </c>
      <c r="E60" s="14071" t="str">
        <f>=IFERROR(INDEX('All Data'!$N:$N,MATCH($H$54&amp;"",'All Data'!$A:$A,0)),"-")</f>
      </c>
      <c r="F60" s="4384" t="inlineStr">
        <is>
          <t>Poverty Rate</t>
        </is>
      </c>
      <c r="G60" s="14074" t="str">
        <f>=IFERROR(INDEX('All Data'!$AL:$AL,MATCH($H$54&amp;"",'All Data'!$A:$A,0)),"-")</f>
      </c>
    </row>
    <row customHeight="1" ht="15" r="61">
      <c r="B61" s="32" t="inlineStr">
        <is>
          <t>OZ 1.0 % of Tract</t>
        </is>
      </c>
      <c r="C61" s="14077" t="str">
        <f>=IFERROR(INDEX('All Data'!$I:$I,MATCH($H$54&amp;"",'All Data'!$A:$A,0)),"-")</f>
      </c>
      <c r="D61" s="32" t="inlineStr">
        <is>
          <t>Employment District</t>
        </is>
      </c>
      <c r="E61" s="14080" t="str">
        <f>=IFERROR(INDEX('All Data'!$O:$O,MATCH($H$54&amp;"",'All Data'!$A:$A,0)),"-")</f>
      </c>
      <c r="F61" s="32" t="inlineStr">
        <is>
          <t>Unemployment Rate</t>
        </is>
      </c>
      <c r="G61" s="14083" t="str">
        <f>=IFERROR(INDEX('All Data'!$AM:$AM,MATCH($H$54&amp;"",'All Data'!$A:$A,0)),"-")</f>
      </c>
    </row>
    <row customHeight="1" ht="15" r="62">
      <c r="B62" s="4384" t="inlineStr">
        <is>
          <t/>
        </is>
      </c>
      <c r="C62" s="4440" t="inlineStr">
        <is>
          <t/>
        </is>
      </c>
      <c r="D62" s="4384" t="inlineStr">
        <is>
          <t>Industrial District</t>
        </is>
      </c>
      <c r="E62" s="14086" t="str">
        <f>=IFERROR(INDEX('All Data'!$P:$P,MATCH($H$54&amp;"",'All Data'!$A:$A,0)),"-")</f>
      </c>
      <c r="F62" s="4384" t="inlineStr">
        <is>
          <t>Median Family Income</t>
        </is>
      </c>
      <c r="G62" s="14089" t="str">
        <f>=IFERROR(INDEX('All Data'!$AN:$AN,MATCH($H$54&amp;"",'All Data'!$A:$A,0)),"-")</f>
      </c>
    </row>
    <row customHeight="1" ht="15" r="63">
      <c r="B63" s="32" t="inlineStr">
        <is>
          <t/>
        </is>
      </c>
      <c r="C63" s="4448" t="inlineStr">
        <is>
          <t/>
        </is>
      </c>
      <c r="D63" s="32" t="inlineStr">
        <is>
          <t>Retail District</t>
        </is>
      </c>
      <c r="E63" s="14092" t="str">
        <f>=IFERROR(INDEX('All Data'!$Q:$Q,MATCH($H$54&amp;"",'All Data'!$A:$A,0)),"-")</f>
      </c>
      <c r="F63" s="32" t="inlineStr">
        <is>
          <t/>
        </is>
      </c>
      <c r="G63" s="4448" t="inlineStr">
        <is>
          <t/>
        </is>
      </c>
    </row>
    <row customHeight="1" ht="14" r="64">
      <c r="B64" s="4453" t="inlineStr">
        <is>
          <t>TRANSIT ACCESS</t>
        </is>
      </c>
      <c r="C64" s="4453"/>
      <c r="D64" s="4453" t="inlineStr">
        <is>
          <t>AUTO ACCESS</t>
        </is>
      </c>
      <c r="E64" s="4453"/>
      <c r="F64" s="4453" t="inlineStr">
        <is>
          <t>PROJECTED GROWTH 2027-37</t>
        </is>
      </c>
      <c r="G64" s="4453"/>
    </row>
    <row customHeight="1" ht="15" r="65">
      <c r="B65" s="4384" t="inlineStr">
        <is>
          <t>Rail / BRT Stops</t>
        </is>
      </c>
      <c r="C65" s="14095" t="str">
        <f>=IFERROR(INDEX('All Data'!$V:$V,MATCH($H$54&amp;"",'All Data'!$A:$A,0)),"-")</f>
      </c>
      <c r="D65" s="4384" t="inlineStr">
        <is>
          <t>Freeway Exits</t>
        </is>
      </c>
      <c r="E65" s="14098" t="str">
        <f>=IFERROR(INDEX('All Data'!$AB:$AB,MATCH($H$54&amp;"",'All Data'!$A:$A,0)),"-")</f>
      </c>
      <c r="F65" s="4384" t="inlineStr">
        <is>
          <t>Households Added</t>
        </is>
      </c>
      <c r="G65" s="14101" t="str">
        <f>=IFERROR(INDEX('All Data'!$AG:$AG,MATCH($H$54&amp;"",'All Data'!$A:$A,0)),"-")</f>
      </c>
    </row>
    <row customHeight="1" ht="15" r="66">
      <c r="B66" s="32" t="inlineStr">
        <is>
          <t>SAP Acres</t>
        </is>
      </c>
      <c r="C66" s="14104" t="str">
        <f>=IFERROR(INDEX('All Data'!$W:$W,MATCH($H$54&amp;"",'All Data'!$A:$A,0)),"-")</f>
      </c>
      <c r="D66" s="32" t="inlineStr">
        <is>
          <t>Exit Distance (mi)</t>
        </is>
      </c>
      <c r="E66" s="14107" t="str">
        <f>=IFERROR(INDEX('All Data'!$AC:$AC,MATCH($H$54&amp;"",'All Data'!$A:$A,0)),"-")</f>
      </c>
      <c r="F66" s="32" t="inlineStr">
        <is>
          <t>Population Added</t>
        </is>
      </c>
      <c r="G66" s="14110" t="str">
        <f>=IFERROR(INDEX('All Data'!$AH:$AH,MATCH($H$54&amp;"",'All Data'!$A:$A,0)),"-")</f>
      </c>
    </row>
    <row customHeight="1" ht="15" r="67">
      <c r="B67" s="4384" t="inlineStr">
        <is>
          <t>SAP % of Tract</t>
        </is>
      </c>
      <c r="C67" s="14113" t="str">
        <f>=IFERROR(INDEX('All Data'!$X:$X,MATCH($H$54&amp;"",'All Data'!$A:$A,0)),"-")</f>
      </c>
      <c r="D67" s="4384" t="inlineStr">
        <is>
          <t>ATO Jobs (Auto)</t>
        </is>
      </c>
      <c r="E67" s="14116" t="str">
        <f>=IFERROR(INDEX('All Data'!$AD:$AD,MATCH($H$54&amp;"",'All Data'!$A:$A,0)),"-")</f>
      </c>
      <c r="F67" s="4384" t="inlineStr">
        <is>
          <t>Jobs Added</t>
        </is>
      </c>
      <c r="G67" s="14119" t="str">
        <f>=IFERROR(INDEX('All Data'!$AI:$AI,MATCH($H$54&amp;"",'All Data'!$A:$A,0)),"-")</f>
      </c>
    </row>
    <row customHeight="1" ht="15" r="68">
      <c r="B68" s="32" t="inlineStr">
        <is>
          <t>ATO Jobs (Transit)</t>
        </is>
      </c>
      <c r="C68" s="14122" t="str">
        <f>=IFERROR(INDEX('All Data'!$Y:$Y,MATCH($H$54&amp;"",'All Data'!$A:$A,0)),"-")</f>
      </c>
      <c r="D68" s="32" t="inlineStr">
        <is>
          <t>ATO Households (Auto)</t>
        </is>
      </c>
      <c r="E68" s="14125" t="str">
        <f>=IFERROR(INDEX('All Data'!$AE:$AE,MATCH($H$54&amp;"",'All Data'!$A:$A,0)),"-")</f>
      </c>
      <c r="F68" s="32" t="inlineStr">
        <is>
          <t>ERU Added</t>
        </is>
      </c>
      <c r="G68" s="14128" t="str">
        <f>=IFERROR(INDEX('All Data'!$AJ:$AJ,MATCH($H$54&amp;"",'All Data'!$A:$A,0)),"-")</f>
      </c>
    </row>
    <row customHeight="1" ht="15" r="69">
      <c r="B69" s="4384" t="inlineStr">
        <is>
          <t>ATO Households (Transit)</t>
        </is>
      </c>
      <c r="C69" s="14131" t="str">
        <f>=IFERROR(INDEX('All Data'!$Z:$Z,MATCH($H$54&amp;"",'All Data'!$A:$A,0)),"-")</f>
      </c>
      <c r="D69" s="4384" t="inlineStr">
        <is>
          <t/>
        </is>
      </c>
      <c r="E69" s="4440" t="inlineStr">
        <is>
          <t/>
        </is>
      </c>
      <c r="F69" s="4384" t="inlineStr">
        <is>
          <t>ERU per Acre</t>
        </is>
      </c>
      <c r="G69" s="14134" t="str">
        <f>=IFERROR(INDEX('All Data'!$AK:$AK,MATCH($H$54&amp;"",'All Data'!$A:$A,0)),"-")</f>
      </c>
    </row>
    <row customHeight="1" ht="15" r="70">
      <c r="B70" s="32" t="inlineStr">
        <is>
          <t>SAP Planned HH/ac</t>
        </is>
      </c>
      <c r="C70" s="14137" t="str">
        <f>=IFERROR(INDEX('All Data'!$AA:$AA,MATCH($H$54&amp;"",'All Data'!$A:$A,0)),"-")</f>
      </c>
      <c r="D70" s="32" t="inlineStr">
        <is>
          <t/>
        </is>
      </c>
      <c r="E70" s="4448" t="inlineStr">
        <is>
          <t/>
        </is>
      </c>
      <c r="F70" s="32" t="inlineStr">
        <is>
          <t/>
        </is>
      </c>
      <c r="G70" s="4448" t="inlineStr">
        <is>
          <t/>
        </is>
      </c>
    </row>
    <row customHeight="1" ht="15" r="71">
      <c r="B71" s="4384" t="inlineStr">
        <is>
          <t/>
        </is>
      </c>
      <c r="C71" s="4440" t="inlineStr">
        <is>
          <t/>
        </is>
      </c>
      <c r="D71" s="4384" t="inlineStr">
        <is>
          <t/>
        </is>
      </c>
      <c r="E71" s="4440" t="inlineStr">
        <is>
          <t/>
        </is>
      </c>
      <c r="F71" s="4384" t="inlineStr">
        <is>
          <t/>
        </is>
      </c>
      <c r="G71" s="4440" t="inlineStr">
        <is>
          <t/>
        </is>
      </c>
    </row>
    <row customHeight="1" ht="14" r="72">
      <c r="B72" s="4500" t="inlineStr">
        <is>
          <t>INCOME</t>
        </is>
      </c>
      <c r="C72" s="4500"/>
      <c r="D72" s="4500" t="inlineStr">
        <is>
          <t>POVERTY RATE</t>
        </is>
      </c>
      <c r="E72" s="4500"/>
      <c r="F72" s="4500" t="inlineStr">
        <is>
          <t>UNEMPLOYMENT</t>
        </is>
      </c>
      <c r="G72" s="4500"/>
    </row>
    <row customHeight="1" ht="18" r="73">
      <c r="B73" s="10"/>
      <c r="C73" s="14141" t="str">
        <f>=IFERROR(INDEX('All Data'!$AN:$AN,MATCH($H$54&amp;"",'All Data'!$A:$A,0)),"-")</f>
      </c>
      <c r="D73" s="10"/>
      <c r="E73" s="14145" t="str">
        <f>=IFERROR(INDEX('All Data'!$AL:$AL,MATCH($H$54&amp;"",'All Data'!$A:$A,0)),"-")</f>
      </c>
      <c r="F73" s="10"/>
      <c r="G73" s="14149" t="str">
        <f>=IFERROR(INDEX('All Data'!$AM:$AM,MATCH($H$54&amp;"",'All Data'!$A:$A,0)),"-")</f>
      </c>
    </row>
    <row customHeight="1" ht="24" r="74">
      <c r="B74" s="4645" t="str">
        <f>="Investment Likelihood: "&amp;IFERROR(INDEX('All Data'!$AP:$AP,MATCH($H$54&amp;"",'All Data'!$A:$A,0)),"—")</f>
      </c>
      <c r="C74" s="4645"/>
      <c r="D74" s="4645"/>
      <c r="E74" s="4645"/>
      <c r="F74" s="4645"/>
      <c r="G74" s="4645"/>
    </row>
    <row customHeight="1" ht="15" r="75">
      <c r="B75" s="4516" t="inlineStr">
        <is>
          <t>Access to Opportunities (ATO) Composite Score /100</t>
        </is>
      </c>
      <c r="C75" s="4516"/>
      <c r="D75" s="4516"/>
      <c r="E75" s="4516"/>
      <c r="F75" s="14153" t="str">
        <f>=IFERROR(INDEX('All Data'!$AF:$AF,MATCH($H$54&amp;"",'All Data'!$A:$A,0)),"-")</f>
      </c>
      <c r="G75" s="15"/>
    </row>
    <row customHeight="1" ht="8" r="76"/>
    <row customHeight="1" ht="8" r="77"/>
    <row customHeight="1" ht="8" r="78"/>
  </sheetData>
  <mergeCells count="41">
    <mergeCell ref="A1:G1"/>
    <mergeCell ref="A2:G2"/>
    <mergeCell ref="A4:G4"/>
    <mergeCell ref="B5:C5"/>
    <mergeCell ref="D5:E5"/>
    <mergeCell ref="F5:G5"/>
    <mergeCell ref="B14:C14"/>
    <mergeCell ref="D14:E14"/>
    <mergeCell ref="F14:G14"/>
    <mergeCell ref="B22:C22"/>
    <mergeCell ref="D22:E22"/>
    <mergeCell ref="F22:G22"/>
    <mergeCell ref="B24:G24"/>
    <mergeCell ref="B25:E25"/>
    <mergeCell ref="F25:G25"/>
    <mergeCell ref="A29:G29"/>
    <mergeCell ref="B30:C30"/>
    <mergeCell ref="D30:E30"/>
    <mergeCell ref="F30:G30"/>
    <mergeCell ref="B39:C39"/>
    <mergeCell ref="D39:E39"/>
    <mergeCell ref="F39:G39"/>
    <mergeCell ref="B47:C47"/>
    <mergeCell ref="D47:E47"/>
    <mergeCell ref="F47:G47"/>
    <mergeCell ref="B49:G49"/>
    <mergeCell ref="B50:E50"/>
    <mergeCell ref="F50:G50"/>
    <mergeCell ref="A54:G54"/>
    <mergeCell ref="B55:C55"/>
    <mergeCell ref="D55:E55"/>
    <mergeCell ref="F55:G55"/>
    <mergeCell ref="B64:C64"/>
    <mergeCell ref="D64:E64"/>
    <mergeCell ref="F64:G64"/>
    <mergeCell ref="B72:C72"/>
    <mergeCell ref="D72:E72"/>
    <mergeCell ref="F72:G72"/>
    <mergeCell ref="B74:G74"/>
    <mergeCell ref="B75:E75"/>
    <mergeCell ref="F75:G75"/>
  </mergeCells>
  <printOptions gridLines="1" gridLinesSet="1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3B4F"/>
  </sheetPr>
  <dimension ref="A1:H75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6.832"/>
    <col min="2" max="2" bestFit="1" customWidth="1" hidden="false" width="22.832"/>
    <col min="3" max="3" bestFit="1" customWidth="1" hidden="false" width="13.832"/>
    <col min="4" max="4" bestFit="1" customWidth="1" hidden="false" width="22.832"/>
    <col min="5" max="5" bestFit="1" customWidth="1" hidden="false" width="13.832"/>
    <col min="6" max="6" bestFit="1" customWidth="1" hidden="false" width="22.832"/>
    <col min="7" max="7" bestFit="1" customWidth="1" hidden="false" width="13.832"/>
    <col min="8" max="8" bestFit="1" customWidth="1" hidden="true" width="0.93"/>
  </cols>
  <sheetData>
    <row customHeight="1" ht="28" r="1">
      <c r="A1" s="34" t="inlineStr">
        <is>
          <t>Utah County — OZ 2.0 Candidate Tracts — Detail</t>
        </is>
      </c>
      <c r="B1" s="34"/>
      <c r="C1" s="34"/>
      <c r="D1" s="34"/>
      <c r="E1" s="34"/>
      <c r="F1" s="34"/>
      <c r="G1" s="34"/>
    </row>
    <row customHeight="1" ht="18" r="2">
      <c r="A2" s="6" t="inlineStr">
        <is>
          <t>WFRC &amp; MAG Region  |  Generated June 01, 2026</t>
        </is>
      </c>
      <c r="B2" s="6"/>
      <c r="C2" s="6"/>
      <c r="D2" s="6"/>
      <c r="E2" s="6"/>
      <c r="F2" s="6"/>
      <c r="G2" s="6"/>
    </row>
    <row customHeight="1" ht="8" r="3"/>
    <row customHeight="1" ht="22" r="4">
      <c r="A4" s="4381" t="str">
        <f>="01  —  "&amp;IFERROR(INDEX('All Data'!$C:$C,MATCH($H$4&amp;"",'All Data'!$A:$A,0)),"")&amp;"  |  GEOID "&amp;$H$4&amp;"  |  "&amp;TEXT(IFERROR(INDEX('All Data'!$F:$F,MATCH($H$4&amp;"",'All Data'!$A:$A,0)),0),"0")&amp;" ac  |  "&amp;IFERROR(INDEX('All Data'!$AP:$AP,MATCH($H$4&amp;"",'All Data'!$A:$A,0)),"—")</f>
      </c>
      <c r="B4" s="4381"/>
      <c r="C4" s="4381"/>
      <c r="D4" s="4381"/>
      <c r="E4" s="4381"/>
      <c r="F4" s="4381"/>
      <c r="G4" s="4381"/>
      <c r="H4" s="14154" t="inlineStr">
        <is>
          <t>49049000511</t>
        </is>
      </c>
    </row>
    <row customHeight="1" ht="14" r="5">
      <c r="B5" s="4382" t="inlineStr">
        <is>
          <t>TRACT PROFILE</t>
        </is>
      </c>
      <c r="C5" s="4382"/>
      <c r="D5" s="4382" t="inlineStr">
        <is>
          <t>CENTERS &amp; DISTRICTS</t>
        </is>
      </c>
      <c r="E5" s="4382"/>
      <c r="F5" s="4382" t="inlineStr">
        <is>
          <t>HOUSING &amp; DEMOGRAPHICS</t>
        </is>
      </c>
      <c r="G5" s="4382"/>
    </row>
    <row customHeight="1" ht="15" r="6">
      <c r="B6" s="4384" t="inlineStr">
        <is>
          <t>Population</t>
        </is>
      </c>
      <c r="C6" s="14157" t="str">
        <f>=IFERROR(INDEX('All Data'!$D:$D,MATCH($H$4&amp;"",'All Data'!$A:$A,0)),"-")</f>
      </c>
      <c r="D6" s="4384" t="inlineStr">
        <is>
          <t>WC MUorC % Total</t>
        </is>
      </c>
      <c r="E6" s="14160" t="str">
        <f>=IFERROR(INDEX('All Data'!$J:$J,MATCH($H$4&amp;"",'All Data'!$A:$A,0)),"-")</f>
      </c>
      <c r="F6" s="4384" t="inlineStr">
        <is>
          <t>Total Units</t>
        </is>
      </c>
      <c r="G6" s="14163" t="str">
        <f>=IFERROR(INDEX('All Data'!$R:$R,MATCH($H$4&amp;"",'All Data'!$A:$A,0)),"-")</f>
      </c>
    </row>
    <row customHeight="1" ht="15" r="7">
      <c r="B7" s="32" t="inlineStr">
        <is>
          <t>Households</t>
        </is>
      </c>
      <c r="C7" s="14166" t="str">
        <f>=IFERROR(INDEX('All Data'!$E:$E,MATCH($H$4&amp;"",'All Data'!$A:$A,0)),"-")</f>
      </c>
      <c r="D7" s="32" t="inlineStr">
        <is>
          <t>Metropolitan Center</t>
        </is>
      </c>
      <c r="E7" s="14169" t="str">
        <f>=IFERROR(INDEX('All Data'!$K:$K,MATCH($H$4&amp;"",'All Data'!$A:$A,0)),"-")</f>
      </c>
      <c r="F7" s="32" t="inlineStr">
        <is>
          <t>Residential Acres</t>
        </is>
      </c>
      <c r="G7" s="14172" t="str">
        <f>=IFERROR(INDEX('All Data'!$S:$S,MATCH($H$4&amp;"",'All Data'!$A:$A,0)),"-")</f>
      </c>
    </row>
    <row customHeight="1" ht="15" r="8">
      <c r="B8" s="4384" t="inlineStr">
        <is>
          <t>Total Acres</t>
        </is>
      </c>
      <c r="C8" s="14175" t="str">
        <f>=IFERROR(INDEX('All Data'!$F:$F,MATCH($H$4&amp;"",'All Data'!$A:$A,0)),"-")</f>
      </c>
      <c r="D8" s="4384" t="inlineStr">
        <is>
          <t>Urban Center</t>
        </is>
      </c>
      <c r="E8" s="14178" t="str">
        <f>=IFERROR(INDEX('All Data'!$L:$L,MATCH($H$4&amp;"",'All Data'!$A:$A,0)),"-")</f>
      </c>
      <c r="F8" s="4384" t="inlineStr">
        <is>
          <t>SFD Acres</t>
        </is>
      </c>
      <c r="G8" s="14181" t="str">
        <f>=IFERROR(INDEX('All Data'!$T:$T,MATCH($H$4&amp;"",'All Data'!$A:$A,0)),"-")</f>
      </c>
    </row>
    <row customHeight="1" ht="15" r="9">
      <c r="B9" s="32" t="inlineStr">
        <is>
          <t>Developable Acres</t>
        </is>
      </c>
      <c r="C9" s="14184" t="str">
        <f>=IFERROR(INDEX('All Data'!$G:$G,MATCH($H$4&amp;"",'All Data'!$A:$A,0)),"-")</f>
      </c>
      <c r="D9" s="32" t="inlineStr">
        <is>
          <t>City Center</t>
        </is>
      </c>
      <c r="E9" s="14187" t="str">
        <f>=IFERROR(INDEX('All Data'!$M:$M,MATCH($H$4&amp;"",'All Data'!$A:$A,0)),"-")</f>
      </c>
      <c r="F9" s="32" t="inlineStr">
        <is>
          <t>MF / SFA Acres</t>
        </is>
      </c>
      <c r="G9" s="14190" t="str">
        <f>=IFERROR(INDEX('All Data'!$U:$U,MATCH($H$4&amp;"",'All Data'!$A:$A,0)),"-")</f>
      </c>
    </row>
    <row customHeight="1" ht="15" r="10">
      <c r="B10" s="4384" t="inlineStr">
        <is>
          <t>OZ 1.0 Acres</t>
        </is>
      </c>
      <c r="C10" s="14193" t="str">
        <f>=IFERROR(INDEX('All Data'!$H:$H,MATCH($H$4&amp;"",'All Data'!$A:$A,0)),"-")</f>
      </c>
      <c r="D10" s="4384" t="inlineStr">
        <is>
          <t>Neighborhood Center</t>
        </is>
      </c>
      <c r="E10" s="14196" t="str">
        <f>=IFERROR(INDEX('All Data'!$N:$N,MATCH($H$4&amp;"",'All Data'!$A:$A,0)),"-")</f>
      </c>
      <c r="F10" s="4384" t="inlineStr">
        <is>
          <t>Poverty Rate</t>
        </is>
      </c>
      <c r="G10" s="14199" t="str">
        <f>=IFERROR(INDEX('All Data'!$AL:$AL,MATCH($H$4&amp;"",'All Data'!$A:$A,0)),"-")</f>
      </c>
    </row>
    <row customHeight="1" ht="15" r="11">
      <c r="B11" s="32" t="inlineStr">
        <is>
          <t>OZ 1.0 % of Tract</t>
        </is>
      </c>
      <c r="C11" s="14202" t="str">
        <f>=IFERROR(INDEX('All Data'!$I:$I,MATCH($H$4&amp;"",'All Data'!$A:$A,0)),"-")</f>
      </c>
      <c r="D11" s="32" t="inlineStr">
        <is>
          <t>Employment District</t>
        </is>
      </c>
      <c r="E11" s="14205" t="str">
        <f>=IFERROR(INDEX('All Data'!$O:$O,MATCH($H$4&amp;"",'All Data'!$A:$A,0)),"-")</f>
      </c>
      <c r="F11" s="32" t="inlineStr">
        <is>
          <t>Unemployment Rate</t>
        </is>
      </c>
      <c r="G11" s="14208" t="str">
        <f>=IFERROR(INDEX('All Data'!$AM:$AM,MATCH($H$4&amp;"",'All Data'!$A:$A,0)),"-")</f>
      </c>
    </row>
    <row customHeight="1" ht="15" r="12">
      <c r="B12" s="4384" t="inlineStr">
        <is>
          <t/>
        </is>
      </c>
      <c r="C12" s="4440" t="inlineStr">
        <is>
          <t/>
        </is>
      </c>
      <c r="D12" s="4384" t="inlineStr">
        <is>
          <t>Industrial District</t>
        </is>
      </c>
      <c r="E12" s="14211" t="str">
        <f>=IFERROR(INDEX('All Data'!$P:$P,MATCH($H$4&amp;"",'All Data'!$A:$A,0)),"-")</f>
      </c>
      <c r="F12" s="4384" t="inlineStr">
        <is>
          <t>Median Family Income</t>
        </is>
      </c>
      <c r="G12" s="14214" t="str">
        <f>=IFERROR(INDEX('All Data'!$AN:$AN,MATCH($H$4&amp;"",'All Data'!$A:$A,0)),"-")</f>
      </c>
    </row>
    <row customHeight="1" ht="15" r="13">
      <c r="B13" s="32" t="inlineStr">
        <is>
          <t/>
        </is>
      </c>
      <c r="C13" s="4448" t="inlineStr">
        <is>
          <t/>
        </is>
      </c>
      <c r="D13" s="32" t="inlineStr">
        <is>
          <t>Retail District</t>
        </is>
      </c>
      <c r="E13" s="14217" t="str">
        <f>=IFERROR(INDEX('All Data'!$Q:$Q,MATCH($H$4&amp;"",'All Data'!$A:$A,0)),"-")</f>
      </c>
      <c r="F13" s="32" t="inlineStr">
        <is>
          <t/>
        </is>
      </c>
      <c r="G13" s="4448" t="inlineStr">
        <is>
          <t/>
        </is>
      </c>
    </row>
    <row customHeight="1" ht="14" r="14">
      <c r="B14" s="4453" t="inlineStr">
        <is>
          <t>TRANSIT ACCESS</t>
        </is>
      </c>
      <c r="C14" s="4453"/>
      <c r="D14" s="4453" t="inlineStr">
        <is>
          <t>AUTO ACCESS</t>
        </is>
      </c>
      <c r="E14" s="4453"/>
      <c r="F14" s="4453" t="inlineStr">
        <is>
          <t>PROJECTED GROWTH 2027-37</t>
        </is>
      </c>
      <c r="G14" s="4453"/>
    </row>
    <row customHeight="1" ht="15" r="15">
      <c r="B15" s="4384" t="inlineStr">
        <is>
          <t>Rail / BRT Stops</t>
        </is>
      </c>
      <c r="C15" s="14220" t="str">
        <f>=IFERROR(INDEX('All Data'!$V:$V,MATCH($H$4&amp;"",'All Data'!$A:$A,0)),"-")</f>
      </c>
      <c r="D15" s="4384" t="inlineStr">
        <is>
          <t>Freeway Exits</t>
        </is>
      </c>
      <c r="E15" s="14223" t="str">
        <f>=IFERROR(INDEX('All Data'!$AB:$AB,MATCH($H$4&amp;"",'All Data'!$A:$A,0)),"-")</f>
      </c>
      <c r="F15" s="4384" t="inlineStr">
        <is>
          <t>Households Added</t>
        </is>
      </c>
      <c r="G15" s="14226" t="str">
        <f>=IFERROR(INDEX('All Data'!$AG:$AG,MATCH($H$4&amp;"",'All Data'!$A:$A,0)),"-")</f>
      </c>
    </row>
    <row customHeight="1" ht="15" r="16">
      <c r="B16" s="32" t="inlineStr">
        <is>
          <t>SAP Acres</t>
        </is>
      </c>
      <c r="C16" s="14229" t="str">
        <f>=IFERROR(INDEX('All Data'!$W:$W,MATCH($H$4&amp;"",'All Data'!$A:$A,0)),"-")</f>
      </c>
      <c r="D16" s="32" t="inlineStr">
        <is>
          <t>Exit Distance (mi)</t>
        </is>
      </c>
      <c r="E16" s="14232" t="str">
        <f>=IFERROR(INDEX('All Data'!$AC:$AC,MATCH($H$4&amp;"",'All Data'!$A:$A,0)),"-")</f>
      </c>
      <c r="F16" s="32" t="inlineStr">
        <is>
          <t>Population Added</t>
        </is>
      </c>
      <c r="G16" s="14235" t="str">
        <f>=IFERROR(INDEX('All Data'!$AH:$AH,MATCH($H$4&amp;"",'All Data'!$A:$A,0)),"-")</f>
      </c>
    </row>
    <row customHeight="1" ht="15" r="17">
      <c r="B17" s="4384" t="inlineStr">
        <is>
          <t>SAP % of Tract</t>
        </is>
      </c>
      <c r="C17" s="14238" t="str">
        <f>=IFERROR(INDEX('All Data'!$X:$X,MATCH($H$4&amp;"",'All Data'!$A:$A,0)),"-")</f>
      </c>
      <c r="D17" s="4384" t="inlineStr">
        <is>
          <t>ATO Jobs (Auto)</t>
        </is>
      </c>
      <c r="E17" s="14241" t="str">
        <f>=IFERROR(INDEX('All Data'!$AD:$AD,MATCH($H$4&amp;"",'All Data'!$A:$A,0)),"-")</f>
      </c>
      <c r="F17" s="4384" t="inlineStr">
        <is>
          <t>Jobs Added</t>
        </is>
      </c>
      <c r="G17" s="14244" t="str">
        <f>=IFERROR(INDEX('All Data'!$AI:$AI,MATCH($H$4&amp;"",'All Data'!$A:$A,0)),"-")</f>
      </c>
    </row>
    <row customHeight="1" ht="15" r="18">
      <c r="B18" s="32" t="inlineStr">
        <is>
          <t>ATO Jobs (Transit)</t>
        </is>
      </c>
      <c r="C18" s="14247" t="str">
        <f>=IFERROR(INDEX('All Data'!$Y:$Y,MATCH($H$4&amp;"",'All Data'!$A:$A,0)),"-")</f>
      </c>
      <c r="D18" s="32" t="inlineStr">
        <is>
          <t>ATO Households (Auto)</t>
        </is>
      </c>
      <c r="E18" s="14250" t="str">
        <f>=IFERROR(INDEX('All Data'!$AE:$AE,MATCH($H$4&amp;"",'All Data'!$A:$A,0)),"-")</f>
      </c>
      <c r="F18" s="32" t="inlineStr">
        <is>
          <t>ERU Added</t>
        </is>
      </c>
      <c r="G18" s="14253" t="str">
        <f>=IFERROR(INDEX('All Data'!$AJ:$AJ,MATCH($H$4&amp;"",'All Data'!$A:$A,0)),"-")</f>
      </c>
    </row>
    <row customHeight="1" ht="15" r="19">
      <c r="B19" s="4384" t="inlineStr">
        <is>
          <t>ATO Households (Transit)</t>
        </is>
      </c>
      <c r="C19" s="14256" t="str">
        <f>=IFERROR(INDEX('All Data'!$Z:$Z,MATCH($H$4&amp;"",'All Data'!$A:$A,0)),"-")</f>
      </c>
      <c r="D19" s="4384" t="inlineStr">
        <is>
          <t/>
        </is>
      </c>
      <c r="E19" s="4440" t="inlineStr">
        <is>
          <t/>
        </is>
      </c>
      <c r="F19" s="4384" t="inlineStr">
        <is>
          <t>ERU per Acre</t>
        </is>
      </c>
      <c r="G19" s="14259" t="str">
        <f>=IFERROR(INDEX('All Data'!$AK:$AK,MATCH($H$4&amp;"",'All Data'!$A:$A,0)),"-")</f>
      </c>
    </row>
    <row customHeight="1" ht="15" r="20">
      <c r="B20" s="32" t="inlineStr">
        <is>
          <t>SAP Planned HH/ac</t>
        </is>
      </c>
      <c r="C20" s="14262" t="str">
        <f>=IFERROR(INDEX('All Data'!$AA:$AA,MATCH($H$4&amp;"",'All Data'!$A:$A,0)),"-")</f>
      </c>
      <c r="D20" s="32" t="inlineStr">
        <is>
          <t/>
        </is>
      </c>
      <c r="E20" s="4448" t="inlineStr">
        <is>
          <t/>
        </is>
      </c>
      <c r="F20" s="32" t="inlineStr">
        <is>
          <t/>
        </is>
      </c>
      <c r="G20" s="4448" t="inlineStr">
        <is>
          <t/>
        </is>
      </c>
    </row>
    <row customHeight="1" ht="15" r="21">
      <c r="B21" s="4384" t="inlineStr">
        <is>
          <t/>
        </is>
      </c>
      <c r="C21" s="4440" t="inlineStr">
        <is>
          <t/>
        </is>
      </c>
      <c r="D21" s="4384" t="inlineStr">
        <is>
          <t/>
        </is>
      </c>
      <c r="E21" s="4440" t="inlineStr">
        <is>
          <t/>
        </is>
      </c>
      <c r="F21" s="4384" t="inlineStr">
        <is>
          <t/>
        </is>
      </c>
      <c r="G21" s="4440" t="inlineStr">
        <is>
          <t/>
        </is>
      </c>
    </row>
    <row customHeight="1" ht="14" r="22">
      <c r="B22" s="4500" t="inlineStr">
        <is>
          <t>INCOME</t>
        </is>
      </c>
      <c r="C22" s="4500"/>
      <c r="D22" s="4500" t="inlineStr">
        <is>
          <t>POVERTY RATE</t>
        </is>
      </c>
      <c r="E22" s="4500"/>
      <c r="F22" s="4500" t="inlineStr">
        <is>
          <t>UNEMPLOYMENT</t>
        </is>
      </c>
      <c r="G22" s="4500"/>
    </row>
    <row customHeight="1" ht="18" r="23">
      <c r="B23" s="10"/>
      <c r="C23" s="14266" t="str">
        <f>=IFERROR(INDEX('All Data'!$AN:$AN,MATCH($H$4&amp;"",'All Data'!$A:$A,0)),"-")</f>
      </c>
      <c r="D23" s="10"/>
      <c r="E23" s="14270" t="str">
        <f>=IFERROR(INDEX('All Data'!$AL:$AL,MATCH($H$4&amp;"",'All Data'!$A:$A,0)),"-")</f>
      </c>
      <c r="F23" s="10"/>
      <c r="G23" s="14274" t="str">
        <f>=IFERROR(INDEX('All Data'!$AM:$AM,MATCH($H$4&amp;"",'All Data'!$A:$A,0)),"-")</f>
      </c>
    </row>
    <row customHeight="1" ht="24" r="24">
      <c r="B24" s="4514" t="str">
        <f>="Investment Likelihood: "&amp;IFERROR(INDEX('All Data'!$AP:$AP,MATCH($H$4&amp;"",'All Data'!$A:$A,0)),"—")</f>
      </c>
      <c r="C24" s="4514"/>
      <c r="D24" s="4514"/>
      <c r="E24" s="4514"/>
      <c r="F24" s="4514"/>
      <c r="G24" s="4514"/>
    </row>
    <row customHeight="1" ht="15" r="25">
      <c r="B25" s="4516" t="inlineStr">
        <is>
          <t>Access to Opportunities (ATO) Composite Score /100</t>
        </is>
      </c>
      <c r="C25" s="4516"/>
      <c r="D25" s="4516"/>
      <c r="E25" s="4516"/>
      <c r="F25" s="14278" t="str">
        <f>=IFERROR(INDEX('All Data'!$AF:$AF,MATCH($H$4&amp;"",'All Data'!$A:$A,0)),"-")</f>
      </c>
      <c r="G25" s="15"/>
    </row>
    <row customHeight="1" ht="8" r="26"/>
    <row customHeight="1" ht="8" r="27"/>
    <row customHeight="1" ht="8" r="28"/>
    <row customHeight="1" ht="22" r="29">
      <c r="A29" s="4523" t="str">
        <f>="02  —  "&amp;IFERROR(INDEX('All Data'!$C:$C,MATCH($H$29&amp;"",'All Data'!$A:$A,0)),"")&amp;"  |  GEOID "&amp;$H$29&amp;"  |  "&amp;TEXT(IFERROR(INDEX('All Data'!$F:$F,MATCH($H$29&amp;"",'All Data'!$A:$A,0)),0),"0")&amp;" ac  |  "&amp;IFERROR(INDEX('All Data'!$AP:$AP,MATCH($H$29&amp;"",'All Data'!$A:$A,0)),"—")</f>
      </c>
      <c r="B29" s="4523"/>
      <c r="C29" s="4523"/>
      <c r="D29" s="4523"/>
      <c r="E29" s="4523"/>
      <c r="F29" s="4523"/>
      <c r="G29" s="4523"/>
      <c r="H29" s="14279" t="inlineStr">
        <is>
          <t>49049000801</t>
        </is>
      </c>
    </row>
    <row customHeight="1" ht="14" r="30">
      <c r="B30" s="4382" t="inlineStr">
        <is>
          <t>TRACT PROFILE</t>
        </is>
      </c>
      <c r="C30" s="4382"/>
      <c r="D30" s="4382" t="inlineStr">
        <is>
          <t>CENTERS &amp; DISTRICTS</t>
        </is>
      </c>
      <c r="E30" s="4382"/>
      <c r="F30" s="4382" t="inlineStr">
        <is>
          <t>HOUSING &amp; DEMOGRAPHICS</t>
        </is>
      </c>
      <c r="G30" s="4382"/>
    </row>
    <row customHeight="1" ht="15" r="31">
      <c r="B31" s="4384" t="inlineStr">
        <is>
          <t>Population</t>
        </is>
      </c>
      <c r="C31" s="14282" t="str">
        <f>=IFERROR(INDEX('All Data'!$D:$D,MATCH($H$29&amp;"",'All Data'!$A:$A,0)),"-")</f>
      </c>
      <c r="D31" s="4384" t="inlineStr">
        <is>
          <t>WC MUorC % Total</t>
        </is>
      </c>
      <c r="E31" s="14285" t="str">
        <f>=IFERROR(INDEX('All Data'!$J:$J,MATCH($H$29&amp;"",'All Data'!$A:$A,0)),"-")</f>
      </c>
      <c r="F31" s="4384" t="inlineStr">
        <is>
          <t>Total Units</t>
        </is>
      </c>
      <c r="G31" s="14288" t="str">
        <f>=IFERROR(INDEX('All Data'!$R:$R,MATCH($H$29&amp;"",'All Data'!$A:$A,0)),"-")</f>
      </c>
    </row>
    <row customHeight="1" ht="15" r="32">
      <c r="B32" s="32" t="inlineStr">
        <is>
          <t>Households</t>
        </is>
      </c>
      <c r="C32" s="14291" t="str">
        <f>=IFERROR(INDEX('All Data'!$E:$E,MATCH($H$29&amp;"",'All Data'!$A:$A,0)),"-")</f>
      </c>
      <c r="D32" s="32" t="inlineStr">
        <is>
          <t>Metropolitan Center</t>
        </is>
      </c>
      <c r="E32" s="14294" t="str">
        <f>=IFERROR(INDEX('All Data'!$K:$K,MATCH($H$29&amp;"",'All Data'!$A:$A,0)),"-")</f>
      </c>
      <c r="F32" s="32" t="inlineStr">
        <is>
          <t>Residential Acres</t>
        </is>
      </c>
      <c r="G32" s="14297" t="str">
        <f>=IFERROR(INDEX('All Data'!$S:$S,MATCH($H$29&amp;"",'All Data'!$A:$A,0)),"-")</f>
      </c>
    </row>
    <row customHeight="1" ht="15" r="33">
      <c r="B33" s="4384" t="inlineStr">
        <is>
          <t>Total Acres</t>
        </is>
      </c>
      <c r="C33" s="14300" t="str">
        <f>=IFERROR(INDEX('All Data'!$F:$F,MATCH($H$29&amp;"",'All Data'!$A:$A,0)),"-")</f>
      </c>
      <c r="D33" s="4384" t="inlineStr">
        <is>
          <t>Urban Center</t>
        </is>
      </c>
      <c r="E33" s="14303" t="str">
        <f>=IFERROR(INDEX('All Data'!$L:$L,MATCH($H$29&amp;"",'All Data'!$A:$A,0)),"-")</f>
      </c>
      <c r="F33" s="4384" t="inlineStr">
        <is>
          <t>SFD Acres</t>
        </is>
      </c>
      <c r="G33" s="14306" t="str">
        <f>=IFERROR(INDEX('All Data'!$T:$T,MATCH($H$29&amp;"",'All Data'!$A:$A,0)),"-")</f>
      </c>
    </row>
    <row customHeight="1" ht="15" r="34">
      <c r="B34" s="32" t="inlineStr">
        <is>
          <t>Developable Acres</t>
        </is>
      </c>
      <c r="C34" s="14309" t="str">
        <f>=IFERROR(INDEX('All Data'!$G:$G,MATCH($H$29&amp;"",'All Data'!$A:$A,0)),"-")</f>
      </c>
      <c r="D34" s="32" t="inlineStr">
        <is>
          <t>City Center</t>
        </is>
      </c>
      <c r="E34" s="14312" t="str">
        <f>=IFERROR(INDEX('All Data'!$M:$M,MATCH($H$29&amp;"",'All Data'!$A:$A,0)),"-")</f>
      </c>
      <c r="F34" s="32" t="inlineStr">
        <is>
          <t>MF / SFA Acres</t>
        </is>
      </c>
      <c r="G34" s="14315" t="str">
        <f>=IFERROR(INDEX('All Data'!$U:$U,MATCH($H$29&amp;"",'All Data'!$A:$A,0)),"-")</f>
      </c>
    </row>
    <row customHeight="1" ht="15" r="35">
      <c r="B35" s="4384" t="inlineStr">
        <is>
          <t>OZ 1.0 Acres</t>
        </is>
      </c>
      <c r="C35" s="14318" t="str">
        <f>=IFERROR(INDEX('All Data'!$H:$H,MATCH($H$29&amp;"",'All Data'!$A:$A,0)),"-")</f>
      </c>
      <c r="D35" s="4384" t="inlineStr">
        <is>
          <t>Neighborhood Center</t>
        </is>
      </c>
      <c r="E35" s="14321" t="str">
        <f>=IFERROR(INDEX('All Data'!$N:$N,MATCH($H$29&amp;"",'All Data'!$A:$A,0)),"-")</f>
      </c>
      <c r="F35" s="4384" t="inlineStr">
        <is>
          <t>Poverty Rate</t>
        </is>
      </c>
      <c r="G35" s="14324" t="str">
        <f>=IFERROR(INDEX('All Data'!$AL:$AL,MATCH($H$29&amp;"",'All Data'!$A:$A,0)),"-")</f>
      </c>
    </row>
    <row customHeight="1" ht="15" r="36">
      <c r="B36" s="32" t="inlineStr">
        <is>
          <t>OZ 1.0 % of Tract</t>
        </is>
      </c>
      <c r="C36" s="14327" t="str">
        <f>=IFERROR(INDEX('All Data'!$I:$I,MATCH($H$29&amp;"",'All Data'!$A:$A,0)),"-")</f>
      </c>
      <c r="D36" s="32" t="inlineStr">
        <is>
          <t>Employment District</t>
        </is>
      </c>
      <c r="E36" s="14330" t="str">
        <f>=IFERROR(INDEX('All Data'!$O:$O,MATCH($H$29&amp;"",'All Data'!$A:$A,0)),"-")</f>
      </c>
      <c r="F36" s="32" t="inlineStr">
        <is>
          <t>Unemployment Rate</t>
        </is>
      </c>
      <c r="G36" s="14333" t="str">
        <f>=IFERROR(INDEX('All Data'!$AM:$AM,MATCH($H$29&amp;"",'All Data'!$A:$A,0)),"-")</f>
      </c>
    </row>
    <row customHeight="1" ht="15" r="37">
      <c r="B37" s="4384" t="inlineStr">
        <is>
          <t/>
        </is>
      </c>
      <c r="C37" s="4440" t="inlineStr">
        <is>
          <t/>
        </is>
      </c>
      <c r="D37" s="4384" t="inlineStr">
        <is>
          <t>Industrial District</t>
        </is>
      </c>
      <c r="E37" s="14336" t="str">
        <f>=IFERROR(INDEX('All Data'!$P:$P,MATCH($H$29&amp;"",'All Data'!$A:$A,0)),"-")</f>
      </c>
      <c r="F37" s="4384" t="inlineStr">
        <is>
          <t>Median Family Income</t>
        </is>
      </c>
      <c r="G37" s="14339" t="str">
        <f>=IFERROR(INDEX('All Data'!$AN:$AN,MATCH($H$29&amp;"",'All Data'!$A:$A,0)),"-")</f>
      </c>
    </row>
    <row customHeight="1" ht="15" r="38">
      <c r="B38" s="32" t="inlineStr">
        <is>
          <t/>
        </is>
      </c>
      <c r="C38" s="4448" t="inlineStr">
        <is>
          <t/>
        </is>
      </c>
      <c r="D38" s="32" t="inlineStr">
        <is>
          <t>Retail District</t>
        </is>
      </c>
      <c r="E38" s="14342" t="str">
        <f>=IFERROR(INDEX('All Data'!$Q:$Q,MATCH($H$29&amp;"",'All Data'!$A:$A,0)),"-")</f>
      </c>
      <c r="F38" s="32" t="inlineStr">
        <is>
          <t/>
        </is>
      </c>
      <c r="G38" s="4448" t="inlineStr">
        <is>
          <t/>
        </is>
      </c>
    </row>
    <row customHeight="1" ht="14" r="39">
      <c r="B39" s="4453" t="inlineStr">
        <is>
          <t>TRANSIT ACCESS</t>
        </is>
      </c>
      <c r="C39" s="4453"/>
      <c r="D39" s="4453" t="inlineStr">
        <is>
          <t>AUTO ACCESS</t>
        </is>
      </c>
      <c r="E39" s="4453"/>
      <c r="F39" s="4453" t="inlineStr">
        <is>
          <t>PROJECTED GROWTH 2027-37</t>
        </is>
      </c>
      <c r="G39" s="4453"/>
    </row>
    <row customHeight="1" ht="15" r="40">
      <c r="B40" s="4384" t="inlineStr">
        <is>
          <t>Rail / BRT Stops</t>
        </is>
      </c>
      <c r="C40" s="14345" t="str">
        <f>=IFERROR(INDEX('All Data'!$V:$V,MATCH($H$29&amp;"",'All Data'!$A:$A,0)),"-")</f>
      </c>
      <c r="D40" s="4384" t="inlineStr">
        <is>
          <t>Freeway Exits</t>
        </is>
      </c>
      <c r="E40" s="14348" t="str">
        <f>=IFERROR(INDEX('All Data'!$AB:$AB,MATCH($H$29&amp;"",'All Data'!$A:$A,0)),"-")</f>
      </c>
      <c r="F40" s="4384" t="inlineStr">
        <is>
          <t>Households Added</t>
        </is>
      </c>
      <c r="G40" s="14351" t="str">
        <f>=IFERROR(INDEX('All Data'!$AG:$AG,MATCH($H$29&amp;"",'All Data'!$A:$A,0)),"-")</f>
      </c>
    </row>
    <row customHeight="1" ht="15" r="41">
      <c r="B41" s="32" t="inlineStr">
        <is>
          <t>SAP Acres</t>
        </is>
      </c>
      <c r="C41" s="14354" t="str">
        <f>=IFERROR(INDEX('All Data'!$W:$W,MATCH($H$29&amp;"",'All Data'!$A:$A,0)),"-")</f>
      </c>
      <c r="D41" s="32" t="inlineStr">
        <is>
          <t>Exit Distance (mi)</t>
        </is>
      </c>
      <c r="E41" s="14357" t="str">
        <f>=IFERROR(INDEX('All Data'!$AC:$AC,MATCH($H$29&amp;"",'All Data'!$A:$A,0)),"-")</f>
      </c>
      <c r="F41" s="32" t="inlineStr">
        <is>
          <t>Population Added</t>
        </is>
      </c>
      <c r="G41" s="14360" t="str">
        <f>=IFERROR(INDEX('All Data'!$AH:$AH,MATCH($H$29&amp;"",'All Data'!$A:$A,0)),"-")</f>
      </c>
    </row>
    <row customHeight="1" ht="15" r="42">
      <c r="B42" s="4384" t="inlineStr">
        <is>
          <t>SAP % of Tract</t>
        </is>
      </c>
      <c r="C42" s="14363" t="str">
        <f>=IFERROR(INDEX('All Data'!$X:$X,MATCH($H$29&amp;"",'All Data'!$A:$A,0)),"-")</f>
      </c>
      <c r="D42" s="4384" t="inlineStr">
        <is>
          <t>ATO Jobs (Auto)</t>
        </is>
      </c>
      <c r="E42" s="14366" t="str">
        <f>=IFERROR(INDEX('All Data'!$AD:$AD,MATCH($H$29&amp;"",'All Data'!$A:$A,0)),"-")</f>
      </c>
      <c r="F42" s="4384" t="inlineStr">
        <is>
          <t>Jobs Added</t>
        </is>
      </c>
      <c r="G42" s="14369" t="str">
        <f>=IFERROR(INDEX('All Data'!$AI:$AI,MATCH($H$29&amp;"",'All Data'!$A:$A,0)),"-")</f>
      </c>
    </row>
    <row customHeight="1" ht="15" r="43">
      <c r="B43" s="32" t="inlineStr">
        <is>
          <t>ATO Jobs (Transit)</t>
        </is>
      </c>
      <c r="C43" s="14372" t="str">
        <f>=IFERROR(INDEX('All Data'!$Y:$Y,MATCH($H$29&amp;"",'All Data'!$A:$A,0)),"-")</f>
      </c>
      <c r="D43" s="32" t="inlineStr">
        <is>
          <t>ATO Households (Auto)</t>
        </is>
      </c>
      <c r="E43" s="14375" t="str">
        <f>=IFERROR(INDEX('All Data'!$AE:$AE,MATCH($H$29&amp;"",'All Data'!$A:$A,0)),"-")</f>
      </c>
      <c r="F43" s="32" t="inlineStr">
        <is>
          <t>ERU Added</t>
        </is>
      </c>
      <c r="G43" s="14378" t="str">
        <f>=IFERROR(INDEX('All Data'!$AJ:$AJ,MATCH($H$29&amp;"",'All Data'!$A:$A,0)),"-")</f>
      </c>
    </row>
    <row customHeight="1" ht="15" r="44">
      <c r="B44" s="4384" t="inlineStr">
        <is>
          <t>ATO Households (Transit)</t>
        </is>
      </c>
      <c r="C44" s="14381" t="str">
        <f>=IFERROR(INDEX('All Data'!$Z:$Z,MATCH($H$29&amp;"",'All Data'!$A:$A,0)),"-")</f>
      </c>
      <c r="D44" s="4384" t="inlineStr">
        <is>
          <t/>
        </is>
      </c>
      <c r="E44" s="4440" t="inlineStr">
        <is>
          <t/>
        </is>
      </c>
      <c r="F44" s="4384" t="inlineStr">
        <is>
          <t>ERU per Acre</t>
        </is>
      </c>
      <c r="G44" s="14384" t="str">
        <f>=IFERROR(INDEX('All Data'!$AK:$AK,MATCH($H$29&amp;"",'All Data'!$A:$A,0)),"-")</f>
      </c>
    </row>
    <row customHeight="1" ht="15" r="45">
      <c r="B45" s="32" t="inlineStr">
        <is>
          <t>SAP Planned HH/ac</t>
        </is>
      </c>
      <c r="C45" s="14387" t="str">
        <f>=IFERROR(INDEX('All Data'!$AA:$AA,MATCH($H$29&amp;"",'All Data'!$A:$A,0)),"-")</f>
      </c>
      <c r="D45" s="32" t="inlineStr">
        <is>
          <t/>
        </is>
      </c>
      <c r="E45" s="4448" t="inlineStr">
        <is>
          <t/>
        </is>
      </c>
      <c r="F45" s="32" t="inlineStr">
        <is>
          <t/>
        </is>
      </c>
      <c r="G45" s="4448" t="inlineStr">
        <is>
          <t/>
        </is>
      </c>
    </row>
    <row customHeight="1" ht="15" r="46">
      <c r="B46" s="4384" t="inlineStr">
        <is>
          <t/>
        </is>
      </c>
      <c r="C46" s="4440" t="inlineStr">
        <is>
          <t/>
        </is>
      </c>
      <c r="D46" s="4384" t="inlineStr">
        <is>
          <t/>
        </is>
      </c>
      <c r="E46" s="4440" t="inlineStr">
        <is>
          <t/>
        </is>
      </c>
      <c r="F46" s="4384" t="inlineStr">
        <is>
          <t/>
        </is>
      </c>
      <c r="G46" s="4440" t="inlineStr">
        <is>
          <t/>
        </is>
      </c>
    </row>
    <row customHeight="1" ht="14" r="47">
      <c r="B47" s="4500" t="inlineStr">
        <is>
          <t>INCOME</t>
        </is>
      </c>
      <c r="C47" s="4500"/>
      <c r="D47" s="4500" t="inlineStr">
        <is>
          <t>POVERTY RATE</t>
        </is>
      </c>
      <c r="E47" s="4500"/>
      <c r="F47" s="4500" t="inlineStr">
        <is>
          <t>UNEMPLOYMENT</t>
        </is>
      </c>
      <c r="G47" s="4500"/>
    </row>
    <row customHeight="1" ht="18" r="48">
      <c r="B48" s="10"/>
      <c r="C48" s="14391" t="str">
        <f>=IFERROR(INDEX('All Data'!$AN:$AN,MATCH($H$29&amp;"",'All Data'!$A:$A,0)),"-")</f>
      </c>
      <c r="D48" s="10"/>
      <c r="E48" s="14395" t="str">
        <f>=IFERROR(INDEX('All Data'!$AL:$AL,MATCH($H$29&amp;"",'All Data'!$A:$A,0)),"-")</f>
      </c>
      <c r="F48" s="10"/>
      <c r="G48" s="14399" t="str">
        <f>=IFERROR(INDEX('All Data'!$AM:$AM,MATCH($H$29&amp;"",'All Data'!$A:$A,0)),"-")</f>
      </c>
    </row>
    <row customHeight="1" ht="24" r="49">
      <c r="B49" s="4645" t="str">
        <f>="Investment Likelihood: "&amp;IFERROR(INDEX('All Data'!$AP:$AP,MATCH($H$29&amp;"",'All Data'!$A:$A,0)),"—")</f>
      </c>
      <c r="C49" s="4645"/>
      <c r="D49" s="4645"/>
      <c r="E49" s="4645"/>
      <c r="F49" s="4645"/>
      <c r="G49" s="4645"/>
    </row>
    <row customHeight="1" ht="15" r="50">
      <c r="B50" s="4516" t="inlineStr">
        <is>
          <t>Access to Opportunities (ATO) Composite Score /100</t>
        </is>
      </c>
      <c r="C50" s="4516"/>
      <c r="D50" s="4516"/>
      <c r="E50" s="4516"/>
      <c r="F50" s="14403" t="str">
        <f>=IFERROR(INDEX('All Data'!$AF:$AF,MATCH($H$29&amp;"",'All Data'!$A:$A,0)),"-")</f>
      </c>
      <c r="G50" s="15"/>
    </row>
    <row customHeight="1" ht="8" r="51"/>
    <row customHeight="1" ht="8" r="52"/>
    <row customHeight="1" ht="8" r="53"/>
    <row customHeight="1" ht="22" r="54">
      <c r="A54" s="4381" t="str">
        <f>="03  —  "&amp;IFERROR(INDEX('All Data'!$C:$C,MATCH($H$54&amp;"",'All Data'!$A:$A,0)),"")&amp;"  |  GEOID "&amp;$H$54&amp;"  |  "&amp;TEXT(IFERROR(INDEX('All Data'!$F:$F,MATCH($H$54&amp;"",'All Data'!$A:$A,0)),0),"0")&amp;" ac  |  "&amp;IFERROR(INDEX('All Data'!$AP:$AP,MATCH($H$54&amp;"",'All Data'!$A:$A,0)),"—")</f>
      </c>
      <c r="B54" s="4381"/>
      <c r="C54" s="4381"/>
      <c r="D54" s="4381"/>
      <c r="E54" s="4381"/>
      <c r="F54" s="4381"/>
      <c r="G54" s="4381"/>
      <c r="H54" s="14404" t="inlineStr">
        <is>
          <t>49049000803</t>
        </is>
      </c>
    </row>
    <row customHeight="1" ht="14" r="55">
      <c r="B55" s="4382" t="inlineStr">
        <is>
          <t>TRACT PROFILE</t>
        </is>
      </c>
      <c r="C55" s="4382"/>
      <c r="D55" s="4382" t="inlineStr">
        <is>
          <t>CENTERS &amp; DISTRICTS</t>
        </is>
      </c>
      <c r="E55" s="4382"/>
      <c r="F55" s="4382" t="inlineStr">
        <is>
          <t>HOUSING &amp; DEMOGRAPHICS</t>
        </is>
      </c>
      <c r="G55" s="4382"/>
    </row>
    <row customHeight="1" ht="15" r="56">
      <c r="B56" s="4384" t="inlineStr">
        <is>
          <t>Population</t>
        </is>
      </c>
      <c r="C56" s="14407" t="str">
        <f>=IFERROR(INDEX('All Data'!$D:$D,MATCH($H$54&amp;"",'All Data'!$A:$A,0)),"-")</f>
      </c>
      <c r="D56" s="4384" t="inlineStr">
        <is>
          <t>WC MUorC % Total</t>
        </is>
      </c>
      <c r="E56" s="14410" t="str">
        <f>=IFERROR(INDEX('All Data'!$J:$J,MATCH($H$54&amp;"",'All Data'!$A:$A,0)),"-")</f>
      </c>
      <c r="F56" s="4384" t="inlineStr">
        <is>
          <t>Total Units</t>
        </is>
      </c>
      <c r="G56" s="14413" t="str">
        <f>=IFERROR(INDEX('All Data'!$R:$R,MATCH($H$54&amp;"",'All Data'!$A:$A,0)),"-")</f>
      </c>
    </row>
    <row customHeight="1" ht="15" r="57">
      <c r="B57" s="32" t="inlineStr">
        <is>
          <t>Households</t>
        </is>
      </c>
      <c r="C57" s="14416" t="str">
        <f>=IFERROR(INDEX('All Data'!$E:$E,MATCH($H$54&amp;"",'All Data'!$A:$A,0)),"-")</f>
      </c>
      <c r="D57" s="32" t="inlineStr">
        <is>
          <t>Metropolitan Center</t>
        </is>
      </c>
      <c r="E57" s="14419" t="str">
        <f>=IFERROR(INDEX('All Data'!$K:$K,MATCH($H$54&amp;"",'All Data'!$A:$A,0)),"-")</f>
      </c>
      <c r="F57" s="32" t="inlineStr">
        <is>
          <t>Residential Acres</t>
        </is>
      </c>
      <c r="G57" s="14422" t="str">
        <f>=IFERROR(INDEX('All Data'!$S:$S,MATCH($H$54&amp;"",'All Data'!$A:$A,0)),"-")</f>
      </c>
    </row>
    <row customHeight="1" ht="15" r="58">
      <c r="B58" s="4384" t="inlineStr">
        <is>
          <t>Total Acres</t>
        </is>
      </c>
      <c r="C58" s="14425" t="str">
        <f>=IFERROR(INDEX('All Data'!$F:$F,MATCH($H$54&amp;"",'All Data'!$A:$A,0)),"-")</f>
      </c>
      <c r="D58" s="4384" t="inlineStr">
        <is>
          <t>Urban Center</t>
        </is>
      </c>
      <c r="E58" s="14428" t="str">
        <f>=IFERROR(INDEX('All Data'!$L:$L,MATCH($H$54&amp;"",'All Data'!$A:$A,0)),"-")</f>
      </c>
      <c r="F58" s="4384" t="inlineStr">
        <is>
          <t>SFD Acres</t>
        </is>
      </c>
      <c r="G58" s="14431" t="str">
        <f>=IFERROR(INDEX('All Data'!$T:$T,MATCH($H$54&amp;"",'All Data'!$A:$A,0)),"-")</f>
      </c>
    </row>
    <row customHeight="1" ht="15" r="59">
      <c r="B59" s="32" t="inlineStr">
        <is>
          <t>Developable Acres</t>
        </is>
      </c>
      <c r="C59" s="14434" t="str">
        <f>=IFERROR(INDEX('All Data'!$G:$G,MATCH($H$54&amp;"",'All Data'!$A:$A,0)),"-")</f>
      </c>
      <c r="D59" s="32" t="inlineStr">
        <is>
          <t>City Center</t>
        </is>
      </c>
      <c r="E59" s="14437" t="str">
        <f>=IFERROR(INDEX('All Data'!$M:$M,MATCH($H$54&amp;"",'All Data'!$A:$A,0)),"-")</f>
      </c>
      <c r="F59" s="32" t="inlineStr">
        <is>
          <t>MF / SFA Acres</t>
        </is>
      </c>
      <c r="G59" s="14440" t="str">
        <f>=IFERROR(INDEX('All Data'!$U:$U,MATCH($H$54&amp;"",'All Data'!$A:$A,0)),"-")</f>
      </c>
    </row>
    <row customHeight="1" ht="15" r="60">
      <c r="B60" s="4384" t="inlineStr">
        <is>
          <t>OZ 1.0 Acres</t>
        </is>
      </c>
      <c r="C60" s="14443" t="str">
        <f>=IFERROR(INDEX('All Data'!$H:$H,MATCH($H$54&amp;"",'All Data'!$A:$A,0)),"-")</f>
      </c>
      <c r="D60" s="4384" t="inlineStr">
        <is>
          <t>Neighborhood Center</t>
        </is>
      </c>
      <c r="E60" s="14446" t="str">
        <f>=IFERROR(INDEX('All Data'!$N:$N,MATCH($H$54&amp;"",'All Data'!$A:$A,0)),"-")</f>
      </c>
      <c r="F60" s="4384" t="inlineStr">
        <is>
          <t>Poverty Rate</t>
        </is>
      </c>
      <c r="G60" s="14449" t="str">
        <f>=IFERROR(INDEX('All Data'!$AL:$AL,MATCH($H$54&amp;"",'All Data'!$A:$A,0)),"-")</f>
      </c>
    </row>
    <row customHeight="1" ht="15" r="61">
      <c r="B61" s="32" t="inlineStr">
        <is>
          <t>OZ 1.0 % of Tract</t>
        </is>
      </c>
      <c r="C61" s="14452" t="str">
        <f>=IFERROR(INDEX('All Data'!$I:$I,MATCH($H$54&amp;"",'All Data'!$A:$A,0)),"-")</f>
      </c>
      <c r="D61" s="32" t="inlineStr">
        <is>
          <t>Employment District</t>
        </is>
      </c>
      <c r="E61" s="14455" t="str">
        <f>=IFERROR(INDEX('All Data'!$O:$O,MATCH($H$54&amp;"",'All Data'!$A:$A,0)),"-")</f>
      </c>
      <c r="F61" s="32" t="inlineStr">
        <is>
          <t>Unemployment Rate</t>
        </is>
      </c>
      <c r="G61" s="14458" t="str">
        <f>=IFERROR(INDEX('All Data'!$AM:$AM,MATCH($H$54&amp;"",'All Data'!$A:$A,0)),"-")</f>
      </c>
    </row>
    <row customHeight="1" ht="15" r="62">
      <c r="B62" s="4384" t="inlineStr">
        <is>
          <t/>
        </is>
      </c>
      <c r="C62" s="4440" t="inlineStr">
        <is>
          <t/>
        </is>
      </c>
      <c r="D62" s="4384" t="inlineStr">
        <is>
          <t>Industrial District</t>
        </is>
      </c>
      <c r="E62" s="14461" t="str">
        <f>=IFERROR(INDEX('All Data'!$P:$P,MATCH($H$54&amp;"",'All Data'!$A:$A,0)),"-")</f>
      </c>
      <c r="F62" s="4384" t="inlineStr">
        <is>
          <t>Median Family Income</t>
        </is>
      </c>
      <c r="G62" s="14464" t="str">
        <f>=IFERROR(INDEX('All Data'!$AN:$AN,MATCH($H$54&amp;"",'All Data'!$A:$A,0)),"-")</f>
      </c>
    </row>
    <row customHeight="1" ht="15" r="63">
      <c r="B63" s="32" t="inlineStr">
        <is>
          <t/>
        </is>
      </c>
      <c r="C63" s="4448" t="inlineStr">
        <is>
          <t/>
        </is>
      </c>
      <c r="D63" s="32" t="inlineStr">
        <is>
          <t>Retail District</t>
        </is>
      </c>
      <c r="E63" s="14467" t="str">
        <f>=IFERROR(INDEX('All Data'!$Q:$Q,MATCH($H$54&amp;"",'All Data'!$A:$A,0)),"-")</f>
      </c>
      <c r="F63" s="32" t="inlineStr">
        <is>
          <t/>
        </is>
      </c>
      <c r="G63" s="4448" t="inlineStr">
        <is>
          <t/>
        </is>
      </c>
    </row>
    <row customHeight="1" ht="14" r="64">
      <c r="B64" s="4453" t="inlineStr">
        <is>
          <t>TRANSIT ACCESS</t>
        </is>
      </c>
      <c r="C64" s="4453"/>
      <c r="D64" s="4453" t="inlineStr">
        <is>
          <t>AUTO ACCESS</t>
        </is>
      </c>
      <c r="E64" s="4453"/>
      <c r="F64" s="4453" t="inlineStr">
        <is>
          <t>PROJECTED GROWTH 2027-37</t>
        </is>
      </c>
      <c r="G64" s="4453"/>
    </row>
    <row customHeight="1" ht="15" r="65">
      <c r="B65" s="4384" t="inlineStr">
        <is>
          <t>Rail / BRT Stops</t>
        </is>
      </c>
      <c r="C65" s="14470" t="str">
        <f>=IFERROR(INDEX('All Data'!$V:$V,MATCH($H$54&amp;"",'All Data'!$A:$A,0)),"-")</f>
      </c>
      <c r="D65" s="4384" t="inlineStr">
        <is>
          <t>Freeway Exits</t>
        </is>
      </c>
      <c r="E65" s="14473" t="str">
        <f>=IFERROR(INDEX('All Data'!$AB:$AB,MATCH($H$54&amp;"",'All Data'!$A:$A,0)),"-")</f>
      </c>
      <c r="F65" s="4384" t="inlineStr">
        <is>
          <t>Households Added</t>
        </is>
      </c>
      <c r="G65" s="14476" t="str">
        <f>=IFERROR(INDEX('All Data'!$AG:$AG,MATCH($H$54&amp;"",'All Data'!$A:$A,0)),"-")</f>
      </c>
    </row>
    <row customHeight="1" ht="15" r="66">
      <c r="B66" s="32" t="inlineStr">
        <is>
          <t>SAP Acres</t>
        </is>
      </c>
      <c r="C66" s="14479" t="str">
        <f>=IFERROR(INDEX('All Data'!$W:$W,MATCH($H$54&amp;"",'All Data'!$A:$A,0)),"-")</f>
      </c>
      <c r="D66" s="32" t="inlineStr">
        <is>
          <t>Exit Distance (mi)</t>
        </is>
      </c>
      <c r="E66" s="14482" t="str">
        <f>=IFERROR(INDEX('All Data'!$AC:$AC,MATCH($H$54&amp;"",'All Data'!$A:$A,0)),"-")</f>
      </c>
      <c r="F66" s="32" t="inlineStr">
        <is>
          <t>Population Added</t>
        </is>
      </c>
      <c r="G66" s="14485" t="str">
        <f>=IFERROR(INDEX('All Data'!$AH:$AH,MATCH($H$54&amp;"",'All Data'!$A:$A,0)),"-")</f>
      </c>
    </row>
    <row customHeight="1" ht="15" r="67">
      <c r="B67" s="4384" t="inlineStr">
        <is>
          <t>SAP % of Tract</t>
        </is>
      </c>
      <c r="C67" s="14488" t="str">
        <f>=IFERROR(INDEX('All Data'!$X:$X,MATCH($H$54&amp;"",'All Data'!$A:$A,0)),"-")</f>
      </c>
      <c r="D67" s="4384" t="inlineStr">
        <is>
          <t>ATO Jobs (Auto)</t>
        </is>
      </c>
      <c r="E67" s="14491" t="str">
        <f>=IFERROR(INDEX('All Data'!$AD:$AD,MATCH($H$54&amp;"",'All Data'!$A:$A,0)),"-")</f>
      </c>
      <c r="F67" s="4384" t="inlineStr">
        <is>
          <t>Jobs Added</t>
        </is>
      </c>
      <c r="G67" s="14494" t="str">
        <f>=IFERROR(INDEX('All Data'!$AI:$AI,MATCH($H$54&amp;"",'All Data'!$A:$A,0)),"-")</f>
      </c>
    </row>
    <row customHeight="1" ht="15" r="68">
      <c r="B68" s="32" t="inlineStr">
        <is>
          <t>ATO Jobs (Transit)</t>
        </is>
      </c>
      <c r="C68" s="14497" t="str">
        <f>=IFERROR(INDEX('All Data'!$Y:$Y,MATCH($H$54&amp;"",'All Data'!$A:$A,0)),"-")</f>
      </c>
      <c r="D68" s="32" t="inlineStr">
        <is>
          <t>ATO Households (Auto)</t>
        </is>
      </c>
      <c r="E68" s="14500" t="str">
        <f>=IFERROR(INDEX('All Data'!$AE:$AE,MATCH($H$54&amp;"",'All Data'!$A:$A,0)),"-")</f>
      </c>
      <c r="F68" s="32" t="inlineStr">
        <is>
          <t>ERU Added</t>
        </is>
      </c>
      <c r="G68" s="14503" t="str">
        <f>=IFERROR(INDEX('All Data'!$AJ:$AJ,MATCH($H$54&amp;"",'All Data'!$A:$A,0)),"-")</f>
      </c>
    </row>
    <row customHeight="1" ht="15" r="69">
      <c r="B69" s="4384" t="inlineStr">
        <is>
          <t>ATO Households (Transit)</t>
        </is>
      </c>
      <c r="C69" s="14506" t="str">
        <f>=IFERROR(INDEX('All Data'!$Z:$Z,MATCH($H$54&amp;"",'All Data'!$A:$A,0)),"-")</f>
      </c>
      <c r="D69" s="4384" t="inlineStr">
        <is>
          <t/>
        </is>
      </c>
      <c r="E69" s="4440" t="inlineStr">
        <is>
          <t/>
        </is>
      </c>
      <c r="F69" s="4384" t="inlineStr">
        <is>
          <t>ERU per Acre</t>
        </is>
      </c>
      <c r="G69" s="14509" t="str">
        <f>=IFERROR(INDEX('All Data'!$AK:$AK,MATCH($H$54&amp;"",'All Data'!$A:$A,0)),"-")</f>
      </c>
    </row>
    <row customHeight="1" ht="15" r="70">
      <c r="B70" s="32" t="inlineStr">
        <is>
          <t>SAP Planned HH/ac</t>
        </is>
      </c>
      <c r="C70" s="14512" t="str">
        <f>=IFERROR(INDEX('All Data'!$AA:$AA,MATCH($H$54&amp;"",'All Data'!$A:$A,0)),"-")</f>
      </c>
      <c r="D70" s="32" t="inlineStr">
        <is>
          <t/>
        </is>
      </c>
      <c r="E70" s="4448" t="inlineStr">
        <is>
          <t/>
        </is>
      </c>
      <c r="F70" s="32" t="inlineStr">
        <is>
          <t/>
        </is>
      </c>
      <c r="G70" s="4448" t="inlineStr">
        <is>
          <t/>
        </is>
      </c>
    </row>
    <row customHeight="1" ht="15" r="71">
      <c r="B71" s="4384" t="inlineStr">
        <is>
          <t/>
        </is>
      </c>
      <c r="C71" s="4440" t="inlineStr">
        <is>
          <t/>
        </is>
      </c>
      <c r="D71" s="4384" t="inlineStr">
        <is>
          <t/>
        </is>
      </c>
      <c r="E71" s="4440" t="inlineStr">
        <is>
          <t/>
        </is>
      </c>
      <c r="F71" s="4384" t="inlineStr">
        <is>
          <t/>
        </is>
      </c>
      <c r="G71" s="4440" t="inlineStr">
        <is>
          <t/>
        </is>
      </c>
    </row>
    <row customHeight="1" ht="14" r="72">
      <c r="B72" s="4500" t="inlineStr">
        <is>
          <t>INCOME</t>
        </is>
      </c>
      <c r="C72" s="4500"/>
      <c r="D72" s="4500" t="inlineStr">
        <is>
          <t>POVERTY RATE</t>
        </is>
      </c>
      <c r="E72" s="4500"/>
      <c r="F72" s="4500" t="inlineStr">
        <is>
          <t>UNEMPLOYMENT</t>
        </is>
      </c>
      <c r="G72" s="4500"/>
    </row>
    <row customHeight="1" ht="18" r="73">
      <c r="B73" s="10"/>
      <c r="C73" s="14516" t="str">
        <f>=IFERROR(INDEX('All Data'!$AN:$AN,MATCH($H$54&amp;"",'All Data'!$A:$A,0)),"-")</f>
      </c>
      <c r="D73" s="10"/>
      <c r="E73" s="14520" t="str">
        <f>=IFERROR(INDEX('All Data'!$AL:$AL,MATCH($H$54&amp;"",'All Data'!$A:$A,0)),"-")</f>
      </c>
      <c r="F73" s="10"/>
      <c r="G73" s="14524" t="str">
        <f>=IFERROR(INDEX('All Data'!$AM:$AM,MATCH($H$54&amp;"",'All Data'!$A:$A,0)),"-")</f>
      </c>
    </row>
    <row customHeight="1" ht="24" r="74">
      <c r="B74" s="4514" t="str">
        <f>="Investment Likelihood: "&amp;IFERROR(INDEX('All Data'!$AP:$AP,MATCH($H$54&amp;"",'All Data'!$A:$A,0)),"—")</f>
      </c>
      <c r="C74" s="4514"/>
      <c r="D74" s="4514"/>
      <c r="E74" s="4514"/>
      <c r="F74" s="4514"/>
      <c r="G74" s="4514"/>
    </row>
    <row customHeight="1" ht="15" r="75">
      <c r="B75" s="4516" t="inlineStr">
        <is>
          <t>Access to Opportunities (ATO) Composite Score /100</t>
        </is>
      </c>
      <c r="C75" s="4516"/>
      <c r="D75" s="4516"/>
      <c r="E75" s="4516"/>
      <c r="F75" s="14528" t="str">
        <f>=IFERROR(INDEX('All Data'!$AF:$AF,MATCH($H$54&amp;"",'All Data'!$A:$A,0)),"-")</f>
      </c>
      <c r="G75" s="15"/>
    </row>
    <row customHeight="1" ht="8" r="76"/>
    <row customHeight="1" ht="8" r="77"/>
    <row customHeight="1" ht="8" r="78"/>
    <row customHeight="1" ht="22" r="79">
      <c r="A79" s="4523" t="str">
        <f>="04  —  "&amp;IFERROR(INDEX('All Data'!$C:$C,MATCH($H$79&amp;"",'All Data'!$A:$A,0)),"")&amp;"  |  GEOID "&amp;$H$79&amp;"  |  "&amp;TEXT(IFERROR(INDEX('All Data'!$F:$F,MATCH($H$79&amp;"",'All Data'!$A:$A,0)),0),"0")&amp;" ac  |  "&amp;IFERROR(INDEX('All Data'!$AP:$AP,MATCH($H$79&amp;"",'All Data'!$A:$A,0)),"—")</f>
      </c>
      <c r="B79" s="4523"/>
      <c r="C79" s="4523"/>
      <c r="D79" s="4523"/>
      <c r="E79" s="4523"/>
      <c r="F79" s="4523"/>
      <c r="G79" s="4523"/>
      <c r="H79" s="14529" t="inlineStr">
        <is>
          <t>49049000804</t>
        </is>
      </c>
    </row>
    <row customHeight="1" ht="14" r="80">
      <c r="B80" s="4382" t="inlineStr">
        <is>
          <t>TRACT PROFILE</t>
        </is>
      </c>
      <c r="C80" s="4382"/>
      <c r="D80" s="4382" t="inlineStr">
        <is>
          <t>CENTERS &amp; DISTRICTS</t>
        </is>
      </c>
      <c r="E80" s="4382"/>
      <c r="F80" s="4382" t="inlineStr">
        <is>
          <t>HOUSING &amp; DEMOGRAPHICS</t>
        </is>
      </c>
      <c r="G80" s="4382"/>
    </row>
    <row customHeight="1" ht="15" r="81">
      <c r="B81" s="4384" t="inlineStr">
        <is>
          <t>Population</t>
        </is>
      </c>
      <c r="C81" s="14532" t="str">
        <f>=IFERROR(INDEX('All Data'!$D:$D,MATCH($H$79&amp;"",'All Data'!$A:$A,0)),"-")</f>
      </c>
      <c r="D81" s="4384" t="inlineStr">
        <is>
          <t>WC MUorC % Total</t>
        </is>
      </c>
      <c r="E81" s="14535" t="str">
        <f>=IFERROR(INDEX('All Data'!$J:$J,MATCH($H$79&amp;"",'All Data'!$A:$A,0)),"-")</f>
      </c>
      <c r="F81" s="4384" t="inlineStr">
        <is>
          <t>Total Units</t>
        </is>
      </c>
      <c r="G81" s="14538" t="str">
        <f>=IFERROR(INDEX('All Data'!$R:$R,MATCH($H$79&amp;"",'All Data'!$A:$A,0)),"-")</f>
      </c>
    </row>
    <row customHeight="1" ht="15" r="82">
      <c r="B82" s="32" t="inlineStr">
        <is>
          <t>Households</t>
        </is>
      </c>
      <c r="C82" s="14541" t="str">
        <f>=IFERROR(INDEX('All Data'!$E:$E,MATCH($H$79&amp;"",'All Data'!$A:$A,0)),"-")</f>
      </c>
      <c r="D82" s="32" t="inlineStr">
        <is>
          <t>Metropolitan Center</t>
        </is>
      </c>
      <c r="E82" s="14544" t="str">
        <f>=IFERROR(INDEX('All Data'!$K:$K,MATCH($H$79&amp;"",'All Data'!$A:$A,0)),"-")</f>
      </c>
      <c r="F82" s="32" t="inlineStr">
        <is>
          <t>Residential Acres</t>
        </is>
      </c>
      <c r="G82" s="14547" t="str">
        <f>=IFERROR(INDEX('All Data'!$S:$S,MATCH($H$79&amp;"",'All Data'!$A:$A,0)),"-")</f>
      </c>
    </row>
    <row customHeight="1" ht="15" r="83">
      <c r="B83" s="4384" t="inlineStr">
        <is>
          <t>Total Acres</t>
        </is>
      </c>
      <c r="C83" s="14550" t="str">
        <f>=IFERROR(INDEX('All Data'!$F:$F,MATCH($H$79&amp;"",'All Data'!$A:$A,0)),"-")</f>
      </c>
      <c r="D83" s="4384" t="inlineStr">
        <is>
          <t>Urban Center</t>
        </is>
      </c>
      <c r="E83" s="14553" t="str">
        <f>=IFERROR(INDEX('All Data'!$L:$L,MATCH($H$79&amp;"",'All Data'!$A:$A,0)),"-")</f>
      </c>
      <c r="F83" s="4384" t="inlineStr">
        <is>
          <t>SFD Acres</t>
        </is>
      </c>
      <c r="G83" s="14556" t="str">
        <f>=IFERROR(INDEX('All Data'!$T:$T,MATCH($H$79&amp;"",'All Data'!$A:$A,0)),"-")</f>
      </c>
    </row>
    <row customHeight="1" ht="15" r="84">
      <c r="B84" s="32" t="inlineStr">
        <is>
          <t>Developable Acres</t>
        </is>
      </c>
      <c r="C84" s="14559" t="str">
        <f>=IFERROR(INDEX('All Data'!$G:$G,MATCH($H$79&amp;"",'All Data'!$A:$A,0)),"-")</f>
      </c>
      <c r="D84" s="32" t="inlineStr">
        <is>
          <t>City Center</t>
        </is>
      </c>
      <c r="E84" s="14562" t="str">
        <f>=IFERROR(INDEX('All Data'!$M:$M,MATCH($H$79&amp;"",'All Data'!$A:$A,0)),"-")</f>
      </c>
      <c r="F84" s="32" t="inlineStr">
        <is>
          <t>MF / SFA Acres</t>
        </is>
      </c>
      <c r="G84" s="14565" t="str">
        <f>=IFERROR(INDEX('All Data'!$U:$U,MATCH($H$79&amp;"",'All Data'!$A:$A,0)),"-")</f>
      </c>
    </row>
    <row customHeight="1" ht="15" r="85">
      <c r="B85" s="4384" t="inlineStr">
        <is>
          <t>OZ 1.0 Acres</t>
        </is>
      </c>
      <c r="C85" s="14568" t="str">
        <f>=IFERROR(INDEX('All Data'!$H:$H,MATCH($H$79&amp;"",'All Data'!$A:$A,0)),"-")</f>
      </c>
      <c r="D85" s="4384" t="inlineStr">
        <is>
          <t>Neighborhood Center</t>
        </is>
      </c>
      <c r="E85" s="14571" t="str">
        <f>=IFERROR(INDEX('All Data'!$N:$N,MATCH($H$79&amp;"",'All Data'!$A:$A,0)),"-")</f>
      </c>
      <c r="F85" s="4384" t="inlineStr">
        <is>
          <t>Poverty Rate</t>
        </is>
      </c>
      <c r="G85" s="14574" t="str">
        <f>=IFERROR(INDEX('All Data'!$AL:$AL,MATCH($H$79&amp;"",'All Data'!$A:$A,0)),"-")</f>
      </c>
    </row>
    <row customHeight="1" ht="15" r="86">
      <c r="B86" s="32" t="inlineStr">
        <is>
          <t>OZ 1.0 % of Tract</t>
        </is>
      </c>
      <c r="C86" s="14577" t="str">
        <f>=IFERROR(INDEX('All Data'!$I:$I,MATCH($H$79&amp;"",'All Data'!$A:$A,0)),"-")</f>
      </c>
      <c r="D86" s="32" t="inlineStr">
        <is>
          <t>Employment District</t>
        </is>
      </c>
      <c r="E86" s="14580" t="str">
        <f>=IFERROR(INDEX('All Data'!$O:$O,MATCH($H$79&amp;"",'All Data'!$A:$A,0)),"-")</f>
      </c>
      <c r="F86" s="32" t="inlineStr">
        <is>
          <t>Unemployment Rate</t>
        </is>
      </c>
      <c r="G86" s="14583" t="str">
        <f>=IFERROR(INDEX('All Data'!$AM:$AM,MATCH($H$79&amp;"",'All Data'!$A:$A,0)),"-")</f>
      </c>
    </row>
    <row customHeight="1" ht="15" r="87">
      <c r="B87" s="4384" t="inlineStr">
        <is>
          <t/>
        </is>
      </c>
      <c r="C87" s="4440" t="inlineStr">
        <is>
          <t/>
        </is>
      </c>
      <c r="D87" s="4384" t="inlineStr">
        <is>
          <t>Industrial District</t>
        </is>
      </c>
      <c r="E87" s="14586" t="str">
        <f>=IFERROR(INDEX('All Data'!$P:$P,MATCH($H$79&amp;"",'All Data'!$A:$A,0)),"-")</f>
      </c>
      <c r="F87" s="4384" t="inlineStr">
        <is>
          <t>Median Family Income</t>
        </is>
      </c>
      <c r="G87" s="14589" t="str">
        <f>=IFERROR(INDEX('All Data'!$AN:$AN,MATCH($H$79&amp;"",'All Data'!$A:$A,0)),"-")</f>
      </c>
    </row>
    <row customHeight="1" ht="15" r="88">
      <c r="B88" s="32" t="inlineStr">
        <is>
          <t/>
        </is>
      </c>
      <c r="C88" s="4448" t="inlineStr">
        <is>
          <t/>
        </is>
      </c>
      <c r="D88" s="32" t="inlineStr">
        <is>
          <t>Retail District</t>
        </is>
      </c>
      <c r="E88" s="14592" t="str">
        <f>=IFERROR(INDEX('All Data'!$Q:$Q,MATCH($H$79&amp;"",'All Data'!$A:$A,0)),"-")</f>
      </c>
      <c r="F88" s="32" t="inlineStr">
        <is>
          <t/>
        </is>
      </c>
      <c r="G88" s="4448" t="inlineStr">
        <is>
          <t/>
        </is>
      </c>
    </row>
    <row customHeight="1" ht="14" r="89">
      <c r="B89" s="4453" t="inlineStr">
        <is>
          <t>TRANSIT ACCESS</t>
        </is>
      </c>
      <c r="C89" s="4453"/>
      <c r="D89" s="4453" t="inlineStr">
        <is>
          <t>AUTO ACCESS</t>
        </is>
      </c>
      <c r="E89" s="4453"/>
      <c r="F89" s="4453" t="inlineStr">
        <is>
          <t>PROJECTED GROWTH 2027-37</t>
        </is>
      </c>
      <c r="G89" s="4453"/>
    </row>
    <row customHeight="1" ht="15" r="90">
      <c r="B90" s="4384" t="inlineStr">
        <is>
          <t>Rail / BRT Stops</t>
        </is>
      </c>
      <c r="C90" s="14595" t="str">
        <f>=IFERROR(INDEX('All Data'!$V:$V,MATCH($H$79&amp;"",'All Data'!$A:$A,0)),"-")</f>
      </c>
      <c r="D90" s="4384" t="inlineStr">
        <is>
          <t>Freeway Exits</t>
        </is>
      </c>
      <c r="E90" s="14598" t="str">
        <f>=IFERROR(INDEX('All Data'!$AB:$AB,MATCH($H$79&amp;"",'All Data'!$A:$A,0)),"-")</f>
      </c>
      <c r="F90" s="4384" t="inlineStr">
        <is>
          <t>Households Added</t>
        </is>
      </c>
      <c r="G90" s="14601" t="str">
        <f>=IFERROR(INDEX('All Data'!$AG:$AG,MATCH($H$79&amp;"",'All Data'!$A:$A,0)),"-")</f>
      </c>
    </row>
    <row customHeight="1" ht="15" r="91">
      <c r="B91" s="32" t="inlineStr">
        <is>
          <t>SAP Acres</t>
        </is>
      </c>
      <c r="C91" s="14604" t="str">
        <f>=IFERROR(INDEX('All Data'!$W:$W,MATCH($H$79&amp;"",'All Data'!$A:$A,0)),"-")</f>
      </c>
      <c r="D91" s="32" t="inlineStr">
        <is>
          <t>Exit Distance (mi)</t>
        </is>
      </c>
      <c r="E91" s="14607" t="str">
        <f>=IFERROR(INDEX('All Data'!$AC:$AC,MATCH($H$79&amp;"",'All Data'!$A:$A,0)),"-")</f>
      </c>
      <c r="F91" s="32" t="inlineStr">
        <is>
          <t>Population Added</t>
        </is>
      </c>
      <c r="G91" s="14610" t="str">
        <f>=IFERROR(INDEX('All Data'!$AH:$AH,MATCH($H$79&amp;"",'All Data'!$A:$A,0)),"-")</f>
      </c>
    </row>
    <row customHeight="1" ht="15" r="92">
      <c r="B92" s="4384" t="inlineStr">
        <is>
          <t>SAP % of Tract</t>
        </is>
      </c>
      <c r="C92" s="14613" t="str">
        <f>=IFERROR(INDEX('All Data'!$X:$X,MATCH($H$79&amp;"",'All Data'!$A:$A,0)),"-")</f>
      </c>
      <c r="D92" s="4384" t="inlineStr">
        <is>
          <t>ATO Jobs (Auto)</t>
        </is>
      </c>
      <c r="E92" s="14616" t="str">
        <f>=IFERROR(INDEX('All Data'!$AD:$AD,MATCH($H$79&amp;"",'All Data'!$A:$A,0)),"-")</f>
      </c>
      <c r="F92" s="4384" t="inlineStr">
        <is>
          <t>Jobs Added</t>
        </is>
      </c>
      <c r="G92" s="14619" t="str">
        <f>=IFERROR(INDEX('All Data'!$AI:$AI,MATCH($H$79&amp;"",'All Data'!$A:$A,0)),"-")</f>
      </c>
    </row>
    <row customHeight="1" ht="15" r="93">
      <c r="B93" s="32" t="inlineStr">
        <is>
          <t>ATO Jobs (Transit)</t>
        </is>
      </c>
      <c r="C93" s="14622" t="str">
        <f>=IFERROR(INDEX('All Data'!$Y:$Y,MATCH($H$79&amp;"",'All Data'!$A:$A,0)),"-")</f>
      </c>
      <c r="D93" s="32" t="inlineStr">
        <is>
          <t>ATO Households (Auto)</t>
        </is>
      </c>
      <c r="E93" s="14625" t="str">
        <f>=IFERROR(INDEX('All Data'!$AE:$AE,MATCH($H$79&amp;"",'All Data'!$A:$A,0)),"-")</f>
      </c>
      <c r="F93" s="32" t="inlineStr">
        <is>
          <t>ERU Added</t>
        </is>
      </c>
      <c r="G93" s="14628" t="str">
        <f>=IFERROR(INDEX('All Data'!$AJ:$AJ,MATCH($H$79&amp;"",'All Data'!$A:$A,0)),"-")</f>
      </c>
    </row>
    <row customHeight="1" ht="15" r="94">
      <c r="B94" s="4384" t="inlineStr">
        <is>
          <t>ATO Households (Transit)</t>
        </is>
      </c>
      <c r="C94" s="14631" t="str">
        <f>=IFERROR(INDEX('All Data'!$Z:$Z,MATCH($H$79&amp;"",'All Data'!$A:$A,0)),"-")</f>
      </c>
      <c r="D94" s="4384" t="inlineStr">
        <is>
          <t/>
        </is>
      </c>
      <c r="E94" s="4440" t="inlineStr">
        <is>
          <t/>
        </is>
      </c>
      <c r="F94" s="4384" t="inlineStr">
        <is>
          <t>ERU per Acre</t>
        </is>
      </c>
      <c r="G94" s="14634" t="str">
        <f>=IFERROR(INDEX('All Data'!$AK:$AK,MATCH($H$79&amp;"",'All Data'!$A:$A,0)),"-")</f>
      </c>
    </row>
    <row customHeight="1" ht="15" r="95">
      <c r="B95" s="32" t="inlineStr">
        <is>
          <t>SAP Planned HH/ac</t>
        </is>
      </c>
      <c r="C95" s="14637" t="str">
        <f>=IFERROR(INDEX('All Data'!$AA:$AA,MATCH($H$79&amp;"",'All Data'!$A:$A,0)),"-")</f>
      </c>
      <c r="D95" s="32" t="inlineStr">
        <is>
          <t/>
        </is>
      </c>
      <c r="E95" s="4448" t="inlineStr">
        <is>
          <t/>
        </is>
      </c>
      <c r="F95" s="32" t="inlineStr">
        <is>
          <t/>
        </is>
      </c>
      <c r="G95" s="4448" t="inlineStr">
        <is>
          <t/>
        </is>
      </c>
    </row>
    <row customHeight="1" ht="15" r="96">
      <c r="B96" s="4384" t="inlineStr">
        <is>
          <t/>
        </is>
      </c>
      <c r="C96" s="4440" t="inlineStr">
        <is>
          <t/>
        </is>
      </c>
      <c r="D96" s="4384" t="inlineStr">
        <is>
          <t/>
        </is>
      </c>
      <c r="E96" s="4440" t="inlineStr">
        <is>
          <t/>
        </is>
      </c>
      <c r="F96" s="4384" t="inlineStr">
        <is>
          <t/>
        </is>
      </c>
      <c r="G96" s="4440" t="inlineStr">
        <is>
          <t/>
        </is>
      </c>
    </row>
    <row customHeight="1" ht="14" r="97">
      <c r="B97" s="4500" t="inlineStr">
        <is>
          <t>INCOME</t>
        </is>
      </c>
      <c r="C97" s="4500"/>
      <c r="D97" s="4500" t="inlineStr">
        <is>
          <t>POVERTY RATE</t>
        </is>
      </c>
      <c r="E97" s="4500"/>
      <c r="F97" s="4500" t="inlineStr">
        <is>
          <t>UNEMPLOYMENT</t>
        </is>
      </c>
      <c r="G97" s="4500"/>
    </row>
    <row customHeight="1" ht="18" r="98">
      <c r="B98" s="10"/>
      <c r="C98" s="14641" t="str">
        <f>=IFERROR(INDEX('All Data'!$AN:$AN,MATCH($H$79&amp;"",'All Data'!$A:$A,0)),"-")</f>
      </c>
      <c r="D98" s="10"/>
      <c r="E98" s="14645" t="str">
        <f>=IFERROR(INDEX('All Data'!$AL:$AL,MATCH($H$79&amp;"",'All Data'!$A:$A,0)),"-")</f>
      </c>
      <c r="F98" s="10"/>
      <c r="G98" s="14649" t="str">
        <f>=IFERROR(INDEX('All Data'!$AM:$AM,MATCH($H$79&amp;"",'All Data'!$A:$A,0)),"-")</f>
      </c>
    </row>
    <row customHeight="1" ht="24" r="99">
      <c r="B99" s="4645" t="str">
        <f>="Investment Likelihood: "&amp;IFERROR(INDEX('All Data'!$AP:$AP,MATCH($H$79&amp;"",'All Data'!$A:$A,0)),"—")</f>
      </c>
      <c r="C99" s="4645"/>
      <c r="D99" s="4645"/>
      <c r="E99" s="4645"/>
      <c r="F99" s="4645"/>
      <c r="G99" s="4645"/>
    </row>
    <row customHeight="1" ht="15" r="100">
      <c r="B100" s="4516" t="inlineStr">
        <is>
          <t>Access to Opportunities (ATO) Composite Score /100</t>
        </is>
      </c>
      <c r="C100" s="4516"/>
      <c r="D100" s="4516"/>
      <c r="E100" s="4516"/>
      <c r="F100" s="14653" t="str">
        <f>=IFERROR(INDEX('All Data'!$AF:$AF,MATCH($H$79&amp;"",'All Data'!$A:$A,0)),"-")</f>
      </c>
      <c r="G100" s="15"/>
    </row>
    <row customHeight="1" ht="8" r="101"/>
    <row customHeight="1" ht="8" r="102"/>
    <row customHeight="1" ht="8" r="103"/>
    <row customHeight="1" ht="22" r="104">
      <c r="A104" s="4381" t="str">
        <f>="05  —  "&amp;IFERROR(INDEX('All Data'!$C:$C,MATCH($H$104&amp;"",'All Data'!$A:$A,0)),"")&amp;"  |  GEOID "&amp;$H$104&amp;"  |  "&amp;TEXT(IFERROR(INDEX('All Data'!$F:$F,MATCH($H$104&amp;"",'All Data'!$A:$A,0)),0),"0")&amp;" ac  |  "&amp;IFERROR(INDEX('All Data'!$AP:$AP,MATCH($H$104&amp;"",'All Data'!$A:$A,0)),"—")</f>
      </c>
      <c r="B104" s="4381"/>
      <c r="C104" s="4381"/>
      <c r="D104" s="4381"/>
      <c r="E104" s="4381"/>
      <c r="F104" s="4381"/>
      <c r="G104" s="4381"/>
      <c r="H104" s="14654" t="inlineStr">
        <is>
          <t>49049000901</t>
        </is>
      </c>
    </row>
    <row customHeight="1" ht="14" r="105">
      <c r="B105" s="4382" t="inlineStr">
        <is>
          <t>TRACT PROFILE</t>
        </is>
      </c>
      <c r="C105" s="4382"/>
      <c r="D105" s="4382" t="inlineStr">
        <is>
          <t>CENTERS &amp; DISTRICTS</t>
        </is>
      </c>
      <c r="E105" s="4382"/>
      <c r="F105" s="4382" t="inlineStr">
        <is>
          <t>HOUSING &amp; DEMOGRAPHICS</t>
        </is>
      </c>
      <c r="G105" s="4382"/>
    </row>
    <row customHeight="1" ht="15" r="106">
      <c r="B106" s="4384" t="inlineStr">
        <is>
          <t>Population</t>
        </is>
      </c>
      <c r="C106" s="14657" t="str">
        <f>=IFERROR(INDEX('All Data'!$D:$D,MATCH($H$104&amp;"",'All Data'!$A:$A,0)),"-")</f>
      </c>
      <c r="D106" s="4384" t="inlineStr">
        <is>
          <t>WC MUorC % Total</t>
        </is>
      </c>
      <c r="E106" s="14660" t="str">
        <f>=IFERROR(INDEX('All Data'!$J:$J,MATCH($H$104&amp;"",'All Data'!$A:$A,0)),"-")</f>
      </c>
      <c r="F106" s="4384" t="inlineStr">
        <is>
          <t>Total Units</t>
        </is>
      </c>
      <c r="G106" s="14663" t="str">
        <f>=IFERROR(INDEX('All Data'!$R:$R,MATCH($H$104&amp;"",'All Data'!$A:$A,0)),"-")</f>
      </c>
    </row>
    <row customHeight="1" ht="15" r="107">
      <c r="B107" s="32" t="inlineStr">
        <is>
          <t>Households</t>
        </is>
      </c>
      <c r="C107" s="14666" t="str">
        <f>=IFERROR(INDEX('All Data'!$E:$E,MATCH($H$104&amp;"",'All Data'!$A:$A,0)),"-")</f>
      </c>
      <c r="D107" s="32" t="inlineStr">
        <is>
          <t>Metropolitan Center</t>
        </is>
      </c>
      <c r="E107" s="14669" t="str">
        <f>=IFERROR(INDEX('All Data'!$K:$K,MATCH($H$104&amp;"",'All Data'!$A:$A,0)),"-")</f>
      </c>
      <c r="F107" s="32" t="inlineStr">
        <is>
          <t>Residential Acres</t>
        </is>
      </c>
      <c r="G107" s="14672" t="str">
        <f>=IFERROR(INDEX('All Data'!$S:$S,MATCH($H$104&amp;"",'All Data'!$A:$A,0)),"-")</f>
      </c>
    </row>
    <row customHeight="1" ht="15" r="108">
      <c r="B108" s="4384" t="inlineStr">
        <is>
          <t>Total Acres</t>
        </is>
      </c>
      <c r="C108" s="14675" t="str">
        <f>=IFERROR(INDEX('All Data'!$F:$F,MATCH($H$104&amp;"",'All Data'!$A:$A,0)),"-")</f>
      </c>
      <c r="D108" s="4384" t="inlineStr">
        <is>
          <t>Urban Center</t>
        </is>
      </c>
      <c r="E108" s="14678" t="str">
        <f>=IFERROR(INDEX('All Data'!$L:$L,MATCH($H$104&amp;"",'All Data'!$A:$A,0)),"-")</f>
      </c>
      <c r="F108" s="4384" t="inlineStr">
        <is>
          <t>SFD Acres</t>
        </is>
      </c>
      <c r="G108" s="14681" t="str">
        <f>=IFERROR(INDEX('All Data'!$T:$T,MATCH($H$104&amp;"",'All Data'!$A:$A,0)),"-")</f>
      </c>
    </row>
    <row customHeight="1" ht="15" r="109">
      <c r="B109" s="32" t="inlineStr">
        <is>
          <t>Developable Acres</t>
        </is>
      </c>
      <c r="C109" s="14684" t="str">
        <f>=IFERROR(INDEX('All Data'!$G:$G,MATCH($H$104&amp;"",'All Data'!$A:$A,0)),"-")</f>
      </c>
      <c r="D109" s="32" t="inlineStr">
        <is>
          <t>City Center</t>
        </is>
      </c>
      <c r="E109" s="14687" t="str">
        <f>=IFERROR(INDEX('All Data'!$M:$M,MATCH($H$104&amp;"",'All Data'!$A:$A,0)),"-")</f>
      </c>
      <c r="F109" s="32" t="inlineStr">
        <is>
          <t>MF / SFA Acres</t>
        </is>
      </c>
      <c r="G109" s="14690" t="str">
        <f>=IFERROR(INDEX('All Data'!$U:$U,MATCH($H$104&amp;"",'All Data'!$A:$A,0)),"-")</f>
      </c>
    </row>
    <row customHeight="1" ht="15" r="110">
      <c r="B110" s="4384" t="inlineStr">
        <is>
          <t>OZ 1.0 Acres</t>
        </is>
      </c>
      <c r="C110" s="14693" t="str">
        <f>=IFERROR(INDEX('All Data'!$H:$H,MATCH($H$104&amp;"",'All Data'!$A:$A,0)),"-")</f>
      </c>
      <c r="D110" s="4384" t="inlineStr">
        <is>
          <t>Neighborhood Center</t>
        </is>
      </c>
      <c r="E110" s="14696" t="str">
        <f>=IFERROR(INDEX('All Data'!$N:$N,MATCH($H$104&amp;"",'All Data'!$A:$A,0)),"-")</f>
      </c>
      <c r="F110" s="4384" t="inlineStr">
        <is>
          <t>Poverty Rate</t>
        </is>
      </c>
      <c r="G110" s="14699" t="str">
        <f>=IFERROR(INDEX('All Data'!$AL:$AL,MATCH($H$104&amp;"",'All Data'!$A:$A,0)),"-")</f>
      </c>
    </row>
    <row customHeight="1" ht="15" r="111">
      <c r="B111" s="32" t="inlineStr">
        <is>
          <t>OZ 1.0 % of Tract</t>
        </is>
      </c>
      <c r="C111" s="14702" t="str">
        <f>=IFERROR(INDEX('All Data'!$I:$I,MATCH($H$104&amp;"",'All Data'!$A:$A,0)),"-")</f>
      </c>
      <c r="D111" s="32" t="inlineStr">
        <is>
          <t>Employment District</t>
        </is>
      </c>
      <c r="E111" s="14705" t="str">
        <f>=IFERROR(INDEX('All Data'!$O:$O,MATCH($H$104&amp;"",'All Data'!$A:$A,0)),"-")</f>
      </c>
      <c r="F111" s="32" t="inlineStr">
        <is>
          <t>Unemployment Rate</t>
        </is>
      </c>
      <c r="G111" s="14708" t="str">
        <f>=IFERROR(INDEX('All Data'!$AM:$AM,MATCH($H$104&amp;"",'All Data'!$A:$A,0)),"-")</f>
      </c>
    </row>
    <row customHeight="1" ht="15" r="112">
      <c r="B112" s="4384" t="inlineStr">
        <is>
          <t/>
        </is>
      </c>
      <c r="C112" s="4440" t="inlineStr">
        <is>
          <t/>
        </is>
      </c>
      <c r="D112" s="4384" t="inlineStr">
        <is>
          <t>Industrial District</t>
        </is>
      </c>
      <c r="E112" s="14711" t="str">
        <f>=IFERROR(INDEX('All Data'!$P:$P,MATCH($H$104&amp;"",'All Data'!$A:$A,0)),"-")</f>
      </c>
      <c r="F112" s="4384" t="inlineStr">
        <is>
          <t>Median Family Income</t>
        </is>
      </c>
      <c r="G112" s="14714" t="str">
        <f>=IFERROR(INDEX('All Data'!$AN:$AN,MATCH($H$104&amp;"",'All Data'!$A:$A,0)),"-")</f>
      </c>
    </row>
    <row customHeight="1" ht="15" r="113">
      <c r="B113" s="32" t="inlineStr">
        <is>
          <t/>
        </is>
      </c>
      <c r="C113" s="4448" t="inlineStr">
        <is>
          <t/>
        </is>
      </c>
      <c r="D113" s="32" t="inlineStr">
        <is>
          <t>Retail District</t>
        </is>
      </c>
      <c r="E113" s="14717" t="str">
        <f>=IFERROR(INDEX('All Data'!$Q:$Q,MATCH($H$104&amp;"",'All Data'!$A:$A,0)),"-")</f>
      </c>
      <c r="F113" s="32" t="inlineStr">
        <is>
          <t/>
        </is>
      </c>
      <c r="G113" s="4448" t="inlineStr">
        <is>
          <t/>
        </is>
      </c>
    </row>
    <row customHeight="1" ht="14" r="114">
      <c r="B114" s="4453" t="inlineStr">
        <is>
          <t>TRANSIT ACCESS</t>
        </is>
      </c>
      <c r="C114" s="4453"/>
      <c r="D114" s="4453" t="inlineStr">
        <is>
          <t>AUTO ACCESS</t>
        </is>
      </c>
      <c r="E114" s="4453"/>
      <c r="F114" s="4453" t="inlineStr">
        <is>
          <t>PROJECTED GROWTH 2027-37</t>
        </is>
      </c>
      <c r="G114" s="4453"/>
    </row>
    <row customHeight="1" ht="15" r="115">
      <c r="B115" s="4384" t="inlineStr">
        <is>
          <t>Rail / BRT Stops</t>
        </is>
      </c>
      <c r="C115" s="14720" t="str">
        <f>=IFERROR(INDEX('All Data'!$V:$V,MATCH($H$104&amp;"",'All Data'!$A:$A,0)),"-")</f>
      </c>
      <c r="D115" s="4384" t="inlineStr">
        <is>
          <t>Freeway Exits</t>
        </is>
      </c>
      <c r="E115" s="14723" t="str">
        <f>=IFERROR(INDEX('All Data'!$AB:$AB,MATCH($H$104&amp;"",'All Data'!$A:$A,0)),"-")</f>
      </c>
      <c r="F115" s="4384" t="inlineStr">
        <is>
          <t>Households Added</t>
        </is>
      </c>
      <c r="G115" s="14726" t="str">
        <f>=IFERROR(INDEX('All Data'!$AG:$AG,MATCH($H$104&amp;"",'All Data'!$A:$A,0)),"-")</f>
      </c>
    </row>
    <row customHeight="1" ht="15" r="116">
      <c r="B116" s="32" t="inlineStr">
        <is>
          <t>SAP Acres</t>
        </is>
      </c>
      <c r="C116" s="14729" t="str">
        <f>=IFERROR(INDEX('All Data'!$W:$W,MATCH($H$104&amp;"",'All Data'!$A:$A,0)),"-")</f>
      </c>
      <c r="D116" s="32" t="inlineStr">
        <is>
          <t>Exit Distance (mi)</t>
        </is>
      </c>
      <c r="E116" s="14732" t="str">
        <f>=IFERROR(INDEX('All Data'!$AC:$AC,MATCH($H$104&amp;"",'All Data'!$A:$A,0)),"-")</f>
      </c>
      <c r="F116" s="32" t="inlineStr">
        <is>
          <t>Population Added</t>
        </is>
      </c>
      <c r="G116" s="14735" t="str">
        <f>=IFERROR(INDEX('All Data'!$AH:$AH,MATCH($H$104&amp;"",'All Data'!$A:$A,0)),"-")</f>
      </c>
    </row>
    <row customHeight="1" ht="15" r="117">
      <c r="B117" s="4384" t="inlineStr">
        <is>
          <t>SAP % of Tract</t>
        </is>
      </c>
      <c r="C117" s="14738" t="str">
        <f>=IFERROR(INDEX('All Data'!$X:$X,MATCH($H$104&amp;"",'All Data'!$A:$A,0)),"-")</f>
      </c>
      <c r="D117" s="4384" t="inlineStr">
        <is>
          <t>ATO Jobs (Auto)</t>
        </is>
      </c>
      <c r="E117" s="14741" t="str">
        <f>=IFERROR(INDEX('All Data'!$AD:$AD,MATCH($H$104&amp;"",'All Data'!$A:$A,0)),"-")</f>
      </c>
      <c r="F117" s="4384" t="inlineStr">
        <is>
          <t>Jobs Added</t>
        </is>
      </c>
      <c r="G117" s="14744" t="str">
        <f>=IFERROR(INDEX('All Data'!$AI:$AI,MATCH($H$104&amp;"",'All Data'!$A:$A,0)),"-")</f>
      </c>
    </row>
    <row customHeight="1" ht="15" r="118">
      <c r="B118" s="32" t="inlineStr">
        <is>
          <t>ATO Jobs (Transit)</t>
        </is>
      </c>
      <c r="C118" s="14747" t="str">
        <f>=IFERROR(INDEX('All Data'!$Y:$Y,MATCH($H$104&amp;"",'All Data'!$A:$A,0)),"-")</f>
      </c>
      <c r="D118" s="32" t="inlineStr">
        <is>
          <t>ATO Households (Auto)</t>
        </is>
      </c>
      <c r="E118" s="14750" t="str">
        <f>=IFERROR(INDEX('All Data'!$AE:$AE,MATCH($H$104&amp;"",'All Data'!$A:$A,0)),"-")</f>
      </c>
      <c r="F118" s="32" t="inlineStr">
        <is>
          <t>ERU Added</t>
        </is>
      </c>
      <c r="G118" s="14753" t="str">
        <f>=IFERROR(INDEX('All Data'!$AJ:$AJ,MATCH($H$104&amp;"",'All Data'!$A:$A,0)),"-")</f>
      </c>
    </row>
    <row customHeight="1" ht="15" r="119">
      <c r="B119" s="4384" t="inlineStr">
        <is>
          <t>ATO Households (Transit)</t>
        </is>
      </c>
      <c r="C119" s="14756" t="str">
        <f>=IFERROR(INDEX('All Data'!$Z:$Z,MATCH($H$104&amp;"",'All Data'!$A:$A,0)),"-")</f>
      </c>
      <c r="D119" s="4384" t="inlineStr">
        <is>
          <t/>
        </is>
      </c>
      <c r="E119" s="4440" t="inlineStr">
        <is>
          <t/>
        </is>
      </c>
      <c r="F119" s="4384" t="inlineStr">
        <is>
          <t>ERU per Acre</t>
        </is>
      </c>
      <c r="G119" s="14759" t="str">
        <f>=IFERROR(INDEX('All Data'!$AK:$AK,MATCH($H$104&amp;"",'All Data'!$A:$A,0)),"-")</f>
      </c>
    </row>
    <row customHeight="1" ht="15" r="120">
      <c r="B120" s="32" t="inlineStr">
        <is>
          <t>SAP Planned HH/ac</t>
        </is>
      </c>
      <c r="C120" s="14762" t="str">
        <f>=IFERROR(INDEX('All Data'!$AA:$AA,MATCH($H$104&amp;"",'All Data'!$A:$A,0)),"-")</f>
      </c>
      <c r="D120" s="32" t="inlineStr">
        <is>
          <t/>
        </is>
      </c>
      <c r="E120" s="4448" t="inlineStr">
        <is>
          <t/>
        </is>
      </c>
      <c r="F120" s="32" t="inlineStr">
        <is>
          <t/>
        </is>
      </c>
      <c r="G120" s="4448" t="inlineStr">
        <is>
          <t/>
        </is>
      </c>
    </row>
    <row customHeight="1" ht="15" r="121">
      <c r="B121" s="4384" t="inlineStr">
        <is>
          <t/>
        </is>
      </c>
      <c r="C121" s="4440" t="inlineStr">
        <is>
          <t/>
        </is>
      </c>
      <c r="D121" s="4384" t="inlineStr">
        <is>
          <t/>
        </is>
      </c>
      <c r="E121" s="4440" t="inlineStr">
        <is>
          <t/>
        </is>
      </c>
      <c r="F121" s="4384" t="inlineStr">
        <is>
          <t/>
        </is>
      </c>
      <c r="G121" s="4440" t="inlineStr">
        <is>
          <t/>
        </is>
      </c>
    </row>
    <row customHeight="1" ht="14" r="122">
      <c r="B122" s="4500" t="inlineStr">
        <is>
          <t>INCOME</t>
        </is>
      </c>
      <c r="C122" s="4500"/>
      <c r="D122" s="4500" t="inlineStr">
        <is>
          <t>POVERTY RATE</t>
        </is>
      </c>
      <c r="E122" s="4500"/>
      <c r="F122" s="4500" t="inlineStr">
        <is>
          <t>UNEMPLOYMENT</t>
        </is>
      </c>
      <c r="G122" s="4500"/>
    </row>
    <row customHeight="1" ht="18" r="123">
      <c r="B123" s="10"/>
      <c r="C123" s="14766" t="str">
        <f>=IFERROR(INDEX('All Data'!$AN:$AN,MATCH($H$104&amp;"",'All Data'!$A:$A,0)),"-")</f>
      </c>
      <c r="D123" s="10"/>
      <c r="E123" s="14770" t="str">
        <f>=IFERROR(INDEX('All Data'!$AL:$AL,MATCH($H$104&amp;"",'All Data'!$A:$A,0)),"-")</f>
      </c>
      <c r="F123" s="10"/>
      <c r="G123" s="14774" t="str">
        <f>=IFERROR(INDEX('All Data'!$AM:$AM,MATCH($H$104&amp;"",'All Data'!$A:$A,0)),"-")</f>
      </c>
    </row>
    <row customHeight="1" ht="24" r="124">
      <c r="B124" s="4514" t="str">
        <f>="Investment Likelihood: "&amp;IFERROR(INDEX('All Data'!$AP:$AP,MATCH($H$104&amp;"",'All Data'!$A:$A,0)),"—")</f>
      </c>
      <c r="C124" s="4514"/>
      <c r="D124" s="4514"/>
      <c r="E124" s="4514"/>
      <c r="F124" s="4514"/>
      <c r="G124" s="4514"/>
    </row>
    <row customHeight="1" ht="15" r="125">
      <c r="B125" s="4516" t="inlineStr">
        <is>
          <t>Access to Opportunities (ATO) Composite Score /100</t>
        </is>
      </c>
      <c r="C125" s="4516"/>
      <c r="D125" s="4516"/>
      <c r="E125" s="4516"/>
      <c r="F125" s="14778" t="str">
        <f>=IFERROR(INDEX('All Data'!$AF:$AF,MATCH($H$104&amp;"",'All Data'!$A:$A,0)),"-")</f>
      </c>
      <c r="G125" s="15"/>
    </row>
    <row customHeight="1" ht="8" r="126"/>
    <row customHeight="1" ht="8" r="127"/>
    <row customHeight="1" ht="8" r="128"/>
    <row customHeight="1" ht="22" r="129">
      <c r="A129" s="4381" t="str">
        <f>="06  —  "&amp;IFERROR(INDEX('All Data'!$C:$C,MATCH($H$129&amp;"",'All Data'!$A:$A,0)),"")&amp;"  |  GEOID "&amp;$H$129&amp;"  |  "&amp;TEXT(IFERROR(INDEX('All Data'!$F:$F,MATCH($H$129&amp;"",'All Data'!$A:$A,0)),0),"0")&amp;" ac  |  "&amp;IFERROR(INDEX('All Data'!$AP:$AP,MATCH($H$129&amp;"",'All Data'!$A:$A,0)),"—")</f>
      </c>
      <c r="B129" s="4381"/>
      <c r="C129" s="4381"/>
      <c r="D129" s="4381"/>
      <c r="E129" s="4381"/>
      <c r="F129" s="4381"/>
      <c r="G129" s="4381"/>
      <c r="H129" s="14779" t="inlineStr">
        <is>
          <t>49049001103</t>
        </is>
      </c>
    </row>
    <row customHeight="1" ht="14" r="130">
      <c r="B130" s="4382" t="inlineStr">
        <is>
          <t>TRACT PROFILE</t>
        </is>
      </c>
      <c r="C130" s="4382"/>
      <c r="D130" s="4382" t="inlineStr">
        <is>
          <t>CENTERS &amp; DISTRICTS</t>
        </is>
      </c>
      <c r="E130" s="4382"/>
      <c r="F130" s="4382" t="inlineStr">
        <is>
          <t>HOUSING &amp; DEMOGRAPHICS</t>
        </is>
      </c>
      <c r="G130" s="4382"/>
    </row>
    <row customHeight="1" ht="15" r="131">
      <c r="B131" s="4384" t="inlineStr">
        <is>
          <t>Population</t>
        </is>
      </c>
      <c r="C131" s="14782" t="str">
        <f>=IFERROR(INDEX('All Data'!$D:$D,MATCH($H$129&amp;"",'All Data'!$A:$A,0)),"-")</f>
      </c>
      <c r="D131" s="4384" t="inlineStr">
        <is>
          <t>WC MUorC % Total</t>
        </is>
      </c>
      <c r="E131" s="14785" t="str">
        <f>=IFERROR(INDEX('All Data'!$J:$J,MATCH($H$129&amp;"",'All Data'!$A:$A,0)),"-")</f>
      </c>
      <c r="F131" s="4384" t="inlineStr">
        <is>
          <t>Total Units</t>
        </is>
      </c>
      <c r="G131" s="14788" t="str">
        <f>=IFERROR(INDEX('All Data'!$R:$R,MATCH($H$129&amp;"",'All Data'!$A:$A,0)),"-")</f>
      </c>
    </row>
    <row customHeight="1" ht="15" r="132">
      <c r="B132" s="32" t="inlineStr">
        <is>
          <t>Households</t>
        </is>
      </c>
      <c r="C132" s="14791" t="str">
        <f>=IFERROR(INDEX('All Data'!$E:$E,MATCH($H$129&amp;"",'All Data'!$A:$A,0)),"-")</f>
      </c>
      <c r="D132" s="32" t="inlineStr">
        <is>
          <t>Metropolitan Center</t>
        </is>
      </c>
      <c r="E132" s="14794" t="str">
        <f>=IFERROR(INDEX('All Data'!$K:$K,MATCH($H$129&amp;"",'All Data'!$A:$A,0)),"-")</f>
      </c>
      <c r="F132" s="32" t="inlineStr">
        <is>
          <t>Residential Acres</t>
        </is>
      </c>
      <c r="G132" s="14797" t="str">
        <f>=IFERROR(INDEX('All Data'!$S:$S,MATCH($H$129&amp;"",'All Data'!$A:$A,0)),"-")</f>
      </c>
    </row>
    <row customHeight="1" ht="15" r="133">
      <c r="B133" s="4384" t="inlineStr">
        <is>
          <t>Total Acres</t>
        </is>
      </c>
      <c r="C133" s="14800" t="str">
        <f>=IFERROR(INDEX('All Data'!$F:$F,MATCH($H$129&amp;"",'All Data'!$A:$A,0)),"-")</f>
      </c>
      <c r="D133" s="4384" t="inlineStr">
        <is>
          <t>Urban Center</t>
        </is>
      </c>
      <c r="E133" s="14803" t="str">
        <f>=IFERROR(INDEX('All Data'!$L:$L,MATCH($H$129&amp;"",'All Data'!$A:$A,0)),"-")</f>
      </c>
      <c r="F133" s="4384" t="inlineStr">
        <is>
          <t>SFD Acres</t>
        </is>
      </c>
      <c r="G133" s="14806" t="str">
        <f>=IFERROR(INDEX('All Data'!$T:$T,MATCH($H$129&amp;"",'All Data'!$A:$A,0)),"-")</f>
      </c>
    </row>
    <row customHeight="1" ht="15" r="134">
      <c r="B134" s="32" t="inlineStr">
        <is>
          <t>Developable Acres</t>
        </is>
      </c>
      <c r="C134" s="14809" t="str">
        <f>=IFERROR(INDEX('All Data'!$G:$G,MATCH($H$129&amp;"",'All Data'!$A:$A,0)),"-")</f>
      </c>
      <c r="D134" s="32" t="inlineStr">
        <is>
          <t>City Center</t>
        </is>
      </c>
      <c r="E134" s="14812" t="str">
        <f>=IFERROR(INDEX('All Data'!$M:$M,MATCH($H$129&amp;"",'All Data'!$A:$A,0)),"-")</f>
      </c>
      <c r="F134" s="32" t="inlineStr">
        <is>
          <t>MF / SFA Acres</t>
        </is>
      </c>
      <c r="G134" s="14815" t="str">
        <f>=IFERROR(INDEX('All Data'!$U:$U,MATCH($H$129&amp;"",'All Data'!$A:$A,0)),"-")</f>
      </c>
    </row>
    <row customHeight="1" ht="15" r="135">
      <c r="B135" s="4384" t="inlineStr">
        <is>
          <t>OZ 1.0 Acres</t>
        </is>
      </c>
      <c r="C135" s="14818" t="str">
        <f>=IFERROR(INDEX('All Data'!$H:$H,MATCH($H$129&amp;"",'All Data'!$A:$A,0)),"-")</f>
      </c>
      <c r="D135" s="4384" t="inlineStr">
        <is>
          <t>Neighborhood Center</t>
        </is>
      </c>
      <c r="E135" s="14821" t="str">
        <f>=IFERROR(INDEX('All Data'!$N:$N,MATCH($H$129&amp;"",'All Data'!$A:$A,0)),"-")</f>
      </c>
      <c r="F135" s="4384" t="inlineStr">
        <is>
          <t>Poverty Rate</t>
        </is>
      </c>
      <c r="G135" s="14824" t="str">
        <f>=IFERROR(INDEX('All Data'!$AL:$AL,MATCH($H$129&amp;"",'All Data'!$A:$A,0)),"-")</f>
      </c>
    </row>
    <row customHeight="1" ht="15" r="136">
      <c r="B136" s="32" t="inlineStr">
        <is>
          <t>OZ 1.0 % of Tract</t>
        </is>
      </c>
      <c r="C136" s="14827" t="str">
        <f>=IFERROR(INDEX('All Data'!$I:$I,MATCH($H$129&amp;"",'All Data'!$A:$A,0)),"-")</f>
      </c>
      <c r="D136" s="32" t="inlineStr">
        <is>
          <t>Employment District</t>
        </is>
      </c>
      <c r="E136" s="14830" t="str">
        <f>=IFERROR(INDEX('All Data'!$O:$O,MATCH($H$129&amp;"",'All Data'!$A:$A,0)),"-")</f>
      </c>
      <c r="F136" s="32" t="inlineStr">
        <is>
          <t>Unemployment Rate</t>
        </is>
      </c>
      <c r="G136" s="14833" t="str">
        <f>=IFERROR(INDEX('All Data'!$AM:$AM,MATCH($H$129&amp;"",'All Data'!$A:$A,0)),"-")</f>
      </c>
    </row>
    <row customHeight="1" ht="15" r="137">
      <c r="B137" s="4384" t="inlineStr">
        <is>
          <t/>
        </is>
      </c>
      <c r="C137" s="4440" t="inlineStr">
        <is>
          <t/>
        </is>
      </c>
      <c r="D137" s="4384" t="inlineStr">
        <is>
          <t>Industrial District</t>
        </is>
      </c>
      <c r="E137" s="14836" t="str">
        <f>=IFERROR(INDEX('All Data'!$P:$P,MATCH($H$129&amp;"",'All Data'!$A:$A,0)),"-")</f>
      </c>
      <c r="F137" s="4384" t="inlineStr">
        <is>
          <t>Median Family Income</t>
        </is>
      </c>
      <c r="G137" s="14839" t="str">
        <f>=IFERROR(INDEX('All Data'!$AN:$AN,MATCH($H$129&amp;"",'All Data'!$A:$A,0)),"-")</f>
      </c>
    </row>
    <row customHeight="1" ht="15" r="138">
      <c r="B138" s="32" t="inlineStr">
        <is>
          <t/>
        </is>
      </c>
      <c r="C138" s="4448" t="inlineStr">
        <is>
          <t/>
        </is>
      </c>
      <c r="D138" s="32" t="inlineStr">
        <is>
          <t>Retail District</t>
        </is>
      </c>
      <c r="E138" s="14842" t="str">
        <f>=IFERROR(INDEX('All Data'!$Q:$Q,MATCH($H$129&amp;"",'All Data'!$A:$A,0)),"-")</f>
      </c>
      <c r="F138" s="32" t="inlineStr">
        <is>
          <t/>
        </is>
      </c>
      <c r="G138" s="4448" t="inlineStr">
        <is>
          <t/>
        </is>
      </c>
    </row>
    <row customHeight="1" ht="14" r="139">
      <c r="B139" s="4453" t="inlineStr">
        <is>
          <t>TRANSIT ACCESS</t>
        </is>
      </c>
      <c r="C139" s="4453"/>
      <c r="D139" s="4453" t="inlineStr">
        <is>
          <t>AUTO ACCESS</t>
        </is>
      </c>
      <c r="E139" s="4453"/>
      <c r="F139" s="4453" t="inlineStr">
        <is>
          <t>PROJECTED GROWTH 2027-37</t>
        </is>
      </c>
      <c r="G139" s="4453"/>
    </row>
    <row customHeight="1" ht="15" r="140">
      <c r="B140" s="4384" t="inlineStr">
        <is>
          <t>Rail / BRT Stops</t>
        </is>
      </c>
      <c r="C140" s="14845" t="str">
        <f>=IFERROR(INDEX('All Data'!$V:$V,MATCH($H$129&amp;"",'All Data'!$A:$A,0)),"-")</f>
      </c>
      <c r="D140" s="4384" t="inlineStr">
        <is>
          <t>Freeway Exits</t>
        </is>
      </c>
      <c r="E140" s="14848" t="str">
        <f>=IFERROR(INDEX('All Data'!$AB:$AB,MATCH($H$129&amp;"",'All Data'!$A:$A,0)),"-")</f>
      </c>
      <c r="F140" s="4384" t="inlineStr">
        <is>
          <t>Households Added</t>
        </is>
      </c>
      <c r="G140" s="14851" t="str">
        <f>=IFERROR(INDEX('All Data'!$AG:$AG,MATCH($H$129&amp;"",'All Data'!$A:$A,0)),"-")</f>
      </c>
    </row>
    <row customHeight="1" ht="15" r="141">
      <c r="B141" s="32" t="inlineStr">
        <is>
          <t>SAP Acres</t>
        </is>
      </c>
      <c r="C141" s="14854" t="str">
        <f>=IFERROR(INDEX('All Data'!$W:$W,MATCH($H$129&amp;"",'All Data'!$A:$A,0)),"-")</f>
      </c>
      <c r="D141" s="32" t="inlineStr">
        <is>
          <t>Exit Distance (mi)</t>
        </is>
      </c>
      <c r="E141" s="14857" t="str">
        <f>=IFERROR(INDEX('All Data'!$AC:$AC,MATCH($H$129&amp;"",'All Data'!$A:$A,0)),"-")</f>
      </c>
      <c r="F141" s="32" t="inlineStr">
        <is>
          <t>Population Added</t>
        </is>
      </c>
      <c r="G141" s="14860" t="str">
        <f>=IFERROR(INDEX('All Data'!$AH:$AH,MATCH($H$129&amp;"",'All Data'!$A:$A,0)),"-")</f>
      </c>
    </row>
    <row customHeight="1" ht="15" r="142">
      <c r="B142" s="4384" t="inlineStr">
        <is>
          <t>SAP % of Tract</t>
        </is>
      </c>
      <c r="C142" s="14863" t="str">
        <f>=IFERROR(INDEX('All Data'!$X:$X,MATCH($H$129&amp;"",'All Data'!$A:$A,0)),"-")</f>
      </c>
      <c r="D142" s="4384" t="inlineStr">
        <is>
          <t>ATO Jobs (Auto)</t>
        </is>
      </c>
      <c r="E142" s="14866" t="str">
        <f>=IFERROR(INDEX('All Data'!$AD:$AD,MATCH($H$129&amp;"",'All Data'!$A:$A,0)),"-")</f>
      </c>
      <c r="F142" s="4384" t="inlineStr">
        <is>
          <t>Jobs Added</t>
        </is>
      </c>
      <c r="G142" s="14869" t="str">
        <f>=IFERROR(INDEX('All Data'!$AI:$AI,MATCH($H$129&amp;"",'All Data'!$A:$A,0)),"-")</f>
      </c>
    </row>
    <row customHeight="1" ht="15" r="143">
      <c r="B143" s="32" t="inlineStr">
        <is>
          <t>ATO Jobs (Transit)</t>
        </is>
      </c>
      <c r="C143" s="14872" t="str">
        <f>=IFERROR(INDEX('All Data'!$Y:$Y,MATCH($H$129&amp;"",'All Data'!$A:$A,0)),"-")</f>
      </c>
      <c r="D143" s="32" t="inlineStr">
        <is>
          <t>ATO Households (Auto)</t>
        </is>
      </c>
      <c r="E143" s="14875" t="str">
        <f>=IFERROR(INDEX('All Data'!$AE:$AE,MATCH($H$129&amp;"",'All Data'!$A:$A,0)),"-")</f>
      </c>
      <c r="F143" s="32" t="inlineStr">
        <is>
          <t>ERU Added</t>
        </is>
      </c>
      <c r="G143" s="14878" t="str">
        <f>=IFERROR(INDEX('All Data'!$AJ:$AJ,MATCH($H$129&amp;"",'All Data'!$A:$A,0)),"-")</f>
      </c>
    </row>
    <row customHeight="1" ht="15" r="144">
      <c r="B144" s="4384" t="inlineStr">
        <is>
          <t>ATO Households (Transit)</t>
        </is>
      </c>
      <c r="C144" s="14881" t="str">
        <f>=IFERROR(INDEX('All Data'!$Z:$Z,MATCH($H$129&amp;"",'All Data'!$A:$A,0)),"-")</f>
      </c>
      <c r="D144" s="4384" t="inlineStr">
        <is>
          <t/>
        </is>
      </c>
      <c r="E144" s="4440" t="inlineStr">
        <is>
          <t/>
        </is>
      </c>
      <c r="F144" s="4384" t="inlineStr">
        <is>
          <t>ERU per Acre</t>
        </is>
      </c>
      <c r="G144" s="14884" t="str">
        <f>=IFERROR(INDEX('All Data'!$AK:$AK,MATCH($H$129&amp;"",'All Data'!$A:$A,0)),"-")</f>
      </c>
    </row>
    <row customHeight="1" ht="15" r="145">
      <c r="B145" s="32" t="inlineStr">
        <is>
          <t>SAP Planned HH/ac</t>
        </is>
      </c>
      <c r="C145" s="14887" t="str">
        <f>=IFERROR(INDEX('All Data'!$AA:$AA,MATCH($H$129&amp;"",'All Data'!$A:$A,0)),"-")</f>
      </c>
      <c r="D145" s="32" t="inlineStr">
        <is>
          <t/>
        </is>
      </c>
      <c r="E145" s="4448" t="inlineStr">
        <is>
          <t/>
        </is>
      </c>
      <c r="F145" s="32" t="inlineStr">
        <is>
          <t/>
        </is>
      </c>
      <c r="G145" s="4448" t="inlineStr">
        <is>
          <t/>
        </is>
      </c>
    </row>
    <row customHeight="1" ht="15" r="146">
      <c r="B146" s="4384" t="inlineStr">
        <is>
          <t/>
        </is>
      </c>
      <c r="C146" s="4440" t="inlineStr">
        <is>
          <t/>
        </is>
      </c>
      <c r="D146" s="4384" t="inlineStr">
        <is>
          <t/>
        </is>
      </c>
      <c r="E146" s="4440" t="inlineStr">
        <is>
          <t/>
        </is>
      </c>
      <c r="F146" s="4384" t="inlineStr">
        <is>
          <t/>
        </is>
      </c>
      <c r="G146" s="4440" t="inlineStr">
        <is>
          <t/>
        </is>
      </c>
    </row>
    <row customHeight="1" ht="14" r="147">
      <c r="B147" s="4500" t="inlineStr">
        <is>
          <t>INCOME</t>
        </is>
      </c>
      <c r="C147" s="4500"/>
      <c r="D147" s="4500" t="inlineStr">
        <is>
          <t>POVERTY RATE</t>
        </is>
      </c>
      <c r="E147" s="4500"/>
      <c r="F147" s="4500" t="inlineStr">
        <is>
          <t>UNEMPLOYMENT</t>
        </is>
      </c>
      <c r="G147" s="4500"/>
    </row>
    <row customHeight="1" ht="18" r="148">
      <c r="B148" s="10"/>
      <c r="C148" s="14891" t="str">
        <f>=IFERROR(INDEX('All Data'!$AN:$AN,MATCH($H$129&amp;"",'All Data'!$A:$A,0)),"-")</f>
      </c>
      <c r="D148" s="10"/>
      <c r="E148" s="14895" t="str">
        <f>=IFERROR(INDEX('All Data'!$AL:$AL,MATCH($H$129&amp;"",'All Data'!$A:$A,0)),"-")</f>
      </c>
      <c r="F148" s="10"/>
      <c r="G148" s="14899" t="str">
        <f>=IFERROR(INDEX('All Data'!$AM:$AM,MATCH($H$129&amp;"",'All Data'!$A:$A,0)),"-")</f>
      </c>
    </row>
    <row customHeight="1" ht="24" r="149">
      <c r="B149" s="4514" t="str">
        <f>="Investment Likelihood: "&amp;IFERROR(INDEX('All Data'!$AP:$AP,MATCH($H$129&amp;"",'All Data'!$A:$A,0)),"—")</f>
      </c>
      <c r="C149" s="4514"/>
      <c r="D149" s="4514"/>
      <c r="E149" s="4514"/>
      <c r="F149" s="4514"/>
      <c r="G149" s="4514"/>
    </row>
    <row customHeight="1" ht="15" r="150">
      <c r="B150" s="4516" t="inlineStr">
        <is>
          <t>Access to Opportunities (ATO) Composite Score /100</t>
        </is>
      </c>
      <c r="C150" s="4516"/>
      <c r="D150" s="4516"/>
      <c r="E150" s="4516"/>
      <c r="F150" s="14903" t="str">
        <f>=IFERROR(INDEX('All Data'!$AF:$AF,MATCH($H$129&amp;"",'All Data'!$A:$A,0)),"-")</f>
      </c>
      <c r="G150" s="15"/>
    </row>
    <row customHeight="1" ht="8" r="151"/>
    <row customHeight="1" ht="8" r="152"/>
    <row customHeight="1" ht="8" r="153"/>
    <row customHeight="1" ht="22" r="154">
      <c r="A154" s="4381" t="str">
        <f>="07  —  "&amp;IFERROR(INDEX('All Data'!$C:$C,MATCH($H$154&amp;"",'All Data'!$A:$A,0)),"")&amp;"  |  GEOID "&amp;$H$154&amp;"  |  "&amp;TEXT(IFERROR(INDEX('All Data'!$F:$F,MATCH($H$154&amp;"",'All Data'!$A:$A,0)),0),"0")&amp;" ac  |  "&amp;IFERROR(INDEX('All Data'!$AP:$AP,MATCH($H$154&amp;"",'All Data'!$A:$A,0)),"—")</f>
      </c>
      <c r="B154" s="4381"/>
      <c r="C154" s="4381"/>
      <c r="D154" s="4381"/>
      <c r="E154" s="4381"/>
      <c r="F154" s="4381"/>
      <c r="G154" s="4381"/>
      <c r="H154" s="14904" t="inlineStr">
        <is>
          <t>49049001108</t>
        </is>
      </c>
    </row>
    <row customHeight="1" ht="14" r="155">
      <c r="B155" s="4382" t="inlineStr">
        <is>
          <t>TRACT PROFILE</t>
        </is>
      </c>
      <c r="C155" s="4382"/>
      <c r="D155" s="4382" t="inlineStr">
        <is>
          <t>CENTERS &amp; DISTRICTS</t>
        </is>
      </c>
      <c r="E155" s="4382"/>
      <c r="F155" s="4382" t="inlineStr">
        <is>
          <t>HOUSING &amp; DEMOGRAPHICS</t>
        </is>
      </c>
      <c r="G155" s="4382"/>
    </row>
    <row customHeight="1" ht="15" r="156">
      <c r="B156" s="4384" t="inlineStr">
        <is>
          <t>Population</t>
        </is>
      </c>
      <c r="C156" s="14907" t="str">
        <f>=IFERROR(INDEX('All Data'!$D:$D,MATCH($H$154&amp;"",'All Data'!$A:$A,0)),"-")</f>
      </c>
      <c r="D156" s="4384" t="inlineStr">
        <is>
          <t>WC MUorC % Total</t>
        </is>
      </c>
      <c r="E156" s="14910" t="str">
        <f>=IFERROR(INDEX('All Data'!$J:$J,MATCH($H$154&amp;"",'All Data'!$A:$A,0)),"-")</f>
      </c>
      <c r="F156" s="4384" t="inlineStr">
        <is>
          <t>Total Units</t>
        </is>
      </c>
      <c r="G156" s="14913" t="str">
        <f>=IFERROR(INDEX('All Data'!$R:$R,MATCH($H$154&amp;"",'All Data'!$A:$A,0)),"-")</f>
      </c>
    </row>
    <row customHeight="1" ht="15" r="157">
      <c r="B157" s="32" t="inlineStr">
        <is>
          <t>Households</t>
        </is>
      </c>
      <c r="C157" s="14916" t="str">
        <f>=IFERROR(INDEX('All Data'!$E:$E,MATCH($H$154&amp;"",'All Data'!$A:$A,0)),"-")</f>
      </c>
      <c r="D157" s="32" t="inlineStr">
        <is>
          <t>Metropolitan Center</t>
        </is>
      </c>
      <c r="E157" s="14919" t="str">
        <f>=IFERROR(INDEX('All Data'!$K:$K,MATCH($H$154&amp;"",'All Data'!$A:$A,0)),"-")</f>
      </c>
      <c r="F157" s="32" t="inlineStr">
        <is>
          <t>Residential Acres</t>
        </is>
      </c>
      <c r="G157" s="14922" t="str">
        <f>=IFERROR(INDEX('All Data'!$S:$S,MATCH($H$154&amp;"",'All Data'!$A:$A,0)),"-")</f>
      </c>
    </row>
    <row customHeight="1" ht="15" r="158">
      <c r="B158" s="4384" t="inlineStr">
        <is>
          <t>Total Acres</t>
        </is>
      </c>
      <c r="C158" s="14925" t="str">
        <f>=IFERROR(INDEX('All Data'!$F:$F,MATCH($H$154&amp;"",'All Data'!$A:$A,0)),"-")</f>
      </c>
      <c r="D158" s="4384" t="inlineStr">
        <is>
          <t>Urban Center</t>
        </is>
      </c>
      <c r="E158" s="14928" t="str">
        <f>=IFERROR(INDEX('All Data'!$L:$L,MATCH($H$154&amp;"",'All Data'!$A:$A,0)),"-")</f>
      </c>
      <c r="F158" s="4384" t="inlineStr">
        <is>
          <t>SFD Acres</t>
        </is>
      </c>
      <c r="G158" s="14931" t="str">
        <f>=IFERROR(INDEX('All Data'!$T:$T,MATCH($H$154&amp;"",'All Data'!$A:$A,0)),"-")</f>
      </c>
    </row>
    <row customHeight="1" ht="15" r="159">
      <c r="B159" s="32" t="inlineStr">
        <is>
          <t>Developable Acres</t>
        </is>
      </c>
      <c r="C159" s="14934" t="str">
        <f>=IFERROR(INDEX('All Data'!$G:$G,MATCH($H$154&amp;"",'All Data'!$A:$A,0)),"-")</f>
      </c>
      <c r="D159" s="32" t="inlineStr">
        <is>
          <t>City Center</t>
        </is>
      </c>
      <c r="E159" s="14937" t="str">
        <f>=IFERROR(INDEX('All Data'!$M:$M,MATCH($H$154&amp;"",'All Data'!$A:$A,0)),"-")</f>
      </c>
      <c r="F159" s="32" t="inlineStr">
        <is>
          <t>MF / SFA Acres</t>
        </is>
      </c>
      <c r="G159" s="14940" t="str">
        <f>=IFERROR(INDEX('All Data'!$U:$U,MATCH($H$154&amp;"",'All Data'!$A:$A,0)),"-")</f>
      </c>
    </row>
    <row customHeight="1" ht="15" r="160">
      <c r="B160" s="4384" t="inlineStr">
        <is>
          <t>OZ 1.0 Acres</t>
        </is>
      </c>
      <c r="C160" s="14943" t="str">
        <f>=IFERROR(INDEX('All Data'!$H:$H,MATCH($H$154&amp;"",'All Data'!$A:$A,0)),"-")</f>
      </c>
      <c r="D160" s="4384" t="inlineStr">
        <is>
          <t>Neighborhood Center</t>
        </is>
      </c>
      <c r="E160" s="14946" t="str">
        <f>=IFERROR(INDEX('All Data'!$N:$N,MATCH($H$154&amp;"",'All Data'!$A:$A,0)),"-")</f>
      </c>
      <c r="F160" s="4384" t="inlineStr">
        <is>
          <t>Poverty Rate</t>
        </is>
      </c>
      <c r="G160" s="14949" t="str">
        <f>=IFERROR(INDEX('All Data'!$AL:$AL,MATCH($H$154&amp;"",'All Data'!$A:$A,0)),"-")</f>
      </c>
    </row>
    <row customHeight="1" ht="15" r="161">
      <c r="B161" s="32" t="inlineStr">
        <is>
          <t>OZ 1.0 % of Tract</t>
        </is>
      </c>
      <c r="C161" s="14952" t="str">
        <f>=IFERROR(INDEX('All Data'!$I:$I,MATCH($H$154&amp;"",'All Data'!$A:$A,0)),"-")</f>
      </c>
      <c r="D161" s="32" t="inlineStr">
        <is>
          <t>Employment District</t>
        </is>
      </c>
      <c r="E161" s="14955" t="str">
        <f>=IFERROR(INDEX('All Data'!$O:$O,MATCH($H$154&amp;"",'All Data'!$A:$A,0)),"-")</f>
      </c>
      <c r="F161" s="32" t="inlineStr">
        <is>
          <t>Unemployment Rate</t>
        </is>
      </c>
      <c r="G161" s="14958" t="str">
        <f>=IFERROR(INDEX('All Data'!$AM:$AM,MATCH($H$154&amp;"",'All Data'!$A:$A,0)),"-")</f>
      </c>
    </row>
    <row customHeight="1" ht="15" r="162">
      <c r="B162" s="4384" t="inlineStr">
        <is>
          <t/>
        </is>
      </c>
      <c r="C162" s="4440" t="inlineStr">
        <is>
          <t/>
        </is>
      </c>
      <c r="D162" s="4384" t="inlineStr">
        <is>
          <t>Industrial District</t>
        </is>
      </c>
      <c r="E162" s="14961" t="str">
        <f>=IFERROR(INDEX('All Data'!$P:$P,MATCH($H$154&amp;"",'All Data'!$A:$A,0)),"-")</f>
      </c>
      <c r="F162" s="4384" t="inlineStr">
        <is>
          <t>Median Family Income</t>
        </is>
      </c>
      <c r="G162" s="14964" t="str">
        <f>=IFERROR(INDEX('All Data'!$AN:$AN,MATCH($H$154&amp;"",'All Data'!$A:$A,0)),"-")</f>
      </c>
    </row>
    <row customHeight="1" ht="15" r="163">
      <c r="B163" s="32" t="inlineStr">
        <is>
          <t/>
        </is>
      </c>
      <c r="C163" s="4448" t="inlineStr">
        <is>
          <t/>
        </is>
      </c>
      <c r="D163" s="32" t="inlineStr">
        <is>
          <t>Retail District</t>
        </is>
      </c>
      <c r="E163" s="14967" t="str">
        <f>=IFERROR(INDEX('All Data'!$Q:$Q,MATCH($H$154&amp;"",'All Data'!$A:$A,0)),"-")</f>
      </c>
      <c r="F163" s="32" t="inlineStr">
        <is>
          <t/>
        </is>
      </c>
      <c r="G163" s="4448" t="inlineStr">
        <is>
          <t/>
        </is>
      </c>
    </row>
    <row customHeight="1" ht="14" r="164">
      <c r="B164" s="4453" t="inlineStr">
        <is>
          <t>TRANSIT ACCESS</t>
        </is>
      </c>
      <c r="C164" s="4453"/>
      <c r="D164" s="4453" t="inlineStr">
        <is>
          <t>AUTO ACCESS</t>
        </is>
      </c>
      <c r="E164" s="4453"/>
      <c r="F164" s="4453" t="inlineStr">
        <is>
          <t>PROJECTED GROWTH 2027-37</t>
        </is>
      </c>
      <c r="G164" s="4453"/>
    </row>
    <row customHeight="1" ht="15" r="165">
      <c r="B165" s="4384" t="inlineStr">
        <is>
          <t>Rail / BRT Stops</t>
        </is>
      </c>
      <c r="C165" s="14970" t="str">
        <f>=IFERROR(INDEX('All Data'!$V:$V,MATCH($H$154&amp;"",'All Data'!$A:$A,0)),"-")</f>
      </c>
      <c r="D165" s="4384" t="inlineStr">
        <is>
          <t>Freeway Exits</t>
        </is>
      </c>
      <c r="E165" s="14973" t="str">
        <f>=IFERROR(INDEX('All Data'!$AB:$AB,MATCH($H$154&amp;"",'All Data'!$A:$A,0)),"-")</f>
      </c>
      <c r="F165" s="4384" t="inlineStr">
        <is>
          <t>Households Added</t>
        </is>
      </c>
      <c r="G165" s="14976" t="str">
        <f>=IFERROR(INDEX('All Data'!$AG:$AG,MATCH($H$154&amp;"",'All Data'!$A:$A,0)),"-")</f>
      </c>
    </row>
    <row customHeight="1" ht="15" r="166">
      <c r="B166" s="32" t="inlineStr">
        <is>
          <t>SAP Acres</t>
        </is>
      </c>
      <c r="C166" s="14979" t="str">
        <f>=IFERROR(INDEX('All Data'!$W:$W,MATCH($H$154&amp;"",'All Data'!$A:$A,0)),"-")</f>
      </c>
      <c r="D166" s="32" t="inlineStr">
        <is>
          <t>Exit Distance (mi)</t>
        </is>
      </c>
      <c r="E166" s="14982" t="str">
        <f>=IFERROR(INDEX('All Data'!$AC:$AC,MATCH($H$154&amp;"",'All Data'!$A:$A,0)),"-")</f>
      </c>
      <c r="F166" s="32" t="inlineStr">
        <is>
          <t>Population Added</t>
        </is>
      </c>
      <c r="G166" s="14985" t="str">
        <f>=IFERROR(INDEX('All Data'!$AH:$AH,MATCH($H$154&amp;"",'All Data'!$A:$A,0)),"-")</f>
      </c>
    </row>
    <row customHeight="1" ht="15" r="167">
      <c r="B167" s="4384" t="inlineStr">
        <is>
          <t>SAP % of Tract</t>
        </is>
      </c>
      <c r="C167" s="14988" t="str">
        <f>=IFERROR(INDEX('All Data'!$X:$X,MATCH($H$154&amp;"",'All Data'!$A:$A,0)),"-")</f>
      </c>
      <c r="D167" s="4384" t="inlineStr">
        <is>
          <t>ATO Jobs (Auto)</t>
        </is>
      </c>
      <c r="E167" s="14991" t="str">
        <f>=IFERROR(INDEX('All Data'!$AD:$AD,MATCH($H$154&amp;"",'All Data'!$A:$A,0)),"-")</f>
      </c>
      <c r="F167" s="4384" t="inlineStr">
        <is>
          <t>Jobs Added</t>
        </is>
      </c>
      <c r="G167" s="14994" t="str">
        <f>=IFERROR(INDEX('All Data'!$AI:$AI,MATCH($H$154&amp;"",'All Data'!$A:$A,0)),"-")</f>
      </c>
    </row>
    <row customHeight="1" ht="15" r="168">
      <c r="B168" s="32" t="inlineStr">
        <is>
          <t>ATO Jobs (Transit)</t>
        </is>
      </c>
      <c r="C168" s="14997" t="str">
        <f>=IFERROR(INDEX('All Data'!$Y:$Y,MATCH($H$154&amp;"",'All Data'!$A:$A,0)),"-")</f>
      </c>
      <c r="D168" s="32" t="inlineStr">
        <is>
          <t>ATO Households (Auto)</t>
        </is>
      </c>
      <c r="E168" s="15000" t="str">
        <f>=IFERROR(INDEX('All Data'!$AE:$AE,MATCH($H$154&amp;"",'All Data'!$A:$A,0)),"-")</f>
      </c>
      <c r="F168" s="32" t="inlineStr">
        <is>
          <t>ERU Added</t>
        </is>
      </c>
      <c r="G168" s="15003" t="str">
        <f>=IFERROR(INDEX('All Data'!$AJ:$AJ,MATCH($H$154&amp;"",'All Data'!$A:$A,0)),"-")</f>
      </c>
    </row>
    <row customHeight="1" ht="15" r="169">
      <c r="B169" s="4384" t="inlineStr">
        <is>
          <t>ATO Households (Transit)</t>
        </is>
      </c>
      <c r="C169" s="15006" t="str">
        <f>=IFERROR(INDEX('All Data'!$Z:$Z,MATCH($H$154&amp;"",'All Data'!$A:$A,0)),"-")</f>
      </c>
      <c r="D169" s="4384" t="inlineStr">
        <is>
          <t/>
        </is>
      </c>
      <c r="E169" s="4440" t="inlineStr">
        <is>
          <t/>
        </is>
      </c>
      <c r="F169" s="4384" t="inlineStr">
        <is>
          <t>ERU per Acre</t>
        </is>
      </c>
      <c r="G169" s="15009" t="str">
        <f>=IFERROR(INDEX('All Data'!$AK:$AK,MATCH($H$154&amp;"",'All Data'!$A:$A,0)),"-")</f>
      </c>
    </row>
    <row customHeight="1" ht="15" r="170">
      <c r="B170" s="32" t="inlineStr">
        <is>
          <t>SAP Planned HH/ac</t>
        </is>
      </c>
      <c r="C170" s="15012" t="str">
        <f>=IFERROR(INDEX('All Data'!$AA:$AA,MATCH($H$154&amp;"",'All Data'!$A:$A,0)),"-")</f>
      </c>
      <c r="D170" s="32" t="inlineStr">
        <is>
          <t/>
        </is>
      </c>
      <c r="E170" s="4448" t="inlineStr">
        <is>
          <t/>
        </is>
      </c>
      <c r="F170" s="32" t="inlineStr">
        <is>
          <t/>
        </is>
      </c>
      <c r="G170" s="4448" t="inlineStr">
        <is>
          <t/>
        </is>
      </c>
    </row>
    <row customHeight="1" ht="15" r="171">
      <c r="B171" s="4384" t="inlineStr">
        <is>
          <t/>
        </is>
      </c>
      <c r="C171" s="4440" t="inlineStr">
        <is>
          <t/>
        </is>
      </c>
      <c r="D171" s="4384" t="inlineStr">
        <is>
          <t/>
        </is>
      </c>
      <c r="E171" s="4440" t="inlineStr">
        <is>
          <t/>
        </is>
      </c>
      <c r="F171" s="4384" t="inlineStr">
        <is>
          <t/>
        </is>
      </c>
      <c r="G171" s="4440" t="inlineStr">
        <is>
          <t/>
        </is>
      </c>
    </row>
    <row customHeight="1" ht="14" r="172">
      <c r="B172" s="4500" t="inlineStr">
        <is>
          <t>INCOME</t>
        </is>
      </c>
      <c r="C172" s="4500"/>
      <c r="D172" s="4500" t="inlineStr">
        <is>
          <t>POVERTY RATE</t>
        </is>
      </c>
      <c r="E172" s="4500"/>
      <c r="F172" s="4500" t="inlineStr">
        <is>
          <t>UNEMPLOYMENT</t>
        </is>
      </c>
      <c r="G172" s="4500"/>
    </row>
    <row customHeight="1" ht="18" r="173">
      <c r="B173" s="10"/>
      <c r="C173" s="15016" t="str">
        <f>=IFERROR(INDEX('All Data'!$AN:$AN,MATCH($H$154&amp;"",'All Data'!$A:$A,0)),"-")</f>
      </c>
      <c r="D173" s="10"/>
      <c r="E173" s="15020" t="str">
        <f>=IFERROR(INDEX('All Data'!$AL:$AL,MATCH($H$154&amp;"",'All Data'!$A:$A,0)),"-")</f>
      </c>
      <c r="F173" s="10"/>
      <c r="G173" s="15024" t="str">
        <f>=IFERROR(INDEX('All Data'!$AM:$AM,MATCH($H$154&amp;"",'All Data'!$A:$A,0)),"-")</f>
      </c>
    </row>
    <row customHeight="1" ht="24" r="174">
      <c r="B174" s="4514" t="str">
        <f>="Investment Likelihood: "&amp;IFERROR(INDEX('All Data'!$AP:$AP,MATCH($H$154&amp;"",'All Data'!$A:$A,0)),"—")</f>
      </c>
      <c r="C174" s="4514"/>
      <c r="D174" s="4514"/>
      <c r="E174" s="4514"/>
      <c r="F174" s="4514"/>
      <c r="G174" s="4514"/>
    </row>
    <row customHeight="1" ht="15" r="175">
      <c r="B175" s="4516" t="inlineStr">
        <is>
          <t>Access to Opportunities (ATO) Composite Score /100</t>
        </is>
      </c>
      <c r="C175" s="4516"/>
      <c r="D175" s="4516"/>
      <c r="E175" s="4516"/>
      <c r="F175" s="15028" t="str">
        <f>=IFERROR(INDEX('All Data'!$AF:$AF,MATCH($H$154&amp;"",'All Data'!$A:$A,0)),"-")</f>
      </c>
      <c r="G175" s="15"/>
    </row>
    <row customHeight="1" ht="8" r="176"/>
    <row customHeight="1" ht="8" r="177"/>
    <row customHeight="1" ht="8" r="178"/>
    <row customHeight="1" ht="22" r="179">
      <c r="A179" s="4902" t="str">
        <f>="08  —  "&amp;IFERROR(INDEX('All Data'!$C:$C,MATCH($H$179&amp;"",'All Data'!$A:$A,0)),"")&amp;"  |  GEOID "&amp;$H$179&amp;"  |  "&amp;TEXT(IFERROR(INDEX('All Data'!$F:$F,MATCH($H$179&amp;"",'All Data'!$A:$A,0)),0),"0")&amp;" ac  |  "&amp;IFERROR(INDEX('All Data'!$AP:$AP,MATCH($H$179&amp;"",'All Data'!$A:$A,0)),"—")</f>
      </c>
      <c r="B179" s="4902"/>
      <c r="C179" s="4902"/>
      <c r="D179" s="4902"/>
      <c r="E179" s="4902"/>
      <c r="F179" s="4902"/>
      <c r="G179" s="4902"/>
      <c r="H179" s="15029" t="inlineStr">
        <is>
          <t>49049001401</t>
        </is>
      </c>
    </row>
    <row customHeight="1" ht="14" r="180">
      <c r="B180" s="4382" t="inlineStr">
        <is>
          <t>TRACT PROFILE</t>
        </is>
      </c>
      <c r="C180" s="4382"/>
      <c r="D180" s="4382" t="inlineStr">
        <is>
          <t>CENTERS &amp; DISTRICTS</t>
        </is>
      </c>
      <c r="E180" s="4382"/>
      <c r="F180" s="4382" t="inlineStr">
        <is>
          <t>HOUSING &amp; DEMOGRAPHICS</t>
        </is>
      </c>
      <c r="G180" s="4382"/>
    </row>
    <row customHeight="1" ht="15" r="181">
      <c r="B181" s="4384" t="inlineStr">
        <is>
          <t>Population</t>
        </is>
      </c>
      <c r="C181" s="15032" t="str">
        <f>=IFERROR(INDEX('All Data'!$D:$D,MATCH($H$179&amp;"",'All Data'!$A:$A,0)),"-")</f>
      </c>
      <c r="D181" s="4384" t="inlineStr">
        <is>
          <t>WC MUorC % Total</t>
        </is>
      </c>
      <c r="E181" s="15035" t="str">
        <f>=IFERROR(INDEX('All Data'!$J:$J,MATCH($H$179&amp;"",'All Data'!$A:$A,0)),"-")</f>
      </c>
      <c r="F181" s="4384" t="inlineStr">
        <is>
          <t>Total Units</t>
        </is>
      </c>
      <c r="G181" s="15038" t="str">
        <f>=IFERROR(INDEX('All Data'!$R:$R,MATCH($H$179&amp;"",'All Data'!$A:$A,0)),"-")</f>
      </c>
    </row>
    <row customHeight="1" ht="15" r="182">
      <c r="B182" s="32" t="inlineStr">
        <is>
          <t>Households</t>
        </is>
      </c>
      <c r="C182" s="15041" t="str">
        <f>=IFERROR(INDEX('All Data'!$E:$E,MATCH($H$179&amp;"",'All Data'!$A:$A,0)),"-")</f>
      </c>
      <c r="D182" s="32" t="inlineStr">
        <is>
          <t>Metropolitan Center</t>
        </is>
      </c>
      <c r="E182" s="15044" t="str">
        <f>=IFERROR(INDEX('All Data'!$K:$K,MATCH($H$179&amp;"",'All Data'!$A:$A,0)),"-")</f>
      </c>
      <c r="F182" s="32" t="inlineStr">
        <is>
          <t>Residential Acres</t>
        </is>
      </c>
      <c r="G182" s="15047" t="str">
        <f>=IFERROR(INDEX('All Data'!$S:$S,MATCH($H$179&amp;"",'All Data'!$A:$A,0)),"-")</f>
      </c>
    </row>
    <row customHeight="1" ht="15" r="183">
      <c r="B183" s="4384" t="inlineStr">
        <is>
          <t>Total Acres</t>
        </is>
      </c>
      <c r="C183" s="15050" t="str">
        <f>=IFERROR(INDEX('All Data'!$F:$F,MATCH($H$179&amp;"",'All Data'!$A:$A,0)),"-")</f>
      </c>
      <c r="D183" s="4384" t="inlineStr">
        <is>
          <t>Urban Center</t>
        </is>
      </c>
      <c r="E183" s="15053" t="str">
        <f>=IFERROR(INDEX('All Data'!$L:$L,MATCH($H$179&amp;"",'All Data'!$A:$A,0)),"-")</f>
      </c>
      <c r="F183" s="4384" t="inlineStr">
        <is>
          <t>SFD Acres</t>
        </is>
      </c>
      <c r="G183" s="15056" t="str">
        <f>=IFERROR(INDEX('All Data'!$T:$T,MATCH($H$179&amp;"",'All Data'!$A:$A,0)),"-")</f>
      </c>
    </row>
    <row customHeight="1" ht="15" r="184">
      <c r="B184" s="32" t="inlineStr">
        <is>
          <t>Developable Acres</t>
        </is>
      </c>
      <c r="C184" s="15059" t="str">
        <f>=IFERROR(INDEX('All Data'!$G:$G,MATCH($H$179&amp;"",'All Data'!$A:$A,0)),"-")</f>
      </c>
      <c r="D184" s="32" t="inlineStr">
        <is>
          <t>City Center</t>
        </is>
      </c>
      <c r="E184" s="15062" t="str">
        <f>=IFERROR(INDEX('All Data'!$M:$M,MATCH($H$179&amp;"",'All Data'!$A:$A,0)),"-")</f>
      </c>
      <c r="F184" s="32" t="inlineStr">
        <is>
          <t>MF / SFA Acres</t>
        </is>
      </c>
      <c r="G184" s="15065" t="str">
        <f>=IFERROR(INDEX('All Data'!$U:$U,MATCH($H$179&amp;"",'All Data'!$A:$A,0)),"-")</f>
      </c>
    </row>
    <row customHeight="1" ht="15" r="185">
      <c r="B185" s="4384" t="inlineStr">
        <is>
          <t>OZ 1.0 Acres</t>
        </is>
      </c>
      <c r="C185" s="15068" t="str">
        <f>=IFERROR(INDEX('All Data'!$H:$H,MATCH($H$179&amp;"",'All Data'!$A:$A,0)),"-")</f>
      </c>
      <c r="D185" s="4384" t="inlineStr">
        <is>
          <t>Neighborhood Center</t>
        </is>
      </c>
      <c r="E185" s="15071" t="str">
        <f>=IFERROR(INDEX('All Data'!$N:$N,MATCH($H$179&amp;"",'All Data'!$A:$A,0)),"-")</f>
      </c>
      <c r="F185" s="4384" t="inlineStr">
        <is>
          <t>Poverty Rate</t>
        </is>
      </c>
      <c r="G185" s="15074" t="str">
        <f>=IFERROR(INDEX('All Data'!$AL:$AL,MATCH($H$179&amp;"",'All Data'!$A:$A,0)),"-")</f>
      </c>
    </row>
    <row customHeight="1" ht="15" r="186">
      <c r="B186" s="32" t="inlineStr">
        <is>
          <t>OZ 1.0 % of Tract</t>
        </is>
      </c>
      <c r="C186" s="15077" t="str">
        <f>=IFERROR(INDEX('All Data'!$I:$I,MATCH($H$179&amp;"",'All Data'!$A:$A,0)),"-")</f>
      </c>
      <c r="D186" s="32" t="inlineStr">
        <is>
          <t>Employment District</t>
        </is>
      </c>
      <c r="E186" s="15080" t="str">
        <f>=IFERROR(INDEX('All Data'!$O:$O,MATCH($H$179&amp;"",'All Data'!$A:$A,0)),"-")</f>
      </c>
      <c r="F186" s="32" t="inlineStr">
        <is>
          <t>Unemployment Rate</t>
        </is>
      </c>
      <c r="G186" s="15083" t="str">
        <f>=IFERROR(INDEX('All Data'!$AM:$AM,MATCH($H$179&amp;"",'All Data'!$A:$A,0)),"-")</f>
      </c>
    </row>
    <row customHeight="1" ht="15" r="187">
      <c r="B187" s="4384" t="inlineStr">
        <is>
          <t/>
        </is>
      </c>
      <c r="C187" s="4440" t="inlineStr">
        <is>
          <t/>
        </is>
      </c>
      <c r="D187" s="4384" t="inlineStr">
        <is>
          <t>Industrial District</t>
        </is>
      </c>
      <c r="E187" s="15086" t="str">
        <f>=IFERROR(INDEX('All Data'!$P:$P,MATCH($H$179&amp;"",'All Data'!$A:$A,0)),"-")</f>
      </c>
      <c r="F187" s="4384" t="inlineStr">
        <is>
          <t>Median Family Income</t>
        </is>
      </c>
      <c r="G187" s="15089" t="str">
        <f>=IFERROR(INDEX('All Data'!$AN:$AN,MATCH($H$179&amp;"",'All Data'!$A:$A,0)),"-")</f>
      </c>
    </row>
    <row customHeight="1" ht="15" r="188">
      <c r="B188" s="32" t="inlineStr">
        <is>
          <t/>
        </is>
      </c>
      <c r="C188" s="4448" t="inlineStr">
        <is>
          <t/>
        </is>
      </c>
      <c r="D188" s="32" t="inlineStr">
        <is>
          <t>Retail District</t>
        </is>
      </c>
      <c r="E188" s="15092" t="str">
        <f>=IFERROR(INDEX('All Data'!$Q:$Q,MATCH($H$179&amp;"",'All Data'!$A:$A,0)),"-")</f>
      </c>
      <c r="F188" s="32" t="inlineStr">
        <is>
          <t/>
        </is>
      </c>
      <c r="G188" s="4448" t="inlineStr">
        <is>
          <t/>
        </is>
      </c>
    </row>
    <row customHeight="1" ht="14" r="189">
      <c r="B189" s="4453" t="inlineStr">
        <is>
          <t>TRANSIT ACCESS</t>
        </is>
      </c>
      <c r="C189" s="4453"/>
      <c r="D189" s="4453" t="inlineStr">
        <is>
          <t>AUTO ACCESS</t>
        </is>
      </c>
      <c r="E189" s="4453"/>
      <c r="F189" s="4453" t="inlineStr">
        <is>
          <t>PROJECTED GROWTH 2027-37</t>
        </is>
      </c>
      <c r="G189" s="4453"/>
    </row>
    <row customHeight="1" ht="15" r="190">
      <c r="B190" s="4384" t="inlineStr">
        <is>
          <t>Rail / BRT Stops</t>
        </is>
      </c>
      <c r="C190" s="15095" t="str">
        <f>=IFERROR(INDEX('All Data'!$V:$V,MATCH($H$179&amp;"",'All Data'!$A:$A,0)),"-")</f>
      </c>
      <c r="D190" s="4384" t="inlineStr">
        <is>
          <t>Freeway Exits</t>
        </is>
      </c>
      <c r="E190" s="15098" t="str">
        <f>=IFERROR(INDEX('All Data'!$AB:$AB,MATCH($H$179&amp;"",'All Data'!$A:$A,0)),"-")</f>
      </c>
      <c r="F190" s="4384" t="inlineStr">
        <is>
          <t>Households Added</t>
        </is>
      </c>
      <c r="G190" s="15101" t="str">
        <f>=IFERROR(INDEX('All Data'!$AG:$AG,MATCH($H$179&amp;"",'All Data'!$A:$A,0)),"-")</f>
      </c>
    </row>
    <row customHeight="1" ht="15" r="191">
      <c r="B191" s="32" t="inlineStr">
        <is>
          <t>SAP Acres</t>
        </is>
      </c>
      <c r="C191" s="15104" t="str">
        <f>=IFERROR(INDEX('All Data'!$W:$W,MATCH($H$179&amp;"",'All Data'!$A:$A,0)),"-")</f>
      </c>
      <c r="D191" s="32" t="inlineStr">
        <is>
          <t>Exit Distance (mi)</t>
        </is>
      </c>
      <c r="E191" s="15107" t="str">
        <f>=IFERROR(INDEX('All Data'!$AC:$AC,MATCH($H$179&amp;"",'All Data'!$A:$A,0)),"-")</f>
      </c>
      <c r="F191" s="32" t="inlineStr">
        <is>
          <t>Population Added</t>
        </is>
      </c>
      <c r="G191" s="15110" t="str">
        <f>=IFERROR(INDEX('All Data'!$AH:$AH,MATCH($H$179&amp;"",'All Data'!$A:$A,0)),"-")</f>
      </c>
    </row>
    <row customHeight="1" ht="15" r="192">
      <c r="B192" s="4384" t="inlineStr">
        <is>
          <t>SAP % of Tract</t>
        </is>
      </c>
      <c r="C192" s="15113" t="str">
        <f>=IFERROR(INDEX('All Data'!$X:$X,MATCH($H$179&amp;"",'All Data'!$A:$A,0)),"-")</f>
      </c>
      <c r="D192" s="4384" t="inlineStr">
        <is>
          <t>ATO Jobs (Auto)</t>
        </is>
      </c>
      <c r="E192" s="15116" t="str">
        <f>=IFERROR(INDEX('All Data'!$AD:$AD,MATCH($H$179&amp;"",'All Data'!$A:$A,0)),"-")</f>
      </c>
      <c r="F192" s="4384" t="inlineStr">
        <is>
          <t>Jobs Added</t>
        </is>
      </c>
      <c r="G192" s="15119" t="str">
        <f>=IFERROR(INDEX('All Data'!$AI:$AI,MATCH($H$179&amp;"",'All Data'!$A:$A,0)),"-")</f>
      </c>
    </row>
    <row customHeight="1" ht="15" r="193">
      <c r="B193" s="32" t="inlineStr">
        <is>
          <t>ATO Jobs (Transit)</t>
        </is>
      </c>
      <c r="C193" s="15122" t="str">
        <f>=IFERROR(INDEX('All Data'!$Y:$Y,MATCH($H$179&amp;"",'All Data'!$A:$A,0)),"-")</f>
      </c>
      <c r="D193" s="32" t="inlineStr">
        <is>
          <t>ATO Households (Auto)</t>
        </is>
      </c>
      <c r="E193" s="15125" t="str">
        <f>=IFERROR(INDEX('All Data'!$AE:$AE,MATCH($H$179&amp;"",'All Data'!$A:$A,0)),"-")</f>
      </c>
      <c r="F193" s="32" t="inlineStr">
        <is>
          <t>ERU Added</t>
        </is>
      </c>
      <c r="G193" s="15128" t="str">
        <f>=IFERROR(INDEX('All Data'!$AJ:$AJ,MATCH($H$179&amp;"",'All Data'!$A:$A,0)),"-")</f>
      </c>
    </row>
    <row customHeight="1" ht="15" r="194">
      <c r="B194" s="4384" t="inlineStr">
        <is>
          <t>ATO Households (Transit)</t>
        </is>
      </c>
      <c r="C194" s="15131" t="str">
        <f>=IFERROR(INDEX('All Data'!$Z:$Z,MATCH($H$179&amp;"",'All Data'!$A:$A,0)),"-")</f>
      </c>
      <c r="D194" s="4384" t="inlineStr">
        <is>
          <t/>
        </is>
      </c>
      <c r="E194" s="4440" t="inlineStr">
        <is>
          <t/>
        </is>
      </c>
      <c r="F194" s="4384" t="inlineStr">
        <is>
          <t>ERU per Acre</t>
        </is>
      </c>
      <c r="G194" s="15134" t="str">
        <f>=IFERROR(INDEX('All Data'!$AK:$AK,MATCH($H$179&amp;"",'All Data'!$A:$A,0)),"-")</f>
      </c>
    </row>
    <row customHeight="1" ht="15" r="195">
      <c r="B195" s="32" t="inlineStr">
        <is>
          <t>SAP Planned HH/ac</t>
        </is>
      </c>
      <c r="C195" s="15137" t="str">
        <f>=IFERROR(INDEX('All Data'!$AA:$AA,MATCH($H$179&amp;"",'All Data'!$A:$A,0)),"-")</f>
      </c>
      <c r="D195" s="32" t="inlineStr">
        <is>
          <t/>
        </is>
      </c>
      <c r="E195" s="4448" t="inlineStr">
        <is>
          <t/>
        </is>
      </c>
      <c r="F195" s="32" t="inlineStr">
        <is>
          <t/>
        </is>
      </c>
      <c r="G195" s="4448" t="inlineStr">
        <is>
          <t/>
        </is>
      </c>
    </row>
    <row customHeight="1" ht="15" r="196">
      <c r="B196" s="4384" t="inlineStr">
        <is>
          <t/>
        </is>
      </c>
      <c r="C196" s="4440" t="inlineStr">
        <is>
          <t/>
        </is>
      </c>
      <c r="D196" s="4384" t="inlineStr">
        <is>
          <t/>
        </is>
      </c>
      <c r="E196" s="4440" t="inlineStr">
        <is>
          <t/>
        </is>
      </c>
      <c r="F196" s="4384" t="inlineStr">
        <is>
          <t/>
        </is>
      </c>
      <c r="G196" s="4440" t="inlineStr">
        <is>
          <t/>
        </is>
      </c>
    </row>
    <row customHeight="1" ht="14" r="197">
      <c r="B197" s="4500" t="inlineStr">
        <is>
          <t>INCOME</t>
        </is>
      </c>
      <c r="C197" s="4500"/>
      <c r="D197" s="4500" t="inlineStr">
        <is>
          <t>POVERTY RATE</t>
        </is>
      </c>
      <c r="E197" s="4500"/>
      <c r="F197" s="4500" t="inlineStr">
        <is>
          <t>UNEMPLOYMENT</t>
        </is>
      </c>
      <c r="G197" s="4500"/>
    </row>
    <row customHeight="1" ht="18" r="198">
      <c r="B198" s="10"/>
      <c r="C198" s="15141" t="str">
        <f>=IFERROR(INDEX('All Data'!$AN:$AN,MATCH($H$179&amp;"",'All Data'!$A:$A,0)),"-")</f>
      </c>
      <c r="D198" s="10"/>
      <c r="E198" s="15145" t="str">
        <f>=IFERROR(INDEX('All Data'!$AL:$AL,MATCH($H$179&amp;"",'All Data'!$A:$A,0)),"-")</f>
      </c>
      <c r="F198" s="10"/>
      <c r="G198" s="15149" t="str">
        <f>=IFERROR(INDEX('All Data'!$AM:$AM,MATCH($H$179&amp;"",'All Data'!$A:$A,0)),"-")</f>
      </c>
    </row>
    <row customHeight="1" ht="24" r="199">
      <c r="B199" s="5024" t="str">
        <f>="Investment Likelihood: "&amp;IFERROR(INDEX('All Data'!$AP:$AP,MATCH($H$179&amp;"",'All Data'!$A:$A,0)),"—")</f>
      </c>
      <c r="C199" s="5024"/>
      <c r="D199" s="5024"/>
      <c r="E199" s="5024"/>
      <c r="F199" s="5024"/>
      <c r="G199" s="5024"/>
    </row>
    <row customHeight="1" ht="15" r="200">
      <c r="B200" s="4516" t="inlineStr">
        <is>
          <t>Access to Opportunities (ATO) Composite Score /100</t>
        </is>
      </c>
      <c r="C200" s="4516"/>
      <c r="D200" s="4516"/>
      <c r="E200" s="4516"/>
      <c r="F200" s="15153" t="str">
        <f>=IFERROR(INDEX('All Data'!$AF:$AF,MATCH($H$179&amp;"",'All Data'!$A:$A,0)),"-")</f>
      </c>
      <c r="G200" s="15"/>
    </row>
    <row customHeight="1" ht="8" r="201"/>
    <row customHeight="1" ht="8" r="202"/>
    <row customHeight="1" ht="8" r="203"/>
    <row customHeight="1" ht="22" r="204">
      <c r="A204" s="4902" t="str">
        <f>="09  —  "&amp;IFERROR(INDEX('All Data'!$C:$C,MATCH($H$204&amp;"",'All Data'!$A:$A,0)),"")&amp;"  |  GEOID "&amp;$H$204&amp;"  |  "&amp;TEXT(IFERROR(INDEX('All Data'!$F:$F,MATCH($H$204&amp;"",'All Data'!$A:$A,0)),0),"0")&amp;" ac  |  "&amp;IFERROR(INDEX('All Data'!$AP:$AP,MATCH($H$204&amp;"",'All Data'!$A:$A,0)),"—")</f>
      </c>
      <c r="B204" s="4902"/>
      <c r="C204" s="4902"/>
      <c r="D204" s="4902"/>
      <c r="E204" s="4902"/>
      <c r="F204" s="4902"/>
      <c r="G204" s="4902"/>
      <c r="H204" s="15154" t="inlineStr">
        <is>
          <t>49049001403</t>
        </is>
      </c>
    </row>
    <row customHeight="1" ht="14" r="205">
      <c r="B205" s="4382" t="inlineStr">
        <is>
          <t>TRACT PROFILE</t>
        </is>
      </c>
      <c r="C205" s="4382"/>
      <c r="D205" s="4382" t="inlineStr">
        <is>
          <t>CENTERS &amp; DISTRICTS</t>
        </is>
      </c>
      <c r="E205" s="4382"/>
      <c r="F205" s="4382" t="inlineStr">
        <is>
          <t>HOUSING &amp; DEMOGRAPHICS</t>
        </is>
      </c>
      <c r="G205" s="4382"/>
    </row>
    <row customHeight="1" ht="15" r="206">
      <c r="B206" s="4384" t="inlineStr">
        <is>
          <t>Population</t>
        </is>
      </c>
      <c r="C206" s="15157" t="str">
        <f>=IFERROR(INDEX('All Data'!$D:$D,MATCH($H$204&amp;"",'All Data'!$A:$A,0)),"-")</f>
      </c>
      <c r="D206" s="4384" t="inlineStr">
        <is>
          <t>WC MUorC % Total</t>
        </is>
      </c>
      <c r="E206" s="15160" t="str">
        <f>=IFERROR(INDEX('All Data'!$J:$J,MATCH($H$204&amp;"",'All Data'!$A:$A,0)),"-")</f>
      </c>
      <c r="F206" s="4384" t="inlineStr">
        <is>
          <t>Total Units</t>
        </is>
      </c>
      <c r="G206" s="15163" t="str">
        <f>=IFERROR(INDEX('All Data'!$R:$R,MATCH($H$204&amp;"",'All Data'!$A:$A,0)),"-")</f>
      </c>
    </row>
    <row customHeight="1" ht="15" r="207">
      <c r="B207" s="32" t="inlineStr">
        <is>
          <t>Households</t>
        </is>
      </c>
      <c r="C207" s="15166" t="str">
        <f>=IFERROR(INDEX('All Data'!$E:$E,MATCH($H$204&amp;"",'All Data'!$A:$A,0)),"-")</f>
      </c>
      <c r="D207" s="32" t="inlineStr">
        <is>
          <t>Metropolitan Center</t>
        </is>
      </c>
      <c r="E207" s="15169" t="str">
        <f>=IFERROR(INDEX('All Data'!$K:$K,MATCH($H$204&amp;"",'All Data'!$A:$A,0)),"-")</f>
      </c>
      <c r="F207" s="32" t="inlineStr">
        <is>
          <t>Residential Acres</t>
        </is>
      </c>
      <c r="G207" s="15172" t="str">
        <f>=IFERROR(INDEX('All Data'!$S:$S,MATCH($H$204&amp;"",'All Data'!$A:$A,0)),"-")</f>
      </c>
    </row>
    <row customHeight="1" ht="15" r="208">
      <c r="B208" s="4384" t="inlineStr">
        <is>
          <t>Total Acres</t>
        </is>
      </c>
      <c r="C208" s="15175" t="str">
        <f>=IFERROR(INDEX('All Data'!$F:$F,MATCH($H$204&amp;"",'All Data'!$A:$A,0)),"-")</f>
      </c>
      <c r="D208" s="4384" t="inlineStr">
        <is>
          <t>Urban Center</t>
        </is>
      </c>
      <c r="E208" s="15178" t="str">
        <f>=IFERROR(INDEX('All Data'!$L:$L,MATCH($H$204&amp;"",'All Data'!$A:$A,0)),"-")</f>
      </c>
      <c r="F208" s="4384" t="inlineStr">
        <is>
          <t>SFD Acres</t>
        </is>
      </c>
      <c r="G208" s="15181" t="str">
        <f>=IFERROR(INDEX('All Data'!$T:$T,MATCH($H$204&amp;"",'All Data'!$A:$A,0)),"-")</f>
      </c>
    </row>
    <row customHeight="1" ht="15" r="209">
      <c r="B209" s="32" t="inlineStr">
        <is>
          <t>Developable Acres</t>
        </is>
      </c>
      <c r="C209" s="15184" t="str">
        <f>=IFERROR(INDEX('All Data'!$G:$G,MATCH($H$204&amp;"",'All Data'!$A:$A,0)),"-")</f>
      </c>
      <c r="D209" s="32" t="inlineStr">
        <is>
          <t>City Center</t>
        </is>
      </c>
      <c r="E209" s="15187" t="str">
        <f>=IFERROR(INDEX('All Data'!$M:$M,MATCH($H$204&amp;"",'All Data'!$A:$A,0)),"-")</f>
      </c>
      <c r="F209" s="32" t="inlineStr">
        <is>
          <t>MF / SFA Acres</t>
        </is>
      </c>
      <c r="G209" s="15190" t="str">
        <f>=IFERROR(INDEX('All Data'!$U:$U,MATCH($H$204&amp;"",'All Data'!$A:$A,0)),"-")</f>
      </c>
    </row>
    <row customHeight="1" ht="15" r="210">
      <c r="B210" s="4384" t="inlineStr">
        <is>
          <t>OZ 1.0 Acres</t>
        </is>
      </c>
      <c r="C210" s="15193" t="str">
        <f>=IFERROR(INDEX('All Data'!$H:$H,MATCH($H$204&amp;"",'All Data'!$A:$A,0)),"-")</f>
      </c>
      <c r="D210" s="4384" t="inlineStr">
        <is>
          <t>Neighborhood Center</t>
        </is>
      </c>
      <c r="E210" s="15196" t="str">
        <f>=IFERROR(INDEX('All Data'!$N:$N,MATCH($H$204&amp;"",'All Data'!$A:$A,0)),"-")</f>
      </c>
      <c r="F210" s="4384" t="inlineStr">
        <is>
          <t>Poverty Rate</t>
        </is>
      </c>
      <c r="G210" s="15199" t="str">
        <f>=IFERROR(INDEX('All Data'!$AL:$AL,MATCH($H$204&amp;"",'All Data'!$A:$A,0)),"-")</f>
      </c>
    </row>
    <row customHeight="1" ht="15" r="211">
      <c r="B211" s="32" t="inlineStr">
        <is>
          <t>OZ 1.0 % of Tract</t>
        </is>
      </c>
      <c r="C211" s="15202" t="str">
        <f>=IFERROR(INDEX('All Data'!$I:$I,MATCH($H$204&amp;"",'All Data'!$A:$A,0)),"-")</f>
      </c>
      <c r="D211" s="32" t="inlineStr">
        <is>
          <t>Employment District</t>
        </is>
      </c>
      <c r="E211" s="15205" t="str">
        <f>=IFERROR(INDEX('All Data'!$O:$O,MATCH($H$204&amp;"",'All Data'!$A:$A,0)),"-")</f>
      </c>
      <c r="F211" s="32" t="inlineStr">
        <is>
          <t>Unemployment Rate</t>
        </is>
      </c>
      <c r="G211" s="15208" t="str">
        <f>=IFERROR(INDEX('All Data'!$AM:$AM,MATCH($H$204&amp;"",'All Data'!$A:$A,0)),"-")</f>
      </c>
    </row>
    <row customHeight="1" ht="15" r="212">
      <c r="B212" s="4384" t="inlineStr">
        <is>
          <t/>
        </is>
      </c>
      <c r="C212" s="4440" t="inlineStr">
        <is>
          <t/>
        </is>
      </c>
      <c r="D212" s="4384" t="inlineStr">
        <is>
          <t>Industrial District</t>
        </is>
      </c>
      <c r="E212" s="15211" t="str">
        <f>=IFERROR(INDEX('All Data'!$P:$P,MATCH($H$204&amp;"",'All Data'!$A:$A,0)),"-")</f>
      </c>
      <c r="F212" s="4384" t="inlineStr">
        <is>
          <t>Median Family Income</t>
        </is>
      </c>
      <c r="G212" s="15214" t="str">
        <f>=IFERROR(INDEX('All Data'!$AN:$AN,MATCH($H$204&amp;"",'All Data'!$A:$A,0)),"-")</f>
      </c>
    </row>
    <row customHeight="1" ht="15" r="213">
      <c r="B213" s="32" t="inlineStr">
        <is>
          <t/>
        </is>
      </c>
      <c r="C213" s="4448" t="inlineStr">
        <is>
          <t/>
        </is>
      </c>
      <c r="D213" s="32" t="inlineStr">
        <is>
          <t>Retail District</t>
        </is>
      </c>
      <c r="E213" s="15217" t="str">
        <f>=IFERROR(INDEX('All Data'!$Q:$Q,MATCH($H$204&amp;"",'All Data'!$A:$A,0)),"-")</f>
      </c>
      <c r="F213" s="32" t="inlineStr">
        <is>
          <t/>
        </is>
      </c>
      <c r="G213" s="4448" t="inlineStr">
        <is>
          <t/>
        </is>
      </c>
    </row>
    <row customHeight="1" ht="14" r="214">
      <c r="B214" s="4453" t="inlineStr">
        <is>
          <t>TRANSIT ACCESS</t>
        </is>
      </c>
      <c r="C214" s="4453"/>
      <c r="D214" s="4453" t="inlineStr">
        <is>
          <t>AUTO ACCESS</t>
        </is>
      </c>
      <c r="E214" s="4453"/>
      <c r="F214" s="4453" t="inlineStr">
        <is>
          <t>PROJECTED GROWTH 2027-37</t>
        </is>
      </c>
      <c r="G214" s="4453"/>
    </row>
    <row customHeight="1" ht="15" r="215">
      <c r="B215" s="4384" t="inlineStr">
        <is>
          <t>Rail / BRT Stops</t>
        </is>
      </c>
      <c r="C215" s="15220" t="str">
        <f>=IFERROR(INDEX('All Data'!$V:$V,MATCH($H$204&amp;"",'All Data'!$A:$A,0)),"-")</f>
      </c>
      <c r="D215" s="4384" t="inlineStr">
        <is>
          <t>Freeway Exits</t>
        </is>
      </c>
      <c r="E215" s="15223" t="str">
        <f>=IFERROR(INDEX('All Data'!$AB:$AB,MATCH($H$204&amp;"",'All Data'!$A:$A,0)),"-")</f>
      </c>
      <c r="F215" s="4384" t="inlineStr">
        <is>
          <t>Households Added</t>
        </is>
      </c>
      <c r="G215" s="15226" t="str">
        <f>=IFERROR(INDEX('All Data'!$AG:$AG,MATCH($H$204&amp;"",'All Data'!$A:$A,0)),"-")</f>
      </c>
    </row>
    <row customHeight="1" ht="15" r="216">
      <c r="B216" s="32" t="inlineStr">
        <is>
          <t>SAP Acres</t>
        </is>
      </c>
      <c r="C216" s="15229" t="str">
        <f>=IFERROR(INDEX('All Data'!$W:$W,MATCH($H$204&amp;"",'All Data'!$A:$A,0)),"-")</f>
      </c>
      <c r="D216" s="32" t="inlineStr">
        <is>
          <t>Exit Distance (mi)</t>
        </is>
      </c>
      <c r="E216" s="15232" t="str">
        <f>=IFERROR(INDEX('All Data'!$AC:$AC,MATCH($H$204&amp;"",'All Data'!$A:$A,0)),"-")</f>
      </c>
      <c r="F216" s="32" t="inlineStr">
        <is>
          <t>Population Added</t>
        </is>
      </c>
      <c r="G216" s="15235" t="str">
        <f>=IFERROR(INDEX('All Data'!$AH:$AH,MATCH($H$204&amp;"",'All Data'!$A:$A,0)),"-")</f>
      </c>
    </row>
    <row customHeight="1" ht="15" r="217">
      <c r="B217" s="4384" t="inlineStr">
        <is>
          <t>SAP % of Tract</t>
        </is>
      </c>
      <c r="C217" s="15238" t="str">
        <f>=IFERROR(INDEX('All Data'!$X:$X,MATCH($H$204&amp;"",'All Data'!$A:$A,0)),"-")</f>
      </c>
      <c r="D217" s="4384" t="inlineStr">
        <is>
          <t>ATO Jobs (Auto)</t>
        </is>
      </c>
      <c r="E217" s="15241" t="str">
        <f>=IFERROR(INDEX('All Data'!$AD:$AD,MATCH($H$204&amp;"",'All Data'!$A:$A,0)),"-")</f>
      </c>
      <c r="F217" s="4384" t="inlineStr">
        <is>
          <t>Jobs Added</t>
        </is>
      </c>
      <c r="G217" s="15244" t="str">
        <f>=IFERROR(INDEX('All Data'!$AI:$AI,MATCH($H$204&amp;"",'All Data'!$A:$A,0)),"-")</f>
      </c>
    </row>
    <row customHeight="1" ht="15" r="218">
      <c r="B218" s="32" t="inlineStr">
        <is>
          <t>ATO Jobs (Transit)</t>
        </is>
      </c>
      <c r="C218" s="15247" t="str">
        <f>=IFERROR(INDEX('All Data'!$Y:$Y,MATCH($H$204&amp;"",'All Data'!$A:$A,0)),"-")</f>
      </c>
      <c r="D218" s="32" t="inlineStr">
        <is>
          <t>ATO Households (Auto)</t>
        </is>
      </c>
      <c r="E218" s="15250" t="str">
        <f>=IFERROR(INDEX('All Data'!$AE:$AE,MATCH($H$204&amp;"",'All Data'!$A:$A,0)),"-")</f>
      </c>
      <c r="F218" s="32" t="inlineStr">
        <is>
          <t>ERU Added</t>
        </is>
      </c>
      <c r="G218" s="15253" t="str">
        <f>=IFERROR(INDEX('All Data'!$AJ:$AJ,MATCH($H$204&amp;"",'All Data'!$A:$A,0)),"-")</f>
      </c>
    </row>
    <row customHeight="1" ht="15" r="219">
      <c r="B219" s="4384" t="inlineStr">
        <is>
          <t>ATO Households (Transit)</t>
        </is>
      </c>
      <c r="C219" s="15256" t="str">
        <f>=IFERROR(INDEX('All Data'!$Z:$Z,MATCH($H$204&amp;"",'All Data'!$A:$A,0)),"-")</f>
      </c>
      <c r="D219" s="4384" t="inlineStr">
        <is>
          <t/>
        </is>
      </c>
      <c r="E219" s="4440" t="inlineStr">
        <is>
          <t/>
        </is>
      </c>
      <c r="F219" s="4384" t="inlineStr">
        <is>
          <t>ERU per Acre</t>
        </is>
      </c>
      <c r="G219" s="15259" t="str">
        <f>=IFERROR(INDEX('All Data'!$AK:$AK,MATCH($H$204&amp;"",'All Data'!$A:$A,0)),"-")</f>
      </c>
    </row>
    <row customHeight="1" ht="15" r="220">
      <c r="B220" s="32" t="inlineStr">
        <is>
          <t>SAP Planned HH/ac</t>
        </is>
      </c>
      <c r="C220" s="15262" t="str">
        <f>=IFERROR(INDEX('All Data'!$AA:$AA,MATCH($H$204&amp;"",'All Data'!$A:$A,0)),"-")</f>
      </c>
      <c r="D220" s="32" t="inlineStr">
        <is>
          <t/>
        </is>
      </c>
      <c r="E220" s="4448" t="inlineStr">
        <is>
          <t/>
        </is>
      </c>
      <c r="F220" s="32" t="inlineStr">
        <is>
          <t/>
        </is>
      </c>
      <c r="G220" s="4448" t="inlineStr">
        <is>
          <t/>
        </is>
      </c>
    </row>
    <row customHeight="1" ht="15" r="221">
      <c r="B221" s="4384" t="inlineStr">
        <is>
          <t/>
        </is>
      </c>
      <c r="C221" s="4440" t="inlineStr">
        <is>
          <t/>
        </is>
      </c>
      <c r="D221" s="4384" t="inlineStr">
        <is>
          <t/>
        </is>
      </c>
      <c r="E221" s="4440" t="inlineStr">
        <is>
          <t/>
        </is>
      </c>
      <c r="F221" s="4384" t="inlineStr">
        <is>
          <t/>
        </is>
      </c>
      <c r="G221" s="4440" t="inlineStr">
        <is>
          <t/>
        </is>
      </c>
    </row>
    <row customHeight="1" ht="14" r="222">
      <c r="B222" s="4500" t="inlineStr">
        <is>
          <t>INCOME</t>
        </is>
      </c>
      <c r="C222" s="4500"/>
      <c r="D222" s="4500" t="inlineStr">
        <is>
          <t>POVERTY RATE</t>
        </is>
      </c>
      <c r="E222" s="4500"/>
      <c r="F222" s="4500" t="inlineStr">
        <is>
          <t>UNEMPLOYMENT</t>
        </is>
      </c>
      <c r="G222" s="4500"/>
    </row>
    <row customHeight="1" ht="18" r="223">
      <c r="B223" s="10"/>
      <c r="C223" s="15266" t="str">
        <f>=IFERROR(INDEX('All Data'!$AN:$AN,MATCH($H$204&amp;"",'All Data'!$A:$A,0)),"-")</f>
      </c>
      <c r="D223" s="10"/>
      <c r="E223" s="15270" t="str">
        <f>=IFERROR(INDEX('All Data'!$AL:$AL,MATCH($H$204&amp;"",'All Data'!$A:$A,0)),"-")</f>
      </c>
      <c r="F223" s="10"/>
      <c r="G223" s="15274" t="str">
        <f>=IFERROR(INDEX('All Data'!$AM:$AM,MATCH($H$204&amp;"",'All Data'!$A:$A,0)),"-")</f>
      </c>
    </row>
    <row customHeight="1" ht="24" r="224">
      <c r="B224" s="5024" t="str">
        <f>="Investment Likelihood: "&amp;IFERROR(INDEX('All Data'!$AP:$AP,MATCH($H$204&amp;"",'All Data'!$A:$A,0)),"—")</f>
      </c>
      <c r="C224" s="5024"/>
      <c r="D224" s="5024"/>
      <c r="E224" s="5024"/>
      <c r="F224" s="5024"/>
      <c r="G224" s="5024"/>
    </row>
    <row customHeight="1" ht="15" r="225">
      <c r="B225" s="4516" t="inlineStr">
        <is>
          <t>Access to Opportunities (ATO) Composite Score /100</t>
        </is>
      </c>
      <c r="C225" s="4516"/>
      <c r="D225" s="4516"/>
      <c r="E225" s="4516"/>
      <c r="F225" s="15278" t="str">
        <f>=IFERROR(INDEX('All Data'!$AF:$AF,MATCH($H$204&amp;"",'All Data'!$A:$A,0)),"-")</f>
      </c>
      <c r="G225" s="15"/>
    </row>
    <row customHeight="1" ht="8" r="226"/>
    <row customHeight="1" ht="8" r="227"/>
    <row customHeight="1" ht="8" r="228"/>
    <row customHeight="1" ht="22" r="229">
      <c r="A229" s="4902" t="str">
        <f>="10  —  "&amp;IFERROR(INDEX('All Data'!$C:$C,MATCH($H$229&amp;"",'All Data'!$A:$A,0)),"")&amp;"  |  GEOID "&amp;$H$229&amp;"  |  "&amp;TEXT(IFERROR(INDEX('All Data'!$F:$F,MATCH($H$229&amp;"",'All Data'!$A:$A,0)),0),"0")&amp;" ac  |  "&amp;IFERROR(INDEX('All Data'!$AP:$AP,MATCH($H$229&amp;"",'All Data'!$A:$A,0)),"—")</f>
      </c>
      <c r="B229" s="4902"/>
      <c r="C229" s="4902"/>
      <c r="D229" s="4902"/>
      <c r="E229" s="4902"/>
      <c r="F229" s="4902"/>
      <c r="G229" s="4902"/>
      <c r="H229" s="15279" t="inlineStr">
        <is>
          <t>49049001404</t>
        </is>
      </c>
    </row>
    <row customHeight="1" ht="14" r="230">
      <c r="B230" s="4382" t="inlineStr">
        <is>
          <t>TRACT PROFILE</t>
        </is>
      </c>
      <c r="C230" s="4382"/>
      <c r="D230" s="4382" t="inlineStr">
        <is>
          <t>CENTERS &amp; DISTRICTS</t>
        </is>
      </c>
      <c r="E230" s="4382"/>
      <c r="F230" s="4382" t="inlineStr">
        <is>
          <t>HOUSING &amp; DEMOGRAPHICS</t>
        </is>
      </c>
      <c r="G230" s="4382"/>
    </row>
    <row customHeight="1" ht="15" r="231">
      <c r="B231" s="4384" t="inlineStr">
        <is>
          <t>Population</t>
        </is>
      </c>
      <c r="C231" s="15282" t="str">
        <f>=IFERROR(INDEX('All Data'!$D:$D,MATCH($H$229&amp;"",'All Data'!$A:$A,0)),"-")</f>
      </c>
      <c r="D231" s="4384" t="inlineStr">
        <is>
          <t>WC MUorC % Total</t>
        </is>
      </c>
      <c r="E231" s="15285" t="str">
        <f>=IFERROR(INDEX('All Data'!$J:$J,MATCH($H$229&amp;"",'All Data'!$A:$A,0)),"-")</f>
      </c>
      <c r="F231" s="4384" t="inlineStr">
        <is>
          <t>Total Units</t>
        </is>
      </c>
      <c r="G231" s="15288" t="str">
        <f>=IFERROR(INDEX('All Data'!$R:$R,MATCH($H$229&amp;"",'All Data'!$A:$A,0)),"-")</f>
      </c>
    </row>
    <row customHeight="1" ht="15" r="232">
      <c r="B232" s="32" t="inlineStr">
        <is>
          <t>Households</t>
        </is>
      </c>
      <c r="C232" s="15291" t="str">
        <f>=IFERROR(INDEX('All Data'!$E:$E,MATCH($H$229&amp;"",'All Data'!$A:$A,0)),"-")</f>
      </c>
      <c r="D232" s="32" t="inlineStr">
        <is>
          <t>Metropolitan Center</t>
        </is>
      </c>
      <c r="E232" s="15294" t="str">
        <f>=IFERROR(INDEX('All Data'!$K:$K,MATCH($H$229&amp;"",'All Data'!$A:$A,0)),"-")</f>
      </c>
      <c r="F232" s="32" t="inlineStr">
        <is>
          <t>Residential Acres</t>
        </is>
      </c>
      <c r="G232" s="15297" t="str">
        <f>=IFERROR(INDEX('All Data'!$S:$S,MATCH($H$229&amp;"",'All Data'!$A:$A,0)),"-")</f>
      </c>
    </row>
    <row customHeight="1" ht="15" r="233">
      <c r="B233" s="4384" t="inlineStr">
        <is>
          <t>Total Acres</t>
        </is>
      </c>
      <c r="C233" s="15300" t="str">
        <f>=IFERROR(INDEX('All Data'!$F:$F,MATCH($H$229&amp;"",'All Data'!$A:$A,0)),"-")</f>
      </c>
      <c r="D233" s="4384" t="inlineStr">
        <is>
          <t>Urban Center</t>
        </is>
      </c>
      <c r="E233" s="15303" t="str">
        <f>=IFERROR(INDEX('All Data'!$L:$L,MATCH($H$229&amp;"",'All Data'!$A:$A,0)),"-")</f>
      </c>
      <c r="F233" s="4384" t="inlineStr">
        <is>
          <t>SFD Acres</t>
        </is>
      </c>
      <c r="G233" s="15306" t="str">
        <f>=IFERROR(INDEX('All Data'!$T:$T,MATCH($H$229&amp;"",'All Data'!$A:$A,0)),"-")</f>
      </c>
    </row>
    <row customHeight="1" ht="15" r="234">
      <c r="B234" s="32" t="inlineStr">
        <is>
          <t>Developable Acres</t>
        </is>
      </c>
      <c r="C234" s="15309" t="str">
        <f>=IFERROR(INDEX('All Data'!$G:$G,MATCH($H$229&amp;"",'All Data'!$A:$A,0)),"-")</f>
      </c>
      <c r="D234" s="32" t="inlineStr">
        <is>
          <t>City Center</t>
        </is>
      </c>
      <c r="E234" s="15312" t="str">
        <f>=IFERROR(INDEX('All Data'!$M:$M,MATCH($H$229&amp;"",'All Data'!$A:$A,0)),"-")</f>
      </c>
      <c r="F234" s="32" t="inlineStr">
        <is>
          <t>MF / SFA Acres</t>
        </is>
      </c>
      <c r="G234" s="15315" t="str">
        <f>=IFERROR(INDEX('All Data'!$U:$U,MATCH($H$229&amp;"",'All Data'!$A:$A,0)),"-")</f>
      </c>
    </row>
    <row customHeight="1" ht="15" r="235">
      <c r="B235" s="4384" t="inlineStr">
        <is>
          <t>OZ 1.0 Acres</t>
        </is>
      </c>
      <c r="C235" s="15318" t="str">
        <f>=IFERROR(INDEX('All Data'!$H:$H,MATCH($H$229&amp;"",'All Data'!$A:$A,0)),"-")</f>
      </c>
      <c r="D235" s="4384" t="inlineStr">
        <is>
          <t>Neighborhood Center</t>
        </is>
      </c>
      <c r="E235" s="15321" t="str">
        <f>=IFERROR(INDEX('All Data'!$N:$N,MATCH($H$229&amp;"",'All Data'!$A:$A,0)),"-")</f>
      </c>
      <c r="F235" s="4384" t="inlineStr">
        <is>
          <t>Poverty Rate</t>
        </is>
      </c>
      <c r="G235" s="15324" t="str">
        <f>=IFERROR(INDEX('All Data'!$AL:$AL,MATCH($H$229&amp;"",'All Data'!$A:$A,0)),"-")</f>
      </c>
    </row>
    <row customHeight="1" ht="15" r="236">
      <c r="B236" s="32" t="inlineStr">
        <is>
          <t>OZ 1.0 % of Tract</t>
        </is>
      </c>
      <c r="C236" s="15327" t="str">
        <f>=IFERROR(INDEX('All Data'!$I:$I,MATCH($H$229&amp;"",'All Data'!$A:$A,0)),"-")</f>
      </c>
      <c r="D236" s="32" t="inlineStr">
        <is>
          <t>Employment District</t>
        </is>
      </c>
      <c r="E236" s="15330" t="str">
        <f>=IFERROR(INDEX('All Data'!$O:$O,MATCH($H$229&amp;"",'All Data'!$A:$A,0)),"-")</f>
      </c>
      <c r="F236" s="32" t="inlineStr">
        <is>
          <t>Unemployment Rate</t>
        </is>
      </c>
      <c r="G236" s="15333" t="str">
        <f>=IFERROR(INDEX('All Data'!$AM:$AM,MATCH($H$229&amp;"",'All Data'!$A:$A,0)),"-")</f>
      </c>
    </row>
    <row customHeight="1" ht="15" r="237">
      <c r="B237" s="4384" t="inlineStr">
        <is>
          <t/>
        </is>
      </c>
      <c r="C237" s="4440" t="inlineStr">
        <is>
          <t/>
        </is>
      </c>
      <c r="D237" s="4384" t="inlineStr">
        <is>
          <t>Industrial District</t>
        </is>
      </c>
      <c r="E237" s="15336" t="str">
        <f>=IFERROR(INDEX('All Data'!$P:$P,MATCH($H$229&amp;"",'All Data'!$A:$A,0)),"-")</f>
      </c>
      <c r="F237" s="4384" t="inlineStr">
        <is>
          <t>Median Family Income</t>
        </is>
      </c>
      <c r="G237" s="15339" t="str">
        <f>=IFERROR(INDEX('All Data'!$AN:$AN,MATCH($H$229&amp;"",'All Data'!$A:$A,0)),"-")</f>
      </c>
    </row>
    <row customHeight="1" ht="15" r="238">
      <c r="B238" s="32" t="inlineStr">
        <is>
          <t/>
        </is>
      </c>
      <c r="C238" s="4448" t="inlineStr">
        <is>
          <t/>
        </is>
      </c>
      <c r="D238" s="32" t="inlineStr">
        <is>
          <t>Retail District</t>
        </is>
      </c>
      <c r="E238" s="15342" t="str">
        <f>=IFERROR(INDEX('All Data'!$Q:$Q,MATCH($H$229&amp;"",'All Data'!$A:$A,0)),"-")</f>
      </c>
      <c r="F238" s="32" t="inlineStr">
        <is>
          <t/>
        </is>
      </c>
      <c r="G238" s="4448" t="inlineStr">
        <is>
          <t/>
        </is>
      </c>
    </row>
    <row customHeight="1" ht="14" r="239">
      <c r="B239" s="4453" t="inlineStr">
        <is>
          <t>TRANSIT ACCESS</t>
        </is>
      </c>
      <c r="C239" s="4453"/>
      <c r="D239" s="4453" t="inlineStr">
        <is>
          <t>AUTO ACCESS</t>
        </is>
      </c>
      <c r="E239" s="4453"/>
      <c r="F239" s="4453" t="inlineStr">
        <is>
          <t>PROJECTED GROWTH 2027-37</t>
        </is>
      </c>
      <c r="G239" s="4453"/>
    </row>
    <row customHeight="1" ht="15" r="240">
      <c r="B240" s="4384" t="inlineStr">
        <is>
          <t>Rail / BRT Stops</t>
        </is>
      </c>
      <c r="C240" s="15345" t="str">
        <f>=IFERROR(INDEX('All Data'!$V:$V,MATCH($H$229&amp;"",'All Data'!$A:$A,0)),"-")</f>
      </c>
      <c r="D240" s="4384" t="inlineStr">
        <is>
          <t>Freeway Exits</t>
        </is>
      </c>
      <c r="E240" s="15348" t="str">
        <f>=IFERROR(INDEX('All Data'!$AB:$AB,MATCH($H$229&amp;"",'All Data'!$A:$A,0)),"-")</f>
      </c>
      <c r="F240" s="4384" t="inlineStr">
        <is>
          <t>Households Added</t>
        </is>
      </c>
      <c r="G240" s="15351" t="str">
        <f>=IFERROR(INDEX('All Data'!$AG:$AG,MATCH($H$229&amp;"",'All Data'!$A:$A,0)),"-")</f>
      </c>
    </row>
    <row customHeight="1" ht="15" r="241">
      <c r="B241" s="32" t="inlineStr">
        <is>
          <t>SAP Acres</t>
        </is>
      </c>
      <c r="C241" s="15354" t="str">
        <f>=IFERROR(INDEX('All Data'!$W:$W,MATCH($H$229&amp;"",'All Data'!$A:$A,0)),"-")</f>
      </c>
      <c r="D241" s="32" t="inlineStr">
        <is>
          <t>Exit Distance (mi)</t>
        </is>
      </c>
      <c r="E241" s="15357" t="str">
        <f>=IFERROR(INDEX('All Data'!$AC:$AC,MATCH($H$229&amp;"",'All Data'!$A:$A,0)),"-")</f>
      </c>
      <c r="F241" s="32" t="inlineStr">
        <is>
          <t>Population Added</t>
        </is>
      </c>
      <c r="G241" s="15360" t="str">
        <f>=IFERROR(INDEX('All Data'!$AH:$AH,MATCH($H$229&amp;"",'All Data'!$A:$A,0)),"-")</f>
      </c>
    </row>
    <row customHeight="1" ht="15" r="242">
      <c r="B242" s="4384" t="inlineStr">
        <is>
          <t>SAP % of Tract</t>
        </is>
      </c>
      <c r="C242" s="15363" t="str">
        <f>=IFERROR(INDEX('All Data'!$X:$X,MATCH($H$229&amp;"",'All Data'!$A:$A,0)),"-")</f>
      </c>
      <c r="D242" s="4384" t="inlineStr">
        <is>
          <t>ATO Jobs (Auto)</t>
        </is>
      </c>
      <c r="E242" s="15366" t="str">
        <f>=IFERROR(INDEX('All Data'!$AD:$AD,MATCH($H$229&amp;"",'All Data'!$A:$A,0)),"-")</f>
      </c>
      <c r="F242" s="4384" t="inlineStr">
        <is>
          <t>Jobs Added</t>
        </is>
      </c>
      <c r="G242" s="15369" t="str">
        <f>=IFERROR(INDEX('All Data'!$AI:$AI,MATCH($H$229&amp;"",'All Data'!$A:$A,0)),"-")</f>
      </c>
    </row>
    <row customHeight="1" ht="15" r="243">
      <c r="B243" s="32" t="inlineStr">
        <is>
          <t>ATO Jobs (Transit)</t>
        </is>
      </c>
      <c r="C243" s="15372" t="str">
        <f>=IFERROR(INDEX('All Data'!$Y:$Y,MATCH($H$229&amp;"",'All Data'!$A:$A,0)),"-")</f>
      </c>
      <c r="D243" s="32" t="inlineStr">
        <is>
          <t>ATO Households (Auto)</t>
        </is>
      </c>
      <c r="E243" s="15375" t="str">
        <f>=IFERROR(INDEX('All Data'!$AE:$AE,MATCH($H$229&amp;"",'All Data'!$A:$A,0)),"-")</f>
      </c>
      <c r="F243" s="32" t="inlineStr">
        <is>
          <t>ERU Added</t>
        </is>
      </c>
      <c r="G243" s="15378" t="str">
        <f>=IFERROR(INDEX('All Data'!$AJ:$AJ,MATCH($H$229&amp;"",'All Data'!$A:$A,0)),"-")</f>
      </c>
    </row>
    <row customHeight="1" ht="15" r="244">
      <c r="B244" s="4384" t="inlineStr">
        <is>
          <t>ATO Households (Transit)</t>
        </is>
      </c>
      <c r="C244" s="15381" t="str">
        <f>=IFERROR(INDEX('All Data'!$Z:$Z,MATCH($H$229&amp;"",'All Data'!$A:$A,0)),"-")</f>
      </c>
      <c r="D244" s="4384" t="inlineStr">
        <is>
          <t/>
        </is>
      </c>
      <c r="E244" s="4440" t="inlineStr">
        <is>
          <t/>
        </is>
      </c>
      <c r="F244" s="4384" t="inlineStr">
        <is>
          <t>ERU per Acre</t>
        </is>
      </c>
      <c r="G244" s="15384" t="str">
        <f>=IFERROR(INDEX('All Data'!$AK:$AK,MATCH($H$229&amp;"",'All Data'!$A:$A,0)),"-")</f>
      </c>
    </row>
    <row customHeight="1" ht="15" r="245">
      <c r="B245" s="32" t="inlineStr">
        <is>
          <t>SAP Planned HH/ac</t>
        </is>
      </c>
      <c r="C245" s="15387" t="str">
        <f>=IFERROR(INDEX('All Data'!$AA:$AA,MATCH($H$229&amp;"",'All Data'!$A:$A,0)),"-")</f>
      </c>
      <c r="D245" s="32" t="inlineStr">
        <is>
          <t/>
        </is>
      </c>
      <c r="E245" s="4448" t="inlineStr">
        <is>
          <t/>
        </is>
      </c>
      <c r="F245" s="32" t="inlineStr">
        <is>
          <t/>
        </is>
      </c>
      <c r="G245" s="4448" t="inlineStr">
        <is>
          <t/>
        </is>
      </c>
    </row>
    <row customHeight="1" ht="15" r="246">
      <c r="B246" s="4384" t="inlineStr">
        <is>
          <t/>
        </is>
      </c>
      <c r="C246" s="4440" t="inlineStr">
        <is>
          <t/>
        </is>
      </c>
      <c r="D246" s="4384" t="inlineStr">
        <is>
          <t/>
        </is>
      </c>
      <c r="E246" s="4440" t="inlineStr">
        <is>
          <t/>
        </is>
      </c>
      <c r="F246" s="4384" t="inlineStr">
        <is>
          <t/>
        </is>
      </c>
      <c r="G246" s="4440" t="inlineStr">
        <is>
          <t/>
        </is>
      </c>
    </row>
    <row customHeight="1" ht="14" r="247">
      <c r="B247" s="4500" t="inlineStr">
        <is>
          <t>INCOME</t>
        </is>
      </c>
      <c r="C247" s="4500"/>
      <c r="D247" s="4500" t="inlineStr">
        <is>
          <t>POVERTY RATE</t>
        </is>
      </c>
      <c r="E247" s="4500"/>
      <c r="F247" s="4500" t="inlineStr">
        <is>
          <t>UNEMPLOYMENT</t>
        </is>
      </c>
      <c r="G247" s="4500"/>
    </row>
    <row customHeight="1" ht="18" r="248">
      <c r="B248" s="10"/>
      <c r="C248" s="15391" t="str">
        <f>=IFERROR(INDEX('All Data'!$AN:$AN,MATCH($H$229&amp;"",'All Data'!$A:$A,0)),"-")</f>
      </c>
      <c r="D248" s="10"/>
      <c r="E248" s="15395" t="str">
        <f>=IFERROR(INDEX('All Data'!$AL:$AL,MATCH($H$229&amp;"",'All Data'!$A:$A,0)),"-")</f>
      </c>
      <c r="F248" s="10"/>
      <c r="G248" s="15399" t="str">
        <f>=IFERROR(INDEX('All Data'!$AM:$AM,MATCH($H$229&amp;"",'All Data'!$A:$A,0)),"-")</f>
      </c>
    </row>
    <row customHeight="1" ht="24" r="249">
      <c r="B249" s="5024" t="str">
        <f>="Investment Likelihood: "&amp;IFERROR(INDEX('All Data'!$AP:$AP,MATCH($H$229&amp;"",'All Data'!$A:$A,0)),"—")</f>
      </c>
      <c r="C249" s="5024"/>
      <c r="D249" s="5024"/>
      <c r="E249" s="5024"/>
      <c r="F249" s="5024"/>
      <c r="G249" s="5024"/>
    </row>
    <row customHeight="1" ht="15" r="250">
      <c r="B250" s="4516" t="inlineStr">
        <is>
          <t>Access to Opportunities (ATO) Composite Score /100</t>
        </is>
      </c>
      <c r="C250" s="4516"/>
      <c r="D250" s="4516"/>
      <c r="E250" s="4516"/>
      <c r="F250" s="15403" t="str">
        <f>=IFERROR(INDEX('All Data'!$AF:$AF,MATCH($H$229&amp;"",'All Data'!$A:$A,0)),"-")</f>
      </c>
      <c r="G250" s="15"/>
    </row>
    <row customHeight="1" ht="8" r="251"/>
    <row customHeight="1" ht="8" r="252"/>
    <row customHeight="1" ht="8" r="253"/>
    <row customHeight="1" ht="22" r="254">
      <c r="A254" s="4902" t="str">
        <f>="11  —  "&amp;IFERROR(INDEX('All Data'!$C:$C,MATCH($H$254&amp;"",'All Data'!$A:$A,0)),"")&amp;"  |  GEOID "&amp;$H$254&amp;"  |  "&amp;TEXT(IFERROR(INDEX('All Data'!$F:$F,MATCH($H$254&amp;"",'All Data'!$A:$A,0)),0),"0")&amp;" ac  |  "&amp;IFERROR(INDEX('All Data'!$AP:$AP,MATCH($H$254&amp;"",'All Data'!$A:$A,0)),"—")</f>
      </c>
      <c r="B254" s="4902"/>
      <c r="C254" s="4902"/>
      <c r="D254" s="4902"/>
      <c r="E254" s="4902"/>
      <c r="F254" s="4902"/>
      <c r="G254" s="4902"/>
      <c r="H254" s="15404" t="inlineStr">
        <is>
          <t>49049001601</t>
        </is>
      </c>
    </row>
    <row customHeight="1" ht="14" r="255">
      <c r="B255" s="4382" t="inlineStr">
        <is>
          <t>TRACT PROFILE</t>
        </is>
      </c>
      <c r="C255" s="4382"/>
      <c r="D255" s="4382" t="inlineStr">
        <is>
          <t>CENTERS &amp; DISTRICTS</t>
        </is>
      </c>
      <c r="E255" s="4382"/>
      <c r="F255" s="4382" t="inlineStr">
        <is>
          <t>HOUSING &amp; DEMOGRAPHICS</t>
        </is>
      </c>
      <c r="G255" s="4382"/>
    </row>
    <row customHeight="1" ht="15" r="256">
      <c r="B256" s="4384" t="inlineStr">
        <is>
          <t>Population</t>
        </is>
      </c>
      <c r="C256" s="15407" t="str">
        <f>=IFERROR(INDEX('All Data'!$D:$D,MATCH($H$254&amp;"",'All Data'!$A:$A,0)),"-")</f>
      </c>
      <c r="D256" s="4384" t="inlineStr">
        <is>
          <t>WC MUorC % Total</t>
        </is>
      </c>
      <c r="E256" s="15410" t="str">
        <f>=IFERROR(INDEX('All Data'!$J:$J,MATCH($H$254&amp;"",'All Data'!$A:$A,0)),"-")</f>
      </c>
      <c r="F256" s="4384" t="inlineStr">
        <is>
          <t>Total Units</t>
        </is>
      </c>
      <c r="G256" s="15413" t="str">
        <f>=IFERROR(INDEX('All Data'!$R:$R,MATCH($H$254&amp;"",'All Data'!$A:$A,0)),"-")</f>
      </c>
    </row>
    <row customHeight="1" ht="15" r="257">
      <c r="B257" s="32" t="inlineStr">
        <is>
          <t>Households</t>
        </is>
      </c>
      <c r="C257" s="15416" t="str">
        <f>=IFERROR(INDEX('All Data'!$E:$E,MATCH($H$254&amp;"",'All Data'!$A:$A,0)),"-")</f>
      </c>
      <c r="D257" s="32" t="inlineStr">
        <is>
          <t>Metropolitan Center</t>
        </is>
      </c>
      <c r="E257" s="15419" t="str">
        <f>=IFERROR(INDEX('All Data'!$K:$K,MATCH($H$254&amp;"",'All Data'!$A:$A,0)),"-")</f>
      </c>
      <c r="F257" s="32" t="inlineStr">
        <is>
          <t>Residential Acres</t>
        </is>
      </c>
      <c r="G257" s="15422" t="str">
        <f>=IFERROR(INDEX('All Data'!$S:$S,MATCH($H$254&amp;"",'All Data'!$A:$A,0)),"-")</f>
      </c>
    </row>
    <row customHeight="1" ht="15" r="258">
      <c r="B258" s="4384" t="inlineStr">
        <is>
          <t>Total Acres</t>
        </is>
      </c>
      <c r="C258" s="15425" t="str">
        <f>=IFERROR(INDEX('All Data'!$F:$F,MATCH($H$254&amp;"",'All Data'!$A:$A,0)),"-")</f>
      </c>
      <c r="D258" s="4384" t="inlineStr">
        <is>
          <t>Urban Center</t>
        </is>
      </c>
      <c r="E258" s="15428" t="str">
        <f>=IFERROR(INDEX('All Data'!$L:$L,MATCH($H$254&amp;"",'All Data'!$A:$A,0)),"-")</f>
      </c>
      <c r="F258" s="4384" t="inlineStr">
        <is>
          <t>SFD Acres</t>
        </is>
      </c>
      <c r="G258" s="15431" t="str">
        <f>=IFERROR(INDEX('All Data'!$T:$T,MATCH($H$254&amp;"",'All Data'!$A:$A,0)),"-")</f>
      </c>
    </row>
    <row customHeight="1" ht="15" r="259">
      <c r="B259" s="32" t="inlineStr">
        <is>
          <t>Developable Acres</t>
        </is>
      </c>
      <c r="C259" s="15434" t="str">
        <f>=IFERROR(INDEX('All Data'!$G:$G,MATCH($H$254&amp;"",'All Data'!$A:$A,0)),"-")</f>
      </c>
      <c r="D259" s="32" t="inlineStr">
        <is>
          <t>City Center</t>
        </is>
      </c>
      <c r="E259" s="15437" t="str">
        <f>=IFERROR(INDEX('All Data'!$M:$M,MATCH($H$254&amp;"",'All Data'!$A:$A,0)),"-")</f>
      </c>
      <c r="F259" s="32" t="inlineStr">
        <is>
          <t>MF / SFA Acres</t>
        </is>
      </c>
      <c r="G259" s="15440" t="str">
        <f>=IFERROR(INDEX('All Data'!$U:$U,MATCH($H$254&amp;"",'All Data'!$A:$A,0)),"-")</f>
      </c>
    </row>
    <row customHeight="1" ht="15" r="260">
      <c r="B260" s="4384" t="inlineStr">
        <is>
          <t>OZ 1.0 Acres</t>
        </is>
      </c>
      <c r="C260" s="15443" t="str">
        <f>=IFERROR(INDEX('All Data'!$H:$H,MATCH($H$254&amp;"",'All Data'!$A:$A,0)),"-")</f>
      </c>
      <c r="D260" s="4384" t="inlineStr">
        <is>
          <t>Neighborhood Center</t>
        </is>
      </c>
      <c r="E260" s="15446" t="str">
        <f>=IFERROR(INDEX('All Data'!$N:$N,MATCH($H$254&amp;"",'All Data'!$A:$A,0)),"-")</f>
      </c>
      <c r="F260" s="4384" t="inlineStr">
        <is>
          <t>Poverty Rate</t>
        </is>
      </c>
      <c r="G260" s="15449" t="str">
        <f>=IFERROR(INDEX('All Data'!$AL:$AL,MATCH($H$254&amp;"",'All Data'!$A:$A,0)),"-")</f>
      </c>
    </row>
    <row customHeight="1" ht="15" r="261">
      <c r="B261" s="32" t="inlineStr">
        <is>
          <t>OZ 1.0 % of Tract</t>
        </is>
      </c>
      <c r="C261" s="15452" t="str">
        <f>=IFERROR(INDEX('All Data'!$I:$I,MATCH($H$254&amp;"",'All Data'!$A:$A,0)),"-")</f>
      </c>
      <c r="D261" s="32" t="inlineStr">
        <is>
          <t>Employment District</t>
        </is>
      </c>
      <c r="E261" s="15455" t="str">
        <f>=IFERROR(INDEX('All Data'!$O:$O,MATCH($H$254&amp;"",'All Data'!$A:$A,0)),"-")</f>
      </c>
      <c r="F261" s="32" t="inlineStr">
        <is>
          <t>Unemployment Rate</t>
        </is>
      </c>
      <c r="G261" s="15458" t="str">
        <f>=IFERROR(INDEX('All Data'!$AM:$AM,MATCH($H$254&amp;"",'All Data'!$A:$A,0)),"-")</f>
      </c>
    </row>
    <row customHeight="1" ht="15" r="262">
      <c r="B262" s="4384" t="inlineStr">
        <is>
          <t/>
        </is>
      </c>
      <c r="C262" s="4440" t="inlineStr">
        <is>
          <t/>
        </is>
      </c>
      <c r="D262" s="4384" t="inlineStr">
        <is>
          <t>Industrial District</t>
        </is>
      </c>
      <c r="E262" s="15461" t="str">
        <f>=IFERROR(INDEX('All Data'!$P:$P,MATCH($H$254&amp;"",'All Data'!$A:$A,0)),"-")</f>
      </c>
      <c r="F262" s="4384" t="inlineStr">
        <is>
          <t>Median Family Income</t>
        </is>
      </c>
      <c r="G262" s="15464" t="str">
        <f>=IFERROR(INDEX('All Data'!$AN:$AN,MATCH($H$254&amp;"",'All Data'!$A:$A,0)),"-")</f>
      </c>
    </row>
    <row customHeight="1" ht="15" r="263">
      <c r="B263" s="32" t="inlineStr">
        <is>
          <t/>
        </is>
      </c>
      <c r="C263" s="4448" t="inlineStr">
        <is>
          <t/>
        </is>
      </c>
      <c r="D263" s="32" t="inlineStr">
        <is>
          <t>Retail District</t>
        </is>
      </c>
      <c r="E263" s="15467" t="str">
        <f>=IFERROR(INDEX('All Data'!$Q:$Q,MATCH($H$254&amp;"",'All Data'!$A:$A,0)),"-")</f>
      </c>
      <c r="F263" s="32" t="inlineStr">
        <is>
          <t/>
        </is>
      </c>
      <c r="G263" s="4448" t="inlineStr">
        <is>
          <t/>
        </is>
      </c>
    </row>
    <row customHeight="1" ht="14" r="264">
      <c r="B264" s="4453" t="inlineStr">
        <is>
          <t>TRANSIT ACCESS</t>
        </is>
      </c>
      <c r="C264" s="4453"/>
      <c r="D264" s="4453" t="inlineStr">
        <is>
          <t>AUTO ACCESS</t>
        </is>
      </c>
      <c r="E264" s="4453"/>
      <c r="F264" s="4453" t="inlineStr">
        <is>
          <t>PROJECTED GROWTH 2027-37</t>
        </is>
      </c>
      <c r="G264" s="4453"/>
    </row>
    <row customHeight="1" ht="15" r="265">
      <c r="B265" s="4384" t="inlineStr">
        <is>
          <t>Rail / BRT Stops</t>
        </is>
      </c>
      <c r="C265" s="15470" t="str">
        <f>=IFERROR(INDEX('All Data'!$V:$V,MATCH($H$254&amp;"",'All Data'!$A:$A,0)),"-")</f>
      </c>
      <c r="D265" s="4384" t="inlineStr">
        <is>
          <t>Freeway Exits</t>
        </is>
      </c>
      <c r="E265" s="15473" t="str">
        <f>=IFERROR(INDEX('All Data'!$AB:$AB,MATCH($H$254&amp;"",'All Data'!$A:$A,0)),"-")</f>
      </c>
      <c r="F265" s="4384" t="inlineStr">
        <is>
          <t>Households Added</t>
        </is>
      </c>
      <c r="G265" s="15476" t="str">
        <f>=IFERROR(INDEX('All Data'!$AG:$AG,MATCH($H$254&amp;"",'All Data'!$A:$A,0)),"-")</f>
      </c>
    </row>
    <row customHeight="1" ht="15" r="266">
      <c r="B266" s="32" t="inlineStr">
        <is>
          <t>SAP Acres</t>
        </is>
      </c>
      <c r="C266" s="15479" t="str">
        <f>=IFERROR(INDEX('All Data'!$W:$W,MATCH($H$254&amp;"",'All Data'!$A:$A,0)),"-")</f>
      </c>
      <c r="D266" s="32" t="inlineStr">
        <is>
          <t>Exit Distance (mi)</t>
        </is>
      </c>
      <c r="E266" s="15482" t="str">
        <f>=IFERROR(INDEX('All Data'!$AC:$AC,MATCH($H$254&amp;"",'All Data'!$A:$A,0)),"-")</f>
      </c>
      <c r="F266" s="32" t="inlineStr">
        <is>
          <t>Population Added</t>
        </is>
      </c>
      <c r="G266" s="15485" t="str">
        <f>=IFERROR(INDEX('All Data'!$AH:$AH,MATCH($H$254&amp;"",'All Data'!$A:$A,0)),"-")</f>
      </c>
    </row>
    <row customHeight="1" ht="15" r="267">
      <c r="B267" s="4384" t="inlineStr">
        <is>
          <t>SAP % of Tract</t>
        </is>
      </c>
      <c r="C267" s="15488" t="str">
        <f>=IFERROR(INDEX('All Data'!$X:$X,MATCH($H$254&amp;"",'All Data'!$A:$A,0)),"-")</f>
      </c>
      <c r="D267" s="4384" t="inlineStr">
        <is>
          <t>ATO Jobs (Auto)</t>
        </is>
      </c>
      <c r="E267" s="15491" t="str">
        <f>=IFERROR(INDEX('All Data'!$AD:$AD,MATCH($H$254&amp;"",'All Data'!$A:$A,0)),"-")</f>
      </c>
      <c r="F267" s="4384" t="inlineStr">
        <is>
          <t>Jobs Added</t>
        </is>
      </c>
      <c r="G267" s="15494" t="str">
        <f>=IFERROR(INDEX('All Data'!$AI:$AI,MATCH($H$254&amp;"",'All Data'!$A:$A,0)),"-")</f>
      </c>
    </row>
    <row customHeight="1" ht="15" r="268">
      <c r="B268" s="32" t="inlineStr">
        <is>
          <t>ATO Jobs (Transit)</t>
        </is>
      </c>
      <c r="C268" s="15497" t="str">
        <f>=IFERROR(INDEX('All Data'!$Y:$Y,MATCH($H$254&amp;"",'All Data'!$A:$A,0)),"-")</f>
      </c>
      <c r="D268" s="32" t="inlineStr">
        <is>
          <t>ATO Households (Auto)</t>
        </is>
      </c>
      <c r="E268" s="15500" t="str">
        <f>=IFERROR(INDEX('All Data'!$AE:$AE,MATCH($H$254&amp;"",'All Data'!$A:$A,0)),"-")</f>
      </c>
      <c r="F268" s="32" t="inlineStr">
        <is>
          <t>ERU Added</t>
        </is>
      </c>
      <c r="G268" s="15503" t="str">
        <f>=IFERROR(INDEX('All Data'!$AJ:$AJ,MATCH($H$254&amp;"",'All Data'!$A:$A,0)),"-")</f>
      </c>
    </row>
    <row customHeight="1" ht="15" r="269">
      <c r="B269" s="4384" t="inlineStr">
        <is>
          <t>ATO Households (Transit)</t>
        </is>
      </c>
      <c r="C269" s="15506" t="str">
        <f>=IFERROR(INDEX('All Data'!$Z:$Z,MATCH($H$254&amp;"",'All Data'!$A:$A,0)),"-")</f>
      </c>
      <c r="D269" s="4384" t="inlineStr">
        <is>
          <t/>
        </is>
      </c>
      <c r="E269" s="4440" t="inlineStr">
        <is>
          <t/>
        </is>
      </c>
      <c r="F269" s="4384" t="inlineStr">
        <is>
          <t>ERU per Acre</t>
        </is>
      </c>
      <c r="G269" s="15509" t="str">
        <f>=IFERROR(INDEX('All Data'!$AK:$AK,MATCH($H$254&amp;"",'All Data'!$A:$A,0)),"-")</f>
      </c>
    </row>
    <row customHeight="1" ht="15" r="270">
      <c r="B270" s="32" t="inlineStr">
        <is>
          <t>SAP Planned HH/ac</t>
        </is>
      </c>
      <c r="C270" s="15512" t="str">
        <f>=IFERROR(INDEX('All Data'!$AA:$AA,MATCH($H$254&amp;"",'All Data'!$A:$A,0)),"-")</f>
      </c>
      <c r="D270" s="32" t="inlineStr">
        <is>
          <t/>
        </is>
      </c>
      <c r="E270" s="4448" t="inlineStr">
        <is>
          <t/>
        </is>
      </c>
      <c r="F270" s="32" t="inlineStr">
        <is>
          <t/>
        </is>
      </c>
      <c r="G270" s="4448" t="inlineStr">
        <is>
          <t/>
        </is>
      </c>
    </row>
    <row customHeight="1" ht="15" r="271">
      <c r="B271" s="4384" t="inlineStr">
        <is>
          <t/>
        </is>
      </c>
      <c r="C271" s="4440" t="inlineStr">
        <is>
          <t/>
        </is>
      </c>
      <c r="D271" s="4384" t="inlineStr">
        <is>
          <t/>
        </is>
      </c>
      <c r="E271" s="4440" t="inlineStr">
        <is>
          <t/>
        </is>
      </c>
      <c r="F271" s="4384" t="inlineStr">
        <is>
          <t/>
        </is>
      </c>
      <c r="G271" s="4440" t="inlineStr">
        <is>
          <t/>
        </is>
      </c>
    </row>
    <row customHeight="1" ht="14" r="272">
      <c r="B272" s="4500" t="inlineStr">
        <is>
          <t>INCOME</t>
        </is>
      </c>
      <c r="C272" s="4500"/>
      <c r="D272" s="4500" t="inlineStr">
        <is>
          <t>POVERTY RATE</t>
        </is>
      </c>
      <c r="E272" s="4500"/>
      <c r="F272" s="4500" t="inlineStr">
        <is>
          <t>UNEMPLOYMENT</t>
        </is>
      </c>
      <c r="G272" s="4500"/>
    </row>
    <row customHeight="1" ht="18" r="273">
      <c r="B273" s="10"/>
      <c r="C273" s="15516" t="str">
        <f>=IFERROR(INDEX('All Data'!$AN:$AN,MATCH($H$254&amp;"",'All Data'!$A:$A,0)),"-")</f>
      </c>
      <c r="D273" s="10"/>
      <c r="E273" s="15520" t="str">
        <f>=IFERROR(INDEX('All Data'!$AL:$AL,MATCH($H$254&amp;"",'All Data'!$A:$A,0)),"-")</f>
      </c>
      <c r="F273" s="10"/>
      <c r="G273" s="15524" t="str">
        <f>=IFERROR(INDEX('All Data'!$AM:$AM,MATCH($H$254&amp;"",'All Data'!$A:$A,0)),"-")</f>
      </c>
    </row>
    <row customHeight="1" ht="24" r="274">
      <c r="B274" s="5024" t="str">
        <f>="Investment Likelihood: "&amp;IFERROR(INDEX('All Data'!$AP:$AP,MATCH($H$254&amp;"",'All Data'!$A:$A,0)),"—")</f>
      </c>
      <c r="C274" s="5024"/>
      <c r="D274" s="5024"/>
      <c r="E274" s="5024"/>
      <c r="F274" s="5024"/>
      <c r="G274" s="5024"/>
    </row>
    <row customHeight="1" ht="15" r="275">
      <c r="B275" s="4516" t="inlineStr">
        <is>
          <t>Access to Opportunities (ATO) Composite Score /100</t>
        </is>
      </c>
      <c r="C275" s="4516"/>
      <c r="D275" s="4516"/>
      <c r="E275" s="4516"/>
      <c r="F275" s="15528" t="str">
        <f>=IFERROR(INDEX('All Data'!$AF:$AF,MATCH($H$254&amp;"",'All Data'!$A:$A,0)),"-")</f>
      </c>
      <c r="G275" s="15"/>
    </row>
    <row customHeight="1" ht="8" r="276"/>
    <row customHeight="1" ht="8" r="277"/>
    <row customHeight="1" ht="8" r="278"/>
    <row customHeight="1" ht="22" r="279">
      <c r="A279" s="4902" t="str">
        <f>="12  —  "&amp;IFERROR(INDEX('All Data'!$C:$C,MATCH($H$279&amp;"",'All Data'!$A:$A,0)),"")&amp;"  |  GEOID "&amp;$H$279&amp;"  |  "&amp;TEXT(IFERROR(INDEX('All Data'!$F:$F,MATCH($H$279&amp;"",'All Data'!$A:$A,0)),0),"0")&amp;" ac  |  "&amp;IFERROR(INDEX('All Data'!$AP:$AP,MATCH($H$279&amp;"",'All Data'!$A:$A,0)),"—")</f>
      </c>
      <c r="B279" s="4902"/>
      <c r="C279" s="4902"/>
      <c r="D279" s="4902"/>
      <c r="E279" s="4902"/>
      <c r="F279" s="4902"/>
      <c r="G279" s="4902"/>
      <c r="H279" s="15529" t="inlineStr">
        <is>
          <t>49049001602</t>
        </is>
      </c>
    </row>
    <row customHeight="1" ht="14" r="280">
      <c r="B280" s="4382" t="inlineStr">
        <is>
          <t>TRACT PROFILE</t>
        </is>
      </c>
      <c r="C280" s="4382"/>
      <c r="D280" s="4382" t="inlineStr">
        <is>
          <t>CENTERS &amp; DISTRICTS</t>
        </is>
      </c>
      <c r="E280" s="4382"/>
      <c r="F280" s="4382" t="inlineStr">
        <is>
          <t>HOUSING &amp; DEMOGRAPHICS</t>
        </is>
      </c>
      <c r="G280" s="4382"/>
    </row>
    <row customHeight="1" ht="15" r="281">
      <c r="B281" s="4384" t="inlineStr">
        <is>
          <t>Population</t>
        </is>
      </c>
      <c r="C281" s="15532" t="str">
        <f>=IFERROR(INDEX('All Data'!$D:$D,MATCH($H$279&amp;"",'All Data'!$A:$A,0)),"-")</f>
      </c>
      <c r="D281" s="4384" t="inlineStr">
        <is>
          <t>WC MUorC % Total</t>
        </is>
      </c>
      <c r="E281" s="15535" t="str">
        <f>=IFERROR(INDEX('All Data'!$J:$J,MATCH($H$279&amp;"",'All Data'!$A:$A,0)),"-")</f>
      </c>
      <c r="F281" s="4384" t="inlineStr">
        <is>
          <t>Total Units</t>
        </is>
      </c>
      <c r="G281" s="15538" t="str">
        <f>=IFERROR(INDEX('All Data'!$R:$R,MATCH($H$279&amp;"",'All Data'!$A:$A,0)),"-")</f>
      </c>
    </row>
    <row customHeight="1" ht="15" r="282">
      <c r="B282" s="32" t="inlineStr">
        <is>
          <t>Households</t>
        </is>
      </c>
      <c r="C282" s="15541" t="str">
        <f>=IFERROR(INDEX('All Data'!$E:$E,MATCH($H$279&amp;"",'All Data'!$A:$A,0)),"-")</f>
      </c>
      <c r="D282" s="32" t="inlineStr">
        <is>
          <t>Metropolitan Center</t>
        </is>
      </c>
      <c r="E282" s="15544" t="str">
        <f>=IFERROR(INDEX('All Data'!$K:$K,MATCH($H$279&amp;"",'All Data'!$A:$A,0)),"-")</f>
      </c>
      <c r="F282" s="32" t="inlineStr">
        <is>
          <t>Residential Acres</t>
        </is>
      </c>
      <c r="G282" s="15547" t="str">
        <f>=IFERROR(INDEX('All Data'!$S:$S,MATCH($H$279&amp;"",'All Data'!$A:$A,0)),"-")</f>
      </c>
    </row>
    <row customHeight="1" ht="15" r="283">
      <c r="B283" s="4384" t="inlineStr">
        <is>
          <t>Total Acres</t>
        </is>
      </c>
      <c r="C283" s="15550" t="str">
        <f>=IFERROR(INDEX('All Data'!$F:$F,MATCH($H$279&amp;"",'All Data'!$A:$A,0)),"-")</f>
      </c>
      <c r="D283" s="4384" t="inlineStr">
        <is>
          <t>Urban Center</t>
        </is>
      </c>
      <c r="E283" s="15553" t="str">
        <f>=IFERROR(INDEX('All Data'!$L:$L,MATCH($H$279&amp;"",'All Data'!$A:$A,0)),"-")</f>
      </c>
      <c r="F283" s="4384" t="inlineStr">
        <is>
          <t>SFD Acres</t>
        </is>
      </c>
      <c r="G283" s="15556" t="str">
        <f>=IFERROR(INDEX('All Data'!$T:$T,MATCH($H$279&amp;"",'All Data'!$A:$A,0)),"-")</f>
      </c>
    </row>
    <row customHeight="1" ht="15" r="284">
      <c r="B284" s="32" t="inlineStr">
        <is>
          <t>Developable Acres</t>
        </is>
      </c>
      <c r="C284" s="15559" t="str">
        <f>=IFERROR(INDEX('All Data'!$G:$G,MATCH($H$279&amp;"",'All Data'!$A:$A,0)),"-")</f>
      </c>
      <c r="D284" s="32" t="inlineStr">
        <is>
          <t>City Center</t>
        </is>
      </c>
      <c r="E284" s="15562" t="str">
        <f>=IFERROR(INDEX('All Data'!$M:$M,MATCH($H$279&amp;"",'All Data'!$A:$A,0)),"-")</f>
      </c>
      <c r="F284" s="32" t="inlineStr">
        <is>
          <t>MF / SFA Acres</t>
        </is>
      </c>
      <c r="G284" s="15565" t="str">
        <f>=IFERROR(INDEX('All Data'!$U:$U,MATCH($H$279&amp;"",'All Data'!$A:$A,0)),"-")</f>
      </c>
    </row>
    <row customHeight="1" ht="15" r="285">
      <c r="B285" s="4384" t="inlineStr">
        <is>
          <t>OZ 1.0 Acres</t>
        </is>
      </c>
      <c r="C285" s="15568" t="str">
        <f>=IFERROR(INDEX('All Data'!$H:$H,MATCH($H$279&amp;"",'All Data'!$A:$A,0)),"-")</f>
      </c>
      <c r="D285" s="4384" t="inlineStr">
        <is>
          <t>Neighborhood Center</t>
        </is>
      </c>
      <c r="E285" s="15571" t="str">
        <f>=IFERROR(INDEX('All Data'!$N:$N,MATCH($H$279&amp;"",'All Data'!$A:$A,0)),"-")</f>
      </c>
      <c r="F285" s="4384" t="inlineStr">
        <is>
          <t>Poverty Rate</t>
        </is>
      </c>
      <c r="G285" s="15574" t="str">
        <f>=IFERROR(INDEX('All Data'!$AL:$AL,MATCH($H$279&amp;"",'All Data'!$A:$A,0)),"-")</f>
      </c>
    </row>
    <row customHeight="1" ht="15" r="286">
      <c r="B286" s="32" t="inlineStr">
        <is>
          <t>OZ 1.0 % of Tract</t>
        </is>
      </c>
      <c r="C286" s="15577" t="str">
        <f>=IFERROR(INDEX('All Data'!$I:$I,MATCH($H$279&amp;"",'All Data'!$A:$A,0)),"-")</f>
      </c>
      <c r="D286" s="32" t="inlineStr">
        <is>
          <t>Employment District</t>
        </is>
      </c>
      <c r="E286" s="15580" t="str">
        <f>=IFERROR(INDEX('All Data'!$O:$O,MATCH($H$279&amp;"",'All Data'!$A:$A,0)),"-")</f>
      </c>
      <c r="F286" s="32" t="inlineStr">
        <is>
          <t>Unemployment Rate</t>
        </is>
      </c>
      <c r="G286" s="15583" t="str">
        <f>=IFERROR(INDEX('All Data'!$AM:$AM,MATCH($H$279&amp;"",'All Data'!$A:$A,0)),"-")</f>
      </c>
    </row>
    <row customHeight="1" ht="15" r="287">
      <c r="B287" s="4384" t="inlineStr">
        <is>
          <t/>
        </is>
      </c>
      <c r="C287" s="4440" t="inlineStr">
        <is>
          <t/>
        </is>
      </c>
      <c r="D287" s="4384" t="inlineStr">
        <is>
          <t>Industrial District</t>
        </is>
      </c>
      <c r="E287" s="15586" t="str">
        <f>=IFERROR(INDEX('All Data'!$P:$P,MATCH($H$279&amp;"",'All Data'!$A:$A,0)),"-")</f>
      </c>
      <c r="F287" s="4384" t="inlineStr">
        <is>
          <t>Median Family Income</t>
        </is>
      </c>
      <c r="G287" s="15589" t="str">
        <f>=IFERROR(INDEX('All Data'!$AN:$AN,MATCH($H$279&amp;"",'All Data'!$A:$A,0)),"-")</f>
      </c>
    </row>
    <row customHeight="1" ht="15" r="288">
      <c r="B288" s="32" t="inlineStr">
        <is>
          <t/>
        </is>
      </c>
      <c r="C288" s="4448" t="inlineStr">
        <is>
          <t/>
        </is>
      </c>
      <c r="D288" s="32" t="inlineStr">
        <is>
          <t>Retail District</t>
        </is>
      </c>
      <c r="E288" s="15592" t="str">
        <f>=IFERROR(INDEX('All Data'!$Q:$Q,MATCH($H$279&amp;"",'All Data'!$A:$A,0)),"-")</f>
      </c>
      <c r="F288" s="32" t="inlineStr">
        <is>
          <t/>
        </is>
      </c>
      <c r="G288" s="4448" t="inlineStr">
        <is>
          <t/>
        </is>
      </c>
    </row>
    <row customHeight="1" ht="14" r="289">
      <c r="B289" s="4453" t="inlineStr">
        <is>
          <t>TRANSIT ACCESS</t>
        </is>
      </c>
      <c r="C289" s="4453"/>
      <c r="D289" s="4453" t="inlineStr">
        <is>
          <t>AUTO ACCESS</t>
        </is>
      </c>
      <c r="E289" s="4453"/>
      <c r="F289" s="4453" t="inlineStr">
        <is>
          <t>PROJECTED GROWTH 2027-37</t>
        </is>
      </c>
      <c r="G289" s="4453"/>
    </row>
    <row customHeight="1" ht="15" r="290">
      <c r="B290" s="4384" t="inlineStr">
        <is>
          <t>Rail / BRT Stops</t>
        </is>
      </c>
      <c r="C290" s="15595" t="str">
        <f>=IFERROR(INDEX('All Data'!$V:$V,MATCH($H$279&amp;"",'All Data'!$A:$A,0)),"-")</f>
      </c>
      <c r="D290" s="4384" t="inlineStr">
        <is>
          <t>Freeway Exits</t>
        </is>
      </c>
      <c r="E290" s="15598" t="str">
        <f>=IFERROR(INDEX('All Data'!$AB:$AB,MATCH($H$279&amp;"",'All Data'!$A:$A,0)),"-")</f>
      </c>
      <c r="F290" s="4384" t="inlineStr">
        <is>
          <t>Households Added</t>
        </is>
      </c>
      <c r="G290" s="15601" t="str">
        <f>=IFERROR(INDEX('All Data'!$AG:$AG,MATCH($H$279&amp;"",'All Data'!$A:$A,0)),"-")</f>
      </c>
    </row>
    <row customHeight="1" ht="15" r="291">
      <c r="B291" s="32" t="inlineStr">
        <is>
          <t>SAP Acres</t>
        </is>
      </c>
      <c r="C291" s="15604" t="str">
        <f>=IFERROR(INDEX('All Data'!$W:$W,MATCH($H$279&amp;"",'All Data'!$A:$A,0)),"-")</f>
      </c>
      <c r="D291" s="32" t="inlineStr">
        <is>
          <t>Exit Distance (mi)</t>
        </is>
      </c>
      <c r="E291" s="15607" t="str">
        <f>=IFERROR(INDEX('All Data'!$AC:$AC,MATCH($H$279&amp;"",'All Data'!$A:$A,0)),"-")</f>
      </c>
      <c r="F291" s="32" t="inlineStr">
        <is>
          <t>Population Added</t>
        </is>
      </c>
      <c r="G291" s="15610" t="str">
        <f>=IFERROR(INDEX('All Data'!$AH:$AH,MATCH($H$279&amp;"",'All Data'!$A:$A,0)),"-")</f>
      </c>
    </row>
    <row customHeight="1" ht="15" r="292">
      <c r="B292" s="4384" t="inlineStr">
        <is>
          <t>SAP % of Tract</t>
        </is>
      </c>
      <c r="C292" s="15613" t="str">
        <f>=IFERROR(INDEX('All Data'!$X:$X,MATCH($H$279&amp;"",'All Data'!$A:$A,0)),"-")</f>
      </c>
      <c r="D292" s="4384" t="inlineStr">
        <is>
          <t>ATO Jobs (Auto)</t>
        </is>
      </c>
      <c r="E292" s="15616" t="str">
        <f>=IFERROR(INDEX('All Data'!$AD:$AD,MATCH($H$279&amp;"",'All Data'!$A:$A,0)),"-")</f>
      </c>
      <c r="F292" s="4384" t="inlineStr">
        <is>
          <t>Jobs Added</t>
        </is>
      </c>
      <c r="G292" s="15619" t="str">
        <f>=IFERROR(INDEX('All Data'!$AI:$AI,MATCH($H$279&amp;"",'All Data'!$A:$A,0)),"-")</f>
      </c>
    </row>
    <row customHeight="1" ht="15" r="293">
      <c r="B293" s="32" t="inlineStr">
        <is>
          <t>ATO Jobs (Transit)</t>
        </is>
      </c>
      <c r="C293" s="15622" t="str">
        <f>=IFERROR(INDEX('All Data'!$Y:$Y,MATCH($H$279&amp;"",'All Data'!$A:$A,0)),"-")</f>
      </c>
      <c r="D293" s="32" t="inlineStr">
        <is>
          <t>ATO Households (Auto)</t>
        </is>
      </c>
      <c r="E293" s="15625" t="str">
        <f>=IFERROR(INDEX('All Data'!$AE:$AE,MATCH($H$279&amp;"",'All Data'!$A:$A,0)),"-")</f>
      </c>
      <c r="F293" s="32" t="inlineStr">
        <is>
          <t>ERU Added</t>
        </is>
      </c>
      <c r="G293" s="15628" t="str">
        <f>=IFERROR(INDEX('All Data'!$AJ:$AJ,MATCH($H$279&amp;"",'All Data'!$A:$A,0)),"-")</f>
      </c>
    </row>
    <row customHeight="1" ht="15" r="294">
      <c r="B294" s="4384" t="inlineStr">
        <is>
          <t>ATO Households (Transit)</t>
        </is>
      </c>
      <c r="C294" s="15631" t="str">
        <f>=IFERROR(INDEX('All Data'!$Z:$Z,MATCH($H$279&amp;"",'All Data'!$A:$A,0)),"-")</f>
      </c>
      <c r="D294" s="4384" t="inlineStr">
        <is>
          <t/>
        </is>
      </c>
      <c r="E294" s="4440" t="inlineStr">
        <is>
          <t/>
        </is>
      </c>
      <c r="F294" s="4384" t="inlineStr">
        <is>
          <t>ERU per Acre</t>
        </is>
      </c>
      <c r="G294" s="15634" t="str">
        <f>=IFERROR(INDEX('All Data'!$AK:$AK,MATCH($H$279&amp;"",'All Data'!$A:$A,0)),"-")</f>
      </c>
    </row>
    <row customHeight="1" ht="15" r="295">
      <c r="B295" s="32" t="inlineStr">
        <is>
          <t>SAP Planned HH/ac</t>
        </is>
      </c>
      <c r="C295" s="15637" t="str">
        <f>=IFERROR(INDEX('All Data'!$AA:$AA,MATCH($H$279&amp;"",'All Data'!$A:$A,0)),"-")</f>
      </c>
      <c r="D295" s="32" t="inlineStr">
        <is>
          <t/>
        </is>
      </c>
      <c r="E295" s="4448" t="inlineStr">
        <is>
          <t/>
        </is>
      </c>
      <c r="F295" s="32" t="inlineStr">
        <is>
          <t/>
        </is>
      </c>
      <c r="G295" s="4448" t="inlineStr">
        <is>
          <t/>
        </is>
      </c>
    </row>
    <row customHeight="1" ht="15" r="296">
      <c r="B296" s="4384" t="inlineStr">
        <is>
          <t/>
        </is>
      </c>
      <c r="C296" s="4440" t="inlineStr">
        <is>
          <t/>
        </is>
      </c>
      <c r="D296" s="4384" t="inlineStr">
        <is>
          <t/>
        </is>
      </c>
      <c r="E296" s="4440" t="inlineStr">
        <is>
          <t/>
        </is>
      </c>
      <c r="F296" s="4384" t="inlineStr">
        <is>
          <t/>
        </is>
      </c>
      <c r="G296" s="4440" t="inlineStr">
        <is>
          <t/>
        </is>
      </c>
    </row>
    <row customHeight="1" ht="14" r="297">
      <c r="B297" s="4500" t="inlineStr">
        <is>
          <t>INCOME</t>
        </is>
      </c>
      <c r="C297" s="4500"/>
      <c r="D297" s="4500" t="inlineStr">
        <is>
          <t>POVERTY RATE</t>
        </is>
      </c>
      <c r="E297" s="4500"/>
      <c r="F297" s="4500" t="inlineStr">
        <is>
          <t>UNEMPLOYMENT</t>
        </is>
      </c>
      <c r="G297" s="4500"/>
    </row>
    <row customHeight="1" ht="18" r="298">
      <c r="B298" s="10"/>
      <c r="C298" s="15641" t="str">
        <f>=IFERROR(INDEX('All Data'!$AN:$AN,MATCH($H$279&amp;"",'All Data'!$A:$A,0)),"-")</f>
      </c>
      <c r="D298" s="10"/>
      <c r="E298" s="15645" t="str">
        <f>=IFERROR(INDEX('All Data'!$AL:$AL,MATCH($H$279&amp;"",'All Data'!$A:$A,0)),"-")</f>
      </c>
      <c r="F298" s="10"/>
      <c r="G298" s="15649" t="str">
        <f>=IFERROR(INDEX('All Data'!$AM:$AM,MATCH($H$279&amp;"",'All Data'!$A:$A,0)),"-")</f>
      </c>
    </row>
    <row customHeight="1" ht="24" r="299">
      <c r="B299" s="5024" t="str">
        <f>="Investment Likelihood: "&amp;IFERROR(INDEX('All Data'!$AP:$AP,MATCH($H$279&amp;"",'All Data'!$A:$A,0)),"—")</f>
      </c>
      <c r="C299" s="5024"/>
      <c r="D299" s="5024"/>
      <c r="E299" s="5024"/>
      <c r="F299" s="5024"/>
      <c r="G299" s="5024"/>
    </row>
    <row customHeight="1" ht="15" r="300">
      <c r="B300" s="4516" t="inlineStr">
        <is>
          <t>Access to Opportunities (ATO) Composite Score /100</t>
        </is>
      </c>
      <c r="C300" s="4516"/>
      <c r="D300" s="4516"/>
      <c r="E300" s="4516"/>
      <c r="F300" s="15653" t="str">
        <f>=IFERROR(INDEX('All Data'!$AF:$AF,MATCH($H$279&amp;"",'All Data'!$A:$A,0)),"-")</f>
      </c>
      <c r="G300" s="15"/>
    </row>
    <row customHeight="1" ht="8" r="301"/>
    <row customHeight="1" ht="8" r="302"/>
    <row customHeight="1" ht="8" r="303"/>
    <row customHeight="1" ht="22" r="304">
      <c r="A304" s="4902" t="str">
        <f>="13  —  "&amp;IFERROR(INDEX('All Data'!$C:$C,MATCH($H$304&amp;"",'All Data'!$A:$A,0)),"")&amp;"  |  GEOID "&amp;$H$304&amp;"  |  "&amp;TEXT(IFERROR(INDEX('All Data'!$F:$F,MATCH($H$304&amp;"",'All Data'!$A:$A,0)),0),"0")&amp;" ac  |  "&amp;IFERROR(INDEX('All Data'!$AP:$AP,MATCH($H$304&amp;"",'All Data'!$A:$A,0)),"—")</f>
      </c>
      <c r="B304" s="4902"/>
      <c r="C304" s="4902"/>
      <c r="D304" s="4902"/>
      <c r="E304" s="4902"/>
      <c r="F304" s="4902"/>
      <c r="G304" s="4902"/>
      <c r="H304" s="15654" t="inlineStr">
        <is>
          <t>49049001702</t>
        </is>
      </c>
    </row>
    <row customHeight="1" ht="14" r="305">
      <c r="B305" s="4382" t="inlineStr">
        <is>
          <t>TRACT PROFILE</t>
        </is>
      </c>
      <c r="C305" s="4382"/>
      <c r="D305" s="4382" t="inlineStr">
        <is>
          <t>CENTERS &amp; DISTRICTS</t>
        </is>
      </c>
      <c r="E305" s="4382"/>
      <c r="F305" s="4382" t="inlineStr">
        <is>
          <t>HOUSING &amp; DEMOGRAPHICS</t>
        </is>
      </c>
      <c r="G305" s="4382"/>
    </row>
    <row customHeight="1" ht="15" r="306">
      <c r="B306" s="4384" t="inlineStr">
        <is>
          <t>Population</t>
        </is>
      </c>
      <c r="C306" s="15657" t="str">
        <f>=IFERROR(INDEX('All Data'!$D:$D,MATCH($H$304&amp;"",'All Data'!$A:$A,0)),"-")</f>
      </c>
      <c r="D306" s="4384" t="inlineStr">
        <is>
          <t>WC MUorC % Total</t>
        </is>
      </c>
      <c r="E306" s="15660" t="str">
        <f>=IFERROR(INDEX('All Data'!$J:$J,MATCH($H$304&amp;"",'All Data'!$A:$A,0)),"-")</f>
      </c>
      <c r="F306" s="4384" t="inlineStr">
        <is>
          <t>Total Units</t>
        </is>
      </c>
      <c r="G306" s="15663" t="str">
        <f>=IFERROR(INDEX('All Data'!$R:$R,MATCH($H$304&amp;"",'All Data'!$A:$A,0)),"-")</f>
      </c>
    </row>
    <row customHeight="1" ht="15" r="307">
      <c r="B307" s="32" t="inlineStr">
        <is>
          <t>Households</t>
        </is>
      </c>
      <c r="C307" s="15666" t="str">
        <f>=IFERROR(INDEX('All Data'!$E:$E,MATCH($H$304&amp;"",'All Data'!$A:$A,0)),"-")</f>
      </c>
      <c r="D307" s="32" t="inlineStr">
        <is>
          <t>Metropolitan Center</t>
        </is>
      </c>
      <c r="E307" s="15669" t="str">
        <f>=IFERROR(INDEX('All Data'!$K:$K,MATCH($H$304&amp;"",'All Data'!$A:$A,0)),"-")</f>
      </c>
      <c r="F307" s="32" t="inlineStr">
        <is>
          <t>Residential Acres</t>
        </is>
      </c>
      <c r="G307" s="15672" t="str">
        <f>=IFERROR(INDEX('All Data'!$S:$S,MATCH($H$304&amp;"",'All Data'!$A:$A,0)),"-")</f>
      </c>
    </row>
    <row customHeight="1" ht="15" r="308">
      <c r="B308" s="4384" t="inlineStr">
        <is>
          <t>Total Acres</t>
        </is>
      </c>
      <c r="C308" s="15675" t="str">
        <f>=IFERROR(INDEX('All Data'!$F:$F,MATCH($H$304&amp;"",'All Data'!$A:$A,0)),"-")</f>
      </c>
      <c r="D308" s="4384" t="inlineStr">
        <is>
          <t>Urban Center</t>
        </is>
      </c>
      <c r="E308" s="15678" t="str">
        <f>=IFERROR(INDEX('All Data'!$L:$L,MATCH($H$304&amp;"",'All Data'!$A:$A,0)),"-")</f>
      </c>
      <c r="F308" s="4384" t="inlineStr">
        <is>
          <t>SFD Acres</t>
        </is>
      </c>
      <c r="G308" s="15681" t="str">
        <f>=IFERROR(INDEX('All Data'!$T:$T,MATCH($H$304&amp;"",'All Data'!$A:$A,0)),"-")</f>
      </c>
    </row>
    <row customHeight="1" ht="15" r="309">
      <c r="B309" s="32" t="inlineStr">
        <is>
          <t>Developable Acres</t>
        </is>
      </c>
      <c r="C309" s="15684" t="str">
        <f>=IFERROR(INDEX('All Data'!$G:$G,MATCH($H$304&amp;"",'All Data'!$A:$A,0)),"-")</f>
      </c>
      <c r="D309" s="32" t="inlineStr">
        <is>
          <t>City Center</t>
        </is>
      </c>
      <c r="E309" s="15687" t="str">
        <f>=IFERROR(INDEX('All Data'!$M:$M,MATCH($H$304&amp;"",'All Data'!$A:$A,0)),"-")</f>
      </c>
      <c r="F309" s="32" t="inlineStr">
        <is>
          <t>MF / SFA Acres</t>
        </is>
      </c>
      <c r="G309" s="15690" t="str">
        <f>=IFERROR(INDEX('All Data'!$U:$U,MATCH($H$304&amp;"",'All Data'!$A:$A,0)),"-")</f>
      </c>
    </row>
    <row customHeight="1" ht="15" r="310">
      <c r="B310" s="4384" t="inlineStr">
        <is>
          <t>OZ 1.0 Acres</t>
        </is>
      </c>
      <c r="C310" s="15693" t="str">
        <f>=IFERROR(INDEX('All Data'!$H:$H,MATCH($H$304&amp;"",'All Data'!$A:$A,0)),"-")</f>
      </c>
      <c r="D310" s="4384" t="inlineStr">
        <is>
          <t>Neighborhood Center</t>
        </is>
      </c>
      <c r="E310" s="15696" t="str">
        <f>=IFERROR(INDEX('All Data'!$N:$N,MATCH($H$304&amp;"",'All Data'!$A:$A,0)),"-")</f>
      </c>
      <c r="F310" s="4384" t="inlineStr">
        <is>
          <t>Poverty Rate</t>
        </is>
      </c>
      <c r="G310" s="15699" t="str">
        <f>=IFERROR(INDEX('All Data'!$AL:$AL,MATCH($H$304&amp;"",'All Data'!$A:$A,0)),"-")</f>
      </c>
    </row>
    <row customHeight="1" ht="15" r="311">
      <c r="B311" s="32" t="inlineStr">
        <is>
          <t>OZ 1.0 % of Tract</t>
        </is>
      </c>
      <c r="C311" s="15702" t="str">
        <f>=IFERROR(INDEX('All Data'!$I:$I,MATCH($H$304&amp;"",'All Data'!$A:$A,0)),"-")</f>
      </c>
      <c r="D311" s="32" t="inlineStr">
        <is>
          <t>Employment District</t>
        </is>
      </c>
      <c r="E311" s="15705" t="str">
        <f>=IFERROR(INDEX('All Data'!$O:$O,MATCH($H$304&amp;"",'All Data'!$A:$A,0)),"-")</f>
      </c>
      <c r="F311" s="32" t="inlineStr">
        <is>
          <t>Unemployment Rate</t>
        </is>
      </c>
      <c r="G311" s="15708" t="str">
        <f>=IFERROR(INDEX('All Data'!$AM:$AM,MATCH($H$304&amp;"",'All Data'!$A:$A,0)),"-")</f>
      </c>
    </row>
    <row customHeight="1" ht="15" r="312">
      <c r="B312" s="4384" t="inlineStr">
        <is>
          <t/>
        </is>
      </c>
      <c r="C312" s="4440" t="inlineStr">
        <is>
          <t/>
        </is>
      </c>
      <c r="D312" s="4384" t="inlineStr">
        <is>
          <t>Industrial District</t>
        </is>
      </c>
      <c r="E312" s="15711" t="str">
        <f>=IFERROR(INDEX('All Data'!$P:$P,MATCH($H$304&amp;"",'All Data'!$A:$A,0)),"-")</f>
      </c>
      <c r="F312" s="4384" t="inlineStr">
        <is>
          <t>Median Family Income</t>
        </is>
      </c>
      <c r="G312" s="15714" t="str">
        <f>=IFERROR(INDEX('All Data'!$AN:$AN,MATCH($H$304&amp;"",'All Data'!$A:$A,0)),"-")</f>
      </c>
    </row>
    <row customHeight="1" ht="15" r="313">
      <c r="B313" s="32" t="inlineStr">
        <is>
          <t/>
        </is>
      </c>
      <c r="C313" s="4448" t="inlineStr">
        <is>
          <t/>
        </is>
      </c>
      <c r="D313" s="32" t="inlineStr">
        <is>
          <t>Retail District</t>
        </is>
      </c>
      <c r="E313" s="15717" t="str">
        <f>=IFERROR(INDEX('All Data'!$Q:$Q,MATCH($H$304&amp;"",'All Data'!$A:$A,0)),"-")</f>
      </c>
      <c r="F313" s="32" t="inlineStr">
        <is>
          <t/>
        </is>
      </c>
      <c r="G313" s="4448" t="inlineStr">
        <is>
          <t/>
        </is>
      </c>
    </row>
    <row customHeight="1" ht="14" r="314">
      <c r="B314" s="4453" t="inlineStr">
        <is>
          <t>TRANSIT ACCESS</t>
        </is>
      </c>
      <c r="C314" s="4453"/>
      <c r="D314" s="4453" t="inlineStr">
        <is>
          <t>AUTO ACCESS</t>
        </is>
      </c>
      <c r="E314" s="4453"/>
      <c r="F314" s="4453" t="inlineStr">
        <is>
          <t>PROJECTED GROWTH 2027-37</t>
        </is>
      </c>
      <c r="G314" s="4453"/>
    </row>
    <row customHeight="1" ht="15" r="315">
      <c r="B315" s="4384" t="inlineStr">
        <is>
          <t>Rail / BRT Stops</t>
        </is>
      </c>
      <c r="C315" s="15720" t="str">
        <f>=IFERROR(INDEX('All Data'!$V:$V,MATCH($H$304&amp;"",'All Data'!$A:$A,0)),"-")</f>
      </c>
      <c r="D315" s="4384" t="inlineStr">
        <is>
          <t>Freeway Exits</t>
        </is>
      </c>
      <c r="E315" s="15723" t="str">
        <f>=IFERROR(INDEX('All Data'!$AB:$AB,MATCH($H$304&amp;"",'All Data'!$A:$A,0)),"-")</f>
      </c>
      <c r="F315" s="4384" t="inlineStr">
        <is>
          <t>Households Added</t>
        </is>
      </c>
      <c r="G315" s="15726" t="str">
        <f>=IFERROR(INDEX('All Data'!$AG:$AG,MATCH($H$304&amp;"",'All Data'!$A:$A,0)),"-")</f>
      </c>
    </row>
    <row customHeight="1" ht="15" r="316">
      <c r="B316" s="32" t="inlineStr">
        <is>
          <t>SAP Acres</t>
        </is>
      </c>
      <c r="C316" s="15729" t="str">
        <f>=IFERROR(INDEX('All Data'!$W:$W,MATCH($H$304&amp;"",'All Data'!$A:$A,0)),"-")</f>
      </c>
      <c r="D316" s="32" t="inlineStr">
        <is>
          <t>Exit Distance (mi)</t>
        </is>
      </c>
      <c r="E316" s="15732" t="str">
        <f>=IFERROR(INDEX('All Data'!$AC:$AC,MATCH($H$304&amp;"",'All Data'!$A:$A,0)),"-")</f>
      </c>
      <c r="F316" s="32" t="inlineStr">
        <is>
          <t>Population Added</t>
        </is>
      </c>
      <c r="G316" s="15735" t="str">
        <f>=IFERROR(INDEX('All Data'!$AH:$AH,MATCH($H$304&amp;"",'All Data'!$A:$A,0)),"-")</f>
      </c>
    </row>
    <row customHeight="1" ht="15" r="317">
      <c r="B317" s="4384" t="inlineStr">
        <is>
          <t>SAP % of Tract</t>
        </is>
      </c>
      <c r="C317" s="15738" t="str">
        <f>=IFERROR(INDEX('All Data'!$X:$X,MATCH($H$304&amp;"",'All Data'!$A:$A,0)),"-")</f>
      </c>
      <c r="D317" s="4384" t="inlineStr">
        <is>
          <t>ATO Jobs (Auto)</t>
        </is>
      </c>
      <c r="E317" s="15741" t="str">
        <f>=IFERROR(INDEX('All Data'!$AD:$AD,MATCH($H$304&amp;"",'All Data'!$A:$A,0)),"-")</f>
      </c>
      <c r="F317" s="4384" t="inlineStr">
        <is>
          <t>Jobs Added</t>
        </is>
      </c>
      <c r="G317" s="15744" t="str">
        <f>=IFERROR(INDEX('All Data'!$AI:$AI,MATCH($H$304&amp;"",'All Data'!$A:$A,0)),"-")</f>
      </c>
    </row>
    <row customHeight="1" ht="15" r="318">
      <c r="B318" s="32" t="inlineStr">
        <is>
          <t>ATO Jobs (Transit)</t>
        </is>
      </c>
      <c r="C318" s="15747" t="str">
        <f>=IFERROR(INDEX('All Data'!$Y:$Y,MATCH($H$304&amp;"",'All Data'!$A:$A,0)),"-")</f>
      </c>
      <c r="D318" s="32" t="inlineStr">
        <is>
          <t>ATO Households (Auto)</t>
        </is>
      </c>
      <c r="E318" s="15750" t="str">
        <f>=IFERROR(INDEX('All Data'!$AE:$AE,MATCH($H$304&amp;"",'All Data'!$A:$A,0)),"-")</f>
      </c>
      <c r="F318" s="32" t="inlineStr">
        <is>
          <t>ERU Added</t>
        </is>
      </c>
      <c r="G318" s="15753" t="str">
        <f>=IFERROR(INDEX('All Data'!$AJ:$AJ,MATCH($H$304&amp;"",'All Data'!$A:$A,0)),"-")</f>
      </c>
    </row>
    <row customHeight="1" ht="15" r="319">
      <c r="B319" s="4384" t="inlineStr">
        <is>
          <t>ATO Households (Transit)</t>
        </is>
      </c>
      <c r="C319" s="15756" t="str">
        <f>=IFERROR(INDEX('All Data'!$Z:$Z,MATCH($H$304&amp;"",'All Data'!$A:$A,0)),"-")</f>
      </c>
      <c r="D319" s="4384" t="inlineStr">
        <is>
          <t/>
        </is>
      </c>
      <c r="E319" s="4440" t="inlineStr">
        <is>
          <t/>
        </is>
      </c>
      <c r="F319" s="4384" t="inlineStr">
        <is>
          <t>ERU per Acre</t>
        </is>
      </c>
      <c r="G319" s="15759" t="str">
        <f>=IFERROR(INDEX('All Data'!$AK:$AK,MATCH($H$304&amp;"",'All Data'!$A:$A,0)),"-")</f>
      </c>
    </row>
    <row customHeight="1" ht="15" r="320">
      <c r="B320" s="32" t="inlineStr">
        <is>
          <t>SAP Planned HH/ac</t>
        </is>
      </c>
      <c r="C320" s="15762" t="str">
        <f>=IFERROR(INDEX('All Data'!$AA:$AA,MATCH($H$304&amp;"",'All Data'!$A:$A,0)),"-")</f>
      </c>
      <c r="D320" s="32" t="inlineStr">
        <is>
          <t/>
        </is>
      </c>
      <c r="E320" s="4448" t="inlineStr">
        <is>
          <t/>
        </is>
      </c>
      <c r="F320" s="32" t="inlineStr">
        <is>
          <t/>
        </is>
      </c>
      <c r="G320" s="4448" t="inlineStr">
        <is>
          <t/>
        </is>
      </c>
    </row>
    <row customHeight="1" ht="15" r="321">
      <c r="B321" s="4384" t="inlineStr">
        <is>
          <t/>
        </is>
      </c>
      <c r="C321" s="4440" t="inlineStr">
        <is>
          <t/>
        </is>
      </c>
      <c r="D321" s="4384" t="inlineStr">
        <is>
          <t/>
        </is>
      </c>
      <c r="E321" s="4440" t="inlineStr">
        <is>
          <t/>
        </is>
      </c>
      <c r="F321" s="4384" t="inlineStr">
        <is>
          <t/>
        </is>
      </c>
      <c r="G321" s="4440" t="inlineStr">
        <is>
          <t/>
        </is>
      </c>
    </row>
    <row customHeight="1" ht="14" r="322">
      <c r="B322" s="4500" t="inlineStr">
        <is>
          <t>INCOME</t>
        </is>
      </c>
      <c r="C322" s="4500"/>
      <c r="D322" s="4500" t="inlineStr">
        <is>
          <t>POVERTY RATE</t>
        </is>
      </c>
      <c r="E322" s="4500"/>
      <c r="F322" s="4500" t="inlineStr">
        <is>
          <t>UNEMPLOYMENT</t>
        </is>
      </c>
      <c r="G322" s="4500"/>
    </row>
    <row customHeight="1" ht="18" r="323">
      <c r="B323" s="10"/>
      <c r="C323" s="15766" t="str">
        <f>=IFERROR(INDEX('All Data'!$AN:$AN,MATCH($H$304&amp;"",'All Data'!$A:$A,0)),"-")</f>
      </c>
      <c r="D323" s="10"/>
      <c r="E323" s="15770" t="str">
        <f>=IFERROR(INDEX('All Data'!$AL:$AL,MATCH($H$304&amp;"",'All Data'!$A:$A,0)),"-")</f>
      </c>
      <c r="F323" s="10"/>
      <c r="G323" s="15774" t="str">
        <f>=IFERROR(INDEX('All Data'!$AM:$AM,MATCH($H$304&amp;"",'All Data'!$A:$A,0)),"-")</f>
      </c>
    </row>
    <row customHeight="1" ht="24" r="324">
      <c r="B324" s="5024" t="str">
        <f>="Investment Likelihood: "&amp;IFERROR(INDEX('All Data'!$AP:$AP,MATCH($H$304&amp;"",'All Data'!$A:$A,0)),"—")</f>
      </c>
      <c r="C324" s="5024"/>
      <c r="D324" s="5024"/>
      <c r="E324" s="5024"/>
      <c r="F324" s="5024"/>
      <c r="G324" s="5024"/>
    </row>
    <row customHeight="1" ht="15" r="325">
      <c r="B325" s="4516" t="inlineStr">
        <is>
          <t>Access to Opportunities (ATO) Composite Score /100</t>
        </is>
      </c>
      <c r="C325" s="4516"/>
      <c r="D325" s="4516"/>
      <c r="E325" s="4516"/>
      <c r="F325" s="15778" t="str">
        <f>=IFERROR(INDEX('All Data'!$AF:$AF,MATCH($H$304&amp;"",'All Data'!$A:$A,0)),"-")</f>
      </c>
      <c r="G325" s="15"/>
    </row>
    <row customHeight="1" ht="8" r="326"/>
    <row customHeight="1" ht="8" r="327"/>
    <row customHeight="1" ht="8" r="328"/>
    <row customHeight="1" ht="22" r="329">
      <c r="A329" s="4902" t="str">
        <f>="14  —  "&amp;IFERROR(INDEX('All Data'!$C:$C,MATCH($H$329&amp;"",'All Data'!$A:$A,0)),"")&amp;"  |  GEOID "&amp;$H$329&amp;"  |  "&amp;TEXT(IFERROR(INDEX('All Data'!$F:$F,MATCH($H$329&amp;"",'All Data'!$A:$A,0)),0),"0")&amp;" ac  |  "&amp;IFERROR(INDEX('All Data'!$AP:$AP,MATCH($H$329&amp;"",'All Data'!$A:$A,0)),"—")</f>
      </c>
      <c r="B329" s="4902"/>
      <c r="C329" s="4902"/>
      <c r="D329" s="4902"/>
      <c r="E329" s="4902"/>
      <c r="F329" s="4902"/>
      <c r="G329" s="4902"/>
      <c r="H329" s="15779" t="inlineStr">
        <is>
          <t>49049001801</t>
        </is>
      </c>
    </row>
    <row customHeight="1" ht="14" r="330">
      <c r="B330" s="4382" t="inlineStr">
        <is>
          <t>TRACT PROFILE</t>
        </is>
      </c>
      <c r="C330" s="4382"/>
      <c r="D330" s="4382" t="inlineStr">
        <is>
          <t>CENTERS &amp; DISTRICTS</t>
        </is>
      </c>
      <c r="E330" s="4382"/>
      <c r="F330" s="4382" t="inlineStr">
        <is>
          <t>HOUSING &amp; DEMOGRAPHICS</t>
        </is>
      </c>
      <c r="G330" s="4382"/>
    </row>
    <row customHeight="1" ht="15" r="331">
      <c r="B331" s="4384" t="inlineStr">
        <is>
          <t>Population</t>
        </is>
      </c>
      <c r="C331" s="15782" t="str">
        <f>=IFERROR(INDEX('All Data'!$D:$D,MATCH($H$329&amp;"",'All Data'!$A:$A,0)),"-")</f>
      </c>
      <c r="D331" s="4384" t="inlineStr">
        <is>
          <t>WC MUorC % Total</t>
        </is>
      </c>
      <c r="E331" s="15785" t="str">
        <f>=IFERROR(INDEX('All Data'!$J:$J,MATCH($H$329&amp;"",'All Data'!$A:$A,0)),"-")</f>
      </c>
      <c r="F331" s="4384" t="inlineStr">
        <is>
          <t>Total Units</t>
        </is>
      </c>
      <c r="G331" s="15788" t="str">
        <f>=IFERROR(INDEX('All Data'!$R:$R,MATCH($H$329&amp;"",'All Data'!$A:$A,0)),"-")</f>
      </c>
    </row>
    <row customHeight="1" ht="15" r="332">
      <c r="B332" s="32" t="inlineStr">
        <is>
          <t>Households</t>
        </is>
      </c>
      <c r="C332" s="15791" t="str">
        <f>=IFERROR(INDEX('All Data'!$E:$E,MATCH($H$329&amp;"",'All Data'!$A:$A,0)),"-")</f>
      </c>
      <c r="D332" s="32" t="inlineStr">
        <is>
          <t>Metropolitan Center</t>
        </is>
      </c>
      <c r="E332" s="15794" t="str">
        <f>=IFERROR(INDEX('All Data'!$K:$K,MATCH($H$329&amp;"",'All Data'!$A:$A,0)),"-")</f>
      </c>
      <c r="F332" s="32" t="inlineStr">
        <is>
          <t>Residential Acres</t>
        </is>
      </c>
      <c r="G332" s="15797" t="str">
        <f>=IFERROR(INDEX('All Data'!$S:$S,MATCH($H$329&amp;"",'All Data'!$A:$A,0)),"-")</f>
      </c>
    </row>
    <row customHeight="1" ht="15" r="333">
      <c r="B333" s="4384" t="inlineStr">
        <is>
          <t>Total Acres</t>
        </is>
      </c>
      <c r="C333" s="15800" t="str">
        <f>=IFERROR(INDEX('All Data'!$F:$F,MATCH($H$329&amp;"",'All Data'!$A:$A,0)),"-")</f>
      </c>
      <c r="D333" s="4384" t="inlineStr">
        <is>
          <t>Urban Center</t>
        </is>
      </c>
      <c r="E333" s="15803" t="str">
        <f>=IFERROR(INDEX('All Data'!$L:$L,MATCH($H$329&amp;"",'All Data'!$A:$A,0)),"-")</f>
      </c>
      <c r="F333" s="4384" t="inlineStr">
        <is>
          <t>SFD Acres</t>
        </is>
      </c>
      <c r="G333" s="15806" t="str">
        <f>=IFERROR(INDEX('All Data'!$T:$T,MATCH($H$329&amp;"",'All Data'!$A:$A,0)),"-")</f>
      </c>
    </row>
    <row customHeight="1" ht="15" r="334">
      <c r="B334" s="32" t="inlineStr">
        <is>
          <t>Developable Acres</t>
        </is>
      </c>
      <c r="C334" s="15809" t="str">
        <f>=IFERROR(INDEX('All Data'!$G:$G,MATCH($H$329&amp;"",'All Data'!$A:$A,0)),"-")</f>
      </c>
      <c r="D334" s="32" t="inlineStr">
        <is>
          <t>City Center</t>
        </is>
      </c>
      <c r="E334" s="15812" t="str">
        <f>=IFERROR(INDEX('All Data'!$M:$M,MATCH($H$329&amp;"",'All Data'!$A:$A,0)),"-")</f>
      </c>
      <c r="F334" s="32" t="inlineStr">
        <is>
          <t>MF / SFA Acres</t>
        </is>
      </c>
      <c r="G334" s="15815" t="str">
        <f>=IFERROR(INDEX('All Data'!$U:$U,MATCH($H$329&amp;"",'All Data'!$A:$A,0)),"-")</f>
      </c>
    </row>
    <row customHeight="1" ht="15" r="335">
      <c r="B335" s="4384" t="inlineStr">
        <is>
          <t>OZ 1.0 Acres</t>
        </is>
      </c>
      <c r="C335" s="15818" t="str">
        <f>=IFERROR(INDEX('All Data'!$H:$H,MATCH($H$329&amp;"",'All Data'!$A:$A,0)),"-")</f>
      </c>
      <c r="D335" s="4384" t="inlineStr">
        <is>
          <t>Neighborhood Center</t>
        </is>
      </c>
      <c r="E335" s="15821" t="str">
        <f>=IFERROR(INDEX('All Data'!$N:$N,MATCH($H$329&amp;"",'All Data'!$A:$A,0)),"-")</f>
      </c>
      <c r="F335" s="4384" t="inlineStr">
        <is>
          <t>Poverty Rate</t>
        </is>
      </c>
      <c r="G335" s="15824" t="str">
        <f>=IFERROR(INDEX('All Data'!$AL:$AL,MATCH($H$329&amp;"",'All Data'!$A:$A,0)),"-")</f>
      </c>
    </row>
    <row customHeight="1" ht="15" r="336">
      <c r="B336" s="32" t="inlineStr">
        <is>
          <t>OZ 1.0 % of Tract</t>
        </is>
      </c>
      <c r="C336" s="15827" t="str">
        <f>=IFERROR(INDEX('All Data'!$I:$I,MATCH($H$329&amp;"",'All Data'!$A:$A,0)),"-")</f>
      </c>
      <c r="D336" s="32" t="inlineStr">
        <is>
          <t>Employment District</t>
        </is>
      </c>
      <c r="E336" s="15830" t="str">
        <f>=IFERROR(INDEX('All Data'!$O:$O,MATCH($H$329&amp;"",'All Data'!$A:$A,0)),"-")</f>
      </c>
      <c r="F336" s="32" t="inlineStr">
        <is>
          <t>Unemployment Rate</t>
        </is>
      </c>
      <c r="G336" s="15833" t="str">
        <f>=IFERROR(INDEX('All Data'!$AM:$AM,MATCH($H$329&amp;"",'All Data'!$A:$A,0)),"-")</f>
      </c>
    </row>
    <row customHeight="1" ht="15" r="337">
      <c r="B337" s="4384" t="inlineStr">
        <is>
          <t/>
        </is>
      </c>
      <c r="C337" s="4440" t="inlineStr">
        <is>
          <t/>
        </is>
      </c>
      <c r="D337" s="4384" t="inlineStr">
        <is>
          <t>Industrial District</t>
        </is>
      </c>
      <c r="E337" s="15836" t="str">
        <f>=IFERROR(INDEX('All Data'!$P:$P,MATCH($H$329&amp;"",'All Data'!$A:$A,0)),"-")</f>
      </c>
      <c r="F337" s="4384" t="inlineStr">
        <is>
          <t>Median Family Income</t>
        </is>
      </c>
      <c r="G337" s="15839" t="str">
        <f>=IFERROR(INDEX('All Data'!$AN:$AN,MATCH($H$329&amp;"",'All Data'!$A:$A,0)),"-")</f>
      </c>
    </row>
    <row customHeight="1" ht="15" r="338">
      <c r="B338" s="32" t="inlineStr">
        <is>
          <t/>
        </is>
      </c>
      <c r="C338" s="4448" t="inlineStr">
        <is>
          <t/>
        </is>
      </c>
      <c r="D338" s="32" t="inlineStr">
        <is>
          <t>Retail District</t>
        </is>
      </c>
      <c r="E338" s="15842" t="str">
        <f>=IFERROR(INDEX('All Data'!$Q:$Q,MATCH($H$329&amp;"",'All Data'!$A:$A,0)),"-")</f>
      </c>
      <c r="F338" s="32" t="inlineStr">
        <is>
          <t/>
        </is>
      </c>
      <c r="G338" s="4448" t="inlineStr">
        <is>
          <t/>
        </is>
      </c>
    </row>
    <row customHeight="1" ht="14" r="339">
      <c r="B339" s="4453" t="inlineStr">
        <is>
          <t>TRANSIT ACCESS</t>
        </is>
      </c>
      <c r="C339" s="4453"/>
      <c r="D339" s="4453" t="inlineStr">
        <is>
          <t>AUTO ACCESS</t>
        </is>
      </c>
      <c r="E339" s="4453"/>
      <c r="F339" s="4453" t="inlineStr">
        <is>
          <t>PROJECTED GROWTH 2027-37</t>
        </is>
      </c>
      <c r="G339" s="4453"/>
    </row>
    <row customHeight="1" ht="15" r="340">
      <c r="B340" s="4384" t="inlineStr">
        <is>
          <t>Rail / BRT Stops</t>
        </is>
      </c>
      <c r="C340" s="15845" t="str">
        <f>=IFERROR(INDEX('All Data'!$V:$V,MATCH($H$329&amp;"",'All Data'!$A:$A,0)),"-")</f>
      </c>
      <c r="D340" s="4384" t="inlineStr">
        <is>
          <t>Freeway Exits</t>
        </is>
      </c>
      <c r="E340" s="15848" t="str">
        <f>=IFERROR(INDEX('All Data'!$AB:$AB,MATCH($H$329&amp;"",'All Data'!$A:$A,0)),"-")</f>
      </c>
      <c r="F340" s="4384" t="inlineStr">
        <is>
          <t>Households Added</t>
        </is>
      </c>
      <c r="G340" s="15851" t="str">
        <f>=IFERROR(INDEX('All Data'!$AG:$AG,MATCH($H$329&amp;"",'All Data'!$A:$A,0)),"-")</f>
      </c>
    </row>
    <row customHeight="1" ht="15" r="341">
      <c r="B341" s="32" t="inlineStr">
        <is>
          <t>SAP Acres</t>
        </is>
      </c>
      <c r="C341" s="15854" t="str">
        <f>=IFERROR(INDEX('All Data'!$W:$W,MATCH($H$329&amp;"",'All Data'!$A:$A,0)),"-")</f>
      </c>
      <c r="D341" s="32" t="inlineStr">
        <is>
          <t>Exit Distance (mi)</t>
        </is>
      </c>
      <c r="E341" s="15857" t="str">
        <f>=IFERROR(INDEX('All Data'!$AC:$AC,MATCH($H$329&amp;"",'All Data'!$A:$A,0)),"-")</f>
      </c>
      <c r="F341" s="32" t="inlineStr">
        <is>
          <t>Population Added</t>
        </is>
      </c>
      <c r="G341" s="15860" t="str">
        <f>=IFERROR(INDEX('All Data'!$AH:$AH,MATCH($H$329&amp;"",'All Data'!$A:$A,0)),"-")</f>
      </c>
    </row>
    <row customHeight="1" ht="15" r="342">
      <c r="B342" s="4384" t="inlineStr">
        <is>
          <t>SAP % of Tract</t>
        </is>
      </c>
      <c r="C342" s="15863" t="str">
        <f>=IFERROR(INDEX('All Data'!$X:$X,MATCH($H$329&amp;"",'All Data'!$A:$A,0)),"-")</f>
      </c>
      <c r="D342" s="4384" t="inlineStr">
        <is>
          <t>ATO Jobs (Auto)</t>
        </is>
      </c>
      <c r="E342" s="15866" t="str">
        <f>=IFERROR(INDEX('All Data'!$AD:$AD,MATCH($H$329&amp;"",'All Data'!$A:$A,0)),"-")</f>
      </c>
      <c r="F342" s="4384" t="inlineStr">
        <is>
          <t>Jobs Added</t>
        </is>
      </c>
      <c r="G342" s="15869" t="str">
        <f>=IFERROR(INDEX('All Data'!$AI:$AI,MATCH($H$329&amp;"",'All Data'!$A:$A,0)),"-")</f>
      </c>
    </row>
    <row customHeight="1" ht="15" r="343">
      <c r="B343" s="32" t="inlineStr">
        <is>
          <t>ATO Jobs (Transit)</t>
        </is>
      </c>
      <c r="C343" s="15872" t="str">
        <f>=IFERROR(INDEX('All Data'!$Y:$Y,MATCH($H$329&amp;"",'All Data'!$A:$A,0)),"-")</f>
      </c>
      <c r="D343" s="32" t="inlineStr">
        <is>
          <t>ATO Households (Auto)</t>
        </is>
      </c>
      <c r="E343" s="15875" t="str">
        <f>=IFERROR(INDEX('All Data'!$AE:$AE,MATCH($H$329&amp;"",'All Data'!$A:$A,0)),"-")</f>
      </c>
      <c r="F343" s="32" t="inlineStr">
        <is>
          <t>ERU Added</t>
        </is>
      </c>
      <c r="G343" s="15878" t="str">
        <f>=IFERROR(INDEX('All Data'!$AJ:$AJ,MATCH($H$329&amp;"",'All Data'!$A:$A,0)),"-")</f>
      </c>
    </row>
    <row customHeight="1" ht="15" r="344">
      <c r="B344" s="4384" t="inlineStr">
        <is>
          <t>ATO Households (Transit)</t>
        </is>
      </c>
      <c r="C344" s="15881" t="str">
        <f>=IFERROR(INDEX('All Data'!$Z:$Z,MATCH($H$329&amp;"",'All Data'!$A:$A,0)),"-")</f>
      </c>
      <c r="D344" s="4384" t="inlineStr">
        <is>
          <t/>
        </is>
      </c>
      <c r="E344" s="4440" t="inlineStr">
        <is>
          <t/>
        </is>
      </c>
      <c r="F344" s="4384" t="inlineStr">
        <is>
          <t>ERU per Acre</t>
        </is>
      </c>
      <c r="G344" s="15884" t="str">
        <f>=IFERROR(INDEX('All Data'!$AK:$AK,MATCH($H$329&amp;"",'All Data'!$A:$A,0)),"-")</f>
      </c>
    </row>
    <row customHeight="1" ht="15" r="345">
      <c r="B345" s="32" t="inlineStr">
        <is>
          <t>SAP Planned HH/ac</t>
        </is>
      </c>
      <c r="C345" s="15887" t="str">
        <f>=IFERROR(INDEX('All Data'!$AA:$AA,MATCH($H$329&amp;"",'All Data'!$A:$A,0)),"-")</f>
      </c>
      <c r="D345" s="32" t="inlineStr">
        <is>
          <t/>
        </is>
      </c>
      <c r="E345" s="4448" t="inlineStr">
        <is>
          <t/>
        </is>
      </c>
      <c r="F345" s="32" t="inlineStr">
        <is>
          <t/>
        </is>
      </c>
      <c r="G345" s="4448" t="inlineStr">
        <is>
          <t/>
        </is>
      </c>
    </row>
    <row customHeight="1" ht="15" r="346">
      <c r="B346" s="4384" t="inlineStr">
        <is>
          <t/>
        </is>
      </c>
      <c r="C346" s="4440" t="inlineStr">
        <is>
          <t/>
        </is>
      </c>
      <c r="D346" s="4384" t="inlineStr">
        <is>
          <t/>
        </is>
      </c>
      <c r="E346" s="4440" t="inlineStr">
        <is>
          <t/>
        </is>
      </c>
      <c r="F346" s="4384" t="inlineStr">
        <is>
          <t/>
        </is>
      </c>
      <c r="G346" s="4440" t="inlineStr">
        <is>
          <t/>
        </is>
      </c>
    </row>
    <row customHeight="1" ht="14" r="347">
      <c r="B347" s="4500" t="inlineStr">
        <is>
          <t>INCOME</t>
        </is>
      </c>
      <c r="C347" s="4500"/>
      <c r="D347" s="4500" t="inlineStr">
        <is>
          <t>POVERTY RATE</t>
        </is>
      </c>
      <c r="E347" s="4500"/>
      <c r="F347" s="4500" t="inlineStr">
        <is>
          <t>UNEMPLOYMENT</t>
        </is>
      </c>
      <c r="G347" s="4500"/>
    </row>
    <row customHeight="1" ht="18" r="348">
      <c r="B348" s="10"/>
      <c r="C348" s="15891" t="str">
        <f>=IFERROR(INDEX('All Data'!$AN:$AN,MATCH($H$329&amp;"",'All Data'!$A:$A,0)),"-")</f>
      </c>
      <c r="D348" s="10"/>
      <c r="E348" s="15895" t="str">
        <f>=IFERROR(INDEX('All Data'!$AL:$AL,MATCH($H$329&amp;"",'All Data'!$A:$A,0)),"-")</f>
      </c>
      <c r="F348" s="10"/>
      <c r="G348" s="15899" t="str">
        <f>=IFERROR(INDEX('All Data'!$AM:$AM,MATCH($H$329&amp;"",'All Data'!$A:$A,0)),"-")</f>
      </c>
    </row>
    <row customHeight="1" ht="24" r="349">
      <c r="B349" s="5024" t="str">
        <f>="Investment Likelihood: "&amp;IFERROR(INDEX('All Data'!$AP:$AP,MATCH($H$329&amp;"",'All Data'!$A:$A,0)),"—")</f>
      </c>
      <c r="C349" s="5024"/>
      <c r="D349" s="5024"/>
      <c r="E349" s="5024"/>
      <c r="F349" s="5024"/>
      <c r="G349" s="5024"/>
    </row>
    <row customHeight="1" ht="15" r="350">
      <c r="B350" s="4516" t="inlineStr">
        <is>
          <t>Access to Opportunities (ATO) Composite Score /100</t>
        </is>
      </c>
      <c r="C350" s="4516"/>
      <c r="D350" s="4516"/>
      <c r="E350" s="4516"/>
      <c r="F350" s="15903" t="str">
        <f>=IFERROR(INDEX('All Data'!$AF:$AF,MATCH($H$329&amp;"",'All Data'!$A:$A,0)),"-")</f>
      </c>
      <c r="G350" s="15"/>
    </row>
    <row customHeight="1" ht="8" r="351"/>
    <row customHeight="1" ht="8" r="352"/>
    <row customHeight="1" ht="8" r="353"/>
    <row customHeight="1" ht="22" r="354">
      <c r="A354" s="4902" t="str">
        <f>="15  —  "&amp;IFERROR(INDEX('All Data'!$C:$C,MATCH($H$354&amp;"",'All Data'!$A:$A,0)),"")&amp;"  |  GEOID "&amp;$H$354&amp;"  |  "&amp;TEXT(IFERROR(INDEX('All Data'!$F:$F,MATCH($H$354&amp;"",'All Data'!$A:$A,0)),0),"0")&amp;" ac  |  "&amp;IFERROR(INDEX('All Data'!$AP:$AP,MATCH($H$354&amp;"",'All Data'!$A:$A,0)),"—")</f>
      </c>
      <c r="B354" s="4902"/>
      <c r="C354" s="4902"/>
      <c r="D354" s="4902"/>
      <c r="E354" s="4902"/>
      <c r="F354" s="4902"/>
      <c r="G354" s="4902"/>
      <c r="H354" s="15904" t="inlineStr">
        <is>
          <t>49049001802</t>
        </is>
      </c>
    </row>
    <row customHeight="1" ht="14" r="355">
      <c r="B355" s="4382" t="inlineStr">
        <is>
          <t>TRACT PROFILE</t>
        </is>
      </c>
      <c r="C355" s="4382"/>
      <c r="D355" s="4382" t="inlineStr">
        <is>
          <t>CENTERS &amp; DISTRICTS</t>
        </is>
      </c>
      <c r="E355" s="4382"/>
      <c r="F355" s="4382" t="inlineStr">
        <is>
          <t>HOUSING &amp; DEMOGRAPHICS</t>
        </is>
      </c>
      <c r="G355" s="4382"/>
    </row>
    <row customHeight="1" ht="15" r="356">
      <c r="B356" s="4384" t="inlineStr">
        <is>
          <t>Population</t>
        </is>
      </c>
      <c r="C356" s="15907" t="str">
        <f>=IFERROR(INDEX('All Data'!$D:$D,MATCH($H$354&amp;"",'All Data'!$A:$A,0)),"-")</f>
      </c>
      <c r="D356" s="4384" t="inlineStr">
        <is>
          <t>WC MUorC % Total</t>
        </is>
      </c>
      <c r="E356" s="15910" t="str">
        <f>=IFERROR(INDEX('All Data'!$J:$J,MATCH($H$354&amp;"",'All Data'!$A:$A,0)),"-")</f>
      </c>
      <c r="F356" s="4384" t="inlineStr">
        <is>
          <t>Total Units</t>
        </is>
      </c>
      <c r="G356" s="15913" t="str">
        <f>=IFERROR(INDEX('All Data'!$R:$R,MATCH($H$354&amp;"",'All Data'!$A:$A,0)),"-")</f>
      </c>
    </row>
    <row customHeight="1" ht="15" r="357">
      <c r="B357" s="32" t="inlineStr">
        <is>
          <t>Households</t>
        </is>
      </c>
      <c r="C357" s="15916" t="str">
        <f>=IFERROR(INDEX('All Data'!$E:$E,MATCH($H$354&amp;"",'All Data'!$A:$A,0)),"-")</f>
      </c>
      <c r="D357" s="32" t="inlineStr">
        <is>
          <t>Metropolitan Center</t>
        </is>
      </c>
      <c r="E357" s="15919" t="str">
        <f>=IFERROR(INDEX('All Data'!$K:$K,MATCH($H$354&amp;"",'All Data'!$A:$A,0)),"-")</f>
      </c>
      <c r="F357" s="32" t="inlineStr">
        <is>
          <t>Residential Acres</t>
        </is>
      </c>
      <c r="G357" s="15922" t="str">
        <f>=IFERROR(INDEX('All Data'!$S:$S,MATCH($H$354&amp;"",'All Data'!$A:$A,0)),"-")</f>
      </c>
    </row>
    <row customHeight="1" ht="15" r="358">
      <c r="B358" s="4384" t="inlineStr">
        <is>
          <t>Total Acres</t>
        </is>
      </c>
      <c r="C358" s="15925" t="str">
        <f>=IFERROR(INDEX('All Data'!$F:$F,MATCH($H$354&amp;"",'All Data'!$A:$A,0)),"-")</f>
      </c>
      <c r="D358" s="4384" t="inlineStr">
        <is>
          <t>Urban Center</t>
        </is>
      </c>
      <c r="E358" s="15928" t="str">
        <f>=IFERROR(INDEX('All Data'!$L:$L,MATCH($H$354&amp;"",'All Data'!$A:$A,0)),"-")</f>
      </c>
      <c r="F358" s="4384" t="inlineStr">
        <is>
          <t>SFD Acres</t>
        </is>
      </c>
      <c r="G358" s="15931" t="str">
        <f>=IFERROR(INDEX('All Data'!$T:$T,MATCH($H$354&amp;"",'All Data'!$A:$A,0)),"-")</f>
      </c>
    </row>
    <row customHeight="1" ht="15" r="359">
      <c r="B359" s="32" t="inlineStr">
        <is>
          <t>Developable Acres</t>
        </is>
      </c>
      <c r="C359" s="15934" t="str">
        <f>=IFERROR(INDEX('All Data'!$G:$G,MATCH($H$354&amp;"",'All Data'!$A:$A,0)),"-")</f>
      </c>
      <c r="D359" s="32" t="inlineStr">
        <is>
          <t>City Center</t>
        </is>
      </c>
      <c r="E359" s="15937" t="str">
        <f>=IFERROR(INDEX('All Data'!$M:$M,MATCH($H$354&amp;"",'All Data'!$A:$A,0)),"-")</f>
      </c>
      <c r="F359" s="32" t="inlineStr">
        <is>
          <t>MF / SFA Acres</t>
        </is>
      </c>
      <c r="G359" s="15940" t="str">
        <f>=IFERROR(INDEX('All Data'!$U:$U,MATCH($H$354&amp;"",'All Data'!$A:$A,0)),"-")</f>
      </c>
    </row>
    <row customHeight="1" ht="15" r="360">
      <c r="B360" s="4384" t="inlineStr">
        <is>
          <t>OZ 1.0 Acres</t>
        </is>
      </c>
      <c r="C360" s="15943" t="str">
        <f>=IFERROR(INDEX('All Data'!$H:$H,MATCH($H$354&amp;"",'All Data'!$A:$A,0)),"-")</f>
      </c>
      <c r="D360" s="4384" t="inlineStr">
        <is>
          <t>Neighborhood Center</t>
        </is>
      </c>
      <c r="E360" s="15946" t="str">
        <f>=IFERROR(INDEX('All Data'!$N:$N,MATCH($H$354&amp;"",'All Data'!$A:$A,0)),"-")</f>
      </c>
      <c r="F360" s="4384" t="inlineStr">
        <is>
          <t>Poverty Rate</t>
        </is>
      </c>
      <c r="G360" s="15949" t="str">
        <f>=IFERROR(INDEX('All Data'!$AL:$AL,MATCH($H$354&amp;"",'All Data'!$A:$A,0)),"-")</f>
      </c>
    </row>
    <row customHeight="1" ht="15" r="361">
      <c r="B361" s="32" t="inlineStr">
        <is>
          <t>OZ 1.0 % of Tract</t>
        </is>
      </c>
      <c r="C361" s="15952" t="str">
        <f>=IFERROR(INDEX('All Data'!$I:$I,MATCH($H$354&amp;"",'All Data'!$A:$A,0)),"-")</f>
      </c>
      <c r="D361" s="32" t="inlineStr">
        <is>
          <t>Employment District</t>
        </is>
      </c>
      <c r="E361" s="15955" t="str">
        <f>=IFERROR(INDEX('All Data'!$O:$O,MATCH($H$354&amp;"",'All Data'!$A:$A,0)),"-")</f>
      </c>
      <c r="F361" s="32" t="inlineStr">
        <is>
          <t>Unemployment Rate</t>
        </is>
      </c>
      <c r="G361" s="15958" t="str">
        <f>=IFERROR(INDEX('All Data'!$AM:$AM,MATCH($H$354&amp;"",'All Data'!$A:$A,0)),"-")</f>
      </c>
    </row>
    <row customHeight="1" ht="15" r="362">
      <c r="B362" s="4384" t="inlineStr">
        <is>
          <t/>
        </is>
      </c>
      <c r="C362" s="4440" t="inlineStr">
        <is>
          <t/>
        </is>
      </c>
      <c r="D362" s="4384" t="inlineStr">
        <is>
          <t>Industrial District</t>
        </is>
      </c>
      <c r="E362" s="15961" t="str">
        <f>=IFERROR(INDEX('All Data'!$P:$P,MATCH($H$354&amp;"",'All Data'!$A:$A,0)),"-")</f>
      </c>
      <c r="F362" s="4384" t="inlineStr">
        <is>
          <t>Median Family Income</t>
        </is>
      </c>
      <c r="G362" s="15964" t="str">
        <f>=IFERROR(INDEX('All Data'!$AN:$AN,MATCH($H$354&amp;"",'All Data'!$A:$A,0)),"-")</f>
      </c>
    </row>
    <row customHeight="1" ht="15" r="363">
      <c r="B363" s="32" t="inlineStr">
        <is>
          <t/>
        </is>
      </c>
      <c r="C363" s="4448" t="inlineStr">
        <is>
          <t/>
        </is>
      </c>
      <c r="D363" s="32" t="inlineStr">
        <is>
          <t>Retail District</t>
        </is>
      </c>
      <c r="E363" s="15967" t="str">
        <f>=IFERROR(INDEX('All Data'!$Q:$Q,MATCH($H$354&amp;"",'All Data'!$A:$A,0)),"-")</f>
      </c>
      <c r="F363" s="32" t="inlineStr">
        <is>
          <t/>
        </is>
      </c>
      <c r="G363" s="4448" t="inlineStr">
        <is>
          <t/>
        </is>
      </c>
    </row>
    <row customHeight="1" ht="14" r="364">
      <c r="B364" s="4453" t="inlineStr">
        <is>
          <t>TRANSIT ACCESS</t>
        </is>
      </c>
      <c r="C364" s="4453"/>
      <c r="D364" s="4453" t="inlineStr">
        <is>
          <t>AUTO ACCESS</t>
        </is>
      </c>
      <c r="E364" s="4453"/>
      <c r="F364" s="4453" t="inlineStr">
        <is>
          <t>PROJECTED GROWTH 2027-37</t>
        </is>
      </c>
      <c r="G364" s="4453"/>
    </row>
    <row customHeight="1" ht="15" r="365">
      <c r="B365" s="4384" t="inlineStr">
        <is>
          <t>Rail / BRT Stops</t>
        </is>
      </c>
      <c r="C365" s="15970" t="str">
        <f>=IFERROR(INDEX('All Data'!$V:$V,MATCH($H$354&amp;"",'All Data'!$A:$A,0)),"-")</f>
      </c>
      <c r="D365" s="4384" t="inlineStr">
        <is>
          <t>Freeway Exits</t>
        </is>
      </c>
      <c r="E365" s="15973" t="str">
        <f>=IFERROR(INDEX('All Data'!$AB:$AB,MATCH($H$354&amp;"",'All Data'!$A:$A,0)),"-")</f>
      </c>
      <c r="F365" s="4384" t="inlineStr">
        <is>
          <t>Households Added</t>
        </is>
      </c>
      <c r="G365" s="15976" t="str">
        <f>=IFERROR(INDEX('All Data'!$AG:$AG,MATCH($H$354&amp;"",'All Data'!$A:$A,0)),"-")</f>
      </c>
    </row>
    <row customHeight="1" ht="15" r="366">
      <c r="B366" s="32" t="inlineStr">
        <is>
          <t>SAP Acres</t>
        </is>
      </c>
      <c r="C366" s="15979" t="str">
        <f>=IFERROR(INDEX('All Data'!$W:$W,MATCH($H$354&amp;"",'All Data'!$A:$A,0)),"-")</f>
      </c>
      <c r="D366" s="32" t="inlineStr">
        <is>
          <t>Exit Distance (mi)</t>
        </is>
      </c>
      <c r="E366" s="15982" t="str">
        <f>=IFERROR(INDEX('All Data'!$AC:$AC,MATCH($H$354&amp;"",'All Data'!$A:$A,0)),"-")</f>
      </c>
      <c r="F366" s="32" t="inlineStr">
        <is>
          <t>Population Added</t>
        </is>
      </c>
      <c r="G366" s="15985" t="str">
        <f>=IFERROR(INDEX('All Data'!$AH:$AH,MATCH($H$354&amp;"",'All Data'!$A:$A,0)),"-")</f>
      </c>
    </row>
    <row customHeight="1" ht="15" r="367">
      <c r="B367" s="4384" t="inlineStr">
        <is>
          <t>SAP % of Tract</t>
        </is>
      </c>
      <c r="C367" s="15988" t="str">
        <f>=IFERROR(INDEX('All Data'!$X:$X,MATCH($H$354&amp;"",'All Data'!$A:$A,0)),"-")</f>
      </c>
      <c r="D367" s="4384" t="inlineStr">
        <is>
          <t>ATO Jobs (Auto)</t>
        </is>
      </c>
      <c r="E367" s="15991" t="str">
        <f>=IFERROR(INDEX('All Data'!$AD:$AD,MATCH($H$354&amp;"",'All Data'!$A:$A,0)),"-")</f>
      </c>
      <c r="F367" s="4384" t="inlineStr">
        <is>
          <t>Jobs Added</t>
        </is>
      </c>
      <c r="G367" s="15994" t="str">
        <f>=IFERROR(INDEX('All Data'!$AI:$AI,MATCH($H$354&amp;"",'All Data'!$A:$A,0)),"-")</f>
      </c>
    </row>
    <row customHeight="1" ht="15" r="368">
      <c r="B368" s="32" t="inlineStr">
        <is>
          <t>ATO Jobs (Transit)</t>
        </is>
      </c>
      <c r="C368" s="15997" t="str">
        <f>=IFERROR(INDEX('All Data'!$Y:$Y,MATCH($H$354&amp;"",'All Data'!$A:$A,0)),"-")</f>
      </c>
      <c r="D368" s="32" t="inlineStr">
        <is>
          <t>ATO Households (Auto)</t>
        </is>
      </c>
      <c r="E368" s="16000" t="str">
        <f>=IFERROR(INDEX('All Data'!$AE:$AE,MATCH($H$354&amp;"",'All Data'!$A:$A,0)),"-")</f>
      </c>
      <c r="F368" s="32" t="inlineStr">
        <is>
          <t>ERU Added</t>
        </is>
      </c>
      <c r="G368" s="16003" t="str">
        <f>=IFERROR(INDEX('All Data'!$AJ:$AJ,MATCH($H$354&amp;"",'All Data'!$A:$A,0)),"-")</f>
      </c>
    </row>
    <row customHeight="1" ht="15" r="369">
      <c r="B369" s="4384" t="inlineStr">
        <is>
          <t>ATO Households (Transit)</t>
        </is>
      </c>
      <c r="C369" s="16006" t="str">
        <f>=IFERROR(INDEX('All Data'!$Z:$Z,MATCH($H$354&amp;"",'All Data'!$A:$A,0)),"-")</f>
      </c>
      <c r="D369" s="4384" t="inlineStr">
        <is>
          <t/>
        </is>
      </c>
      <c r="E369" s="4440" t="inlineStr">
        <is>
          <t/>
        </is>
      </c>
      <c r="F369" s="4384" t="inlineStr">
        <is>
          <t>ERU per Acre</t>
        </is>
      </c>
      <c r="G369" s="16009" t="str">
        <f>=IFERROR(INDEX('All Data'!$AK:$AK,MATCH($H$354&amp;"",'All Data'!$A:$A,0)),"-")</f>
      </c>
    </row>
    <row customHeight="1" ht="15" r="370">
      <c r="B370" s="32" t="inlineStr">
        <is>
          <t>SAP Planned HH/ac</t>
        </is>
      </c>
      <c r="C370" s="16012" t="str">
        <f>=IFERROR(INDEX('All Data'!$AA:$AA,MATCH($H$354&amp;"",'All Data'!$A:$A,0)),"-")</f>
      </c>
      <c r="D370" s="32" t="inlineStr">
        <is>
          <t/>
        </is>
      </c>
      <c r="E370" s="4448" t="inlineStr">
        <is>
          <t/>
        </is>
      </c>
      <c r="F370" s="32" t="inlineStr">
        <is>
          <t/>
        </is>
      </c>
      <c r="G370" s="4448" t="inlineStr">
        <is>
          <t/>
        </is>
      </c>
    </row>
    <row customHeight="1" ht="15" r="371">
      <c r="B371" s="4384" t="inlineStr">
        <is>
          <t/>
        </is>
      </c>
      <c r="C371" s="4440" t="inlineStr">
        <is>
          <t/>
        </is>
      </c>
      <c r="D371" s="4384" t="inlineStr">
        <is>
          <t/>
        </is>
      </c>
      <c r="E371" s="4440" t="inlineStr">
        <is>
          <t/>
        </is>
      </c>
      <c r="F371" s="4384" t="inlineStr">
        <is>
          <t/>
        </is>
      </c>
      <c r="G371" s="4440" t="inlineStr">
        <is>
          <t/>
        </is>
      </c>
    </row>
    <row customHeight="1" ht="14" r="372">
      <c r="B372" s="4500" t="inlineStr">
        <is>
          <t>INCOME</t>
        </is>
      </c>
      <c r="C372" s="4500"/>
      <c r="D372" s="4500" t="inlineStr">
        <is>
          <t>POVERTY RATE</t>
        </is>
      </c>
      <c r="E372" s="4500"/>
      <c r="F372" s="4500" t="inlineStr">
        <is>
          <t>UNEMPLOYMENT</t>
        </is>
      </c>
      <c r="G372" s="4500"/>
    </row>
    <row customHeight="1" ht="18" r="373">
      <c r="B373" s="10"/>
      <c r="C373" s="16016" t="str">
        <f>=IFERROR(INDEX('All Data'!$AN:$AN,MATCH($H$354&amp;"",'All Data'!$A:$A,0)),"-")</f>
      </c>
      <c r="D373" s="10"/>
      <c r="E373" s="16020" t="str">
        <f>=IFERROR(INDEX('All Data'!$AL:$AL,MATCH($H$354&amp;"",'All Data'!$A:$A,0)),"-")</f>
      </c>
      <c r="F373" s="10"/>
      <c r="G373" s="16024" t="str">
        <f>=IFERROR(INDEX('All Data'!$AM:$AM,MATCH($H$354&amp;"",'All Data'!$A:$A,0)),"-")</f>
      </c>
    </row>
    <row customHeight="1" ht="24" r="374">
      <c r="B374" s="5024" t="str">
        <f>="Investment Likelihood: "&amp;IFERROR(INDEX('All Data'!$AP:$AP,MATCH($H$354&amp;"",'All Data'!$A:$A,0)),"—")</f>
      </c>
      <c r="C374" s="5024"/>
      <c r="D374" s="5024"/>
      <c r="E374" s="5024"/>
      <c r="F374" s="5024"/>
      <c r="G374" s="5024"/>
    </row>
    <row customHeight="1" ht="15" r="375">
      <c r="B375" s="4516" t="inlineStr">
        <is>
          <t>Access to Opportunities (ATO) Composite Score /100</t>
        </is>
      </c>
      <c r="C375" s="4516"/>
      <c r="D375" s="4516"/>
      <c r="E375" s="4516"/>
      <c r="F375" s="16028" t="str">
        <f>=IFERROR(INDEX('All Data'!$AF:$AF,MATCH($H$354&amp;"",'All Data'!$A:$A,0)),"-")</f>
      </c>
      <c r="G375" s="15"/>
    </row>
    <row customHeight="1" ht="8" r="376"/>
    <row customHeight="1" ht="8" r="377"/>
    <row customHeight="1" ht="8" r="378"/>
    <row customHeight="1" ht="22" r="379">
      <c r="A379" s="4902" t="str">
        <f>="16  —  "&amp;IFERROR(INDEX('All Data'!$C:$C,MATCH($H$379&amp;"",'All Data'!$A:$A,0)),"")&amp;"  |  GEOID "&amp;$H$379&amp;"  |  "&amp;TEXT(IFERROR(INDEX('All Data'!$F:$F,MATCH($H$379&amp;"",'All Data'!$A:$A,0)),0),"0")&amp;" ac  |  "&amp;IFERROR(INDEX('All Data'!$AP:$AP,MATCH($H$379&amp;"",'All Data'!$A:$A,0)),"—")</f>
      </c>
      <c r="B379" s="4902"/>
      <c r="C379" s="4902"/>
      <c r="D379" s="4902"/>
      <c r="E379" s="4902"/>
      <c r="F379" s="4902"/>
      <c r="G379" s="4902"/>
      <c r="H379" s="16029" t="inlineStr">
        <is>
          <t>49049001803</t>
        </is>
      </c>
    </row>
    <row customHeight="1" ht="14" r="380">
      <c r="B380" s="4382" t="inlineStr">
        <is>
          <t>TRACT PROFILE</t>
        </is>
      </c>
      <c r="C380" s="4382"/>
      <c r="D380" s="4382" t="inlineStr">
        <is>
          <t>CENTERS &amp; DISTRICTS</t>
        </is>
      </c>
      <c r="E380" s="4382"/>
      <c r="F380" s="4382" t="inlineStr">
        <is>
          <t>HOUSING &amp; DEMOGRAPHICS</t>
        </is>
      </c>
      <c r="G380" s="4382"/>
    </row>
    <row customHeight="1" ht="15" r="381">
      <c r="B381" s="4384" t="inlineStr">
        <is>
          <t>Population</t>
        </is>
      </c>
      <c r="C381" s="16032" t="str">
        <f>=IFERROR(INDEX('All Data'!$D:$D,MATCH($H$379&amp;"",'All Data'!$A:$A,0)),"-")</f>
      </c>
      <c r="D381" s="4384" t="inlineStr">
        <is>
          <t>WC MUorC % Total</t>
        </is>
      </c>
      <c r="E381" s="16035" t="str">
        <f>=IFERROR(INDEX('All Data'!$J:$J,MATCH($H$379&amp;"",'All Data'!$A:$A,0)),"-")</f>
      </c>
      <c r="F381" s="4384" t="inlineStr">
        <is>
          <t>Total Units</t>
        </is>
      </c>
      <c r="G381" s="16038" t="str">
        <f>=IFERROR(INDEX('All Data'!$R:$R,MATCH($H$379&amp;"",'All Data'!$A:$A,0)),"-")</f>
      </c>
    </row>
    <row customHeight="1" ht="15" r="382">
      <c r="B382" s="32" t="inlineStr">
        <is>
          <t>Households</t>
        </is>
      </c>
      <c r="C382" s="16041" t="str">
        <f>=IFERROR(INDEX('All Data'!$E:$E,MATCH($H$379&amp;"",'All Data'!$A:$A,0)),"-")</f>
      </c>
      <c r="D382" s="32" t="inlineStr">
        <is>
          <t>Metropolitan Center</t>
        </is>
      </c>
      <c r="E382" s="16044" t="str">
        <f>=IFERROR(INDEX('All Data'!$K:$K,MATCH($H$379&amp;"",'All Data'!$A:$A,0)),"-")</f>
      </c>
      <c r="F382" s="32" t="inlineStr">
        <is>
          <t>Residential Acres</t>
        </is>
      </c>
      <c r="G382" s="16047" t="str">
        <f>=IFERROR(INDEX('All Data'!$S:$S,MATCH($H$379&amp;"",'All Data'!$A:$A,0)),"-")</f>
      </c>
    </row>
    <row customHeight="1" ht="15" r="383">
      <c r="B383" s="4384" t="inlineStr">
        <is>
          <t>Total Acres</t>
        </is>
      </c>
      <c r="C383" s="16050" t="str">
        <f>=IFERROR(INDEX('All Data'!$F:$F,MATCH($H$379&amp;"",'All Data'!$A:$A,0)),"-")</f>
      </c>
      <c r="D383" s="4384" t="inlineStr">
        <is>
          <t>Urban Center</t>
        </is>
      </c>
      <c r="E383" s="16053" t="str">
        <f>=IFERROR(INDEX('All Data'!$L:$L,MATCH($H$379&amp;"",'All Data'!$A:$A,0)),"-")</f>
      </c>
      <c r="F383" s="4384" t="inlineStr">
        <is>
          <t>SFD Acres</t>
        </is>
      </c>
      <c r="G383" s="16056" t="str">
        <f>=IFERROR(INDEX('All Data'!$T:$T,MATCH($H$379&amp;"",'All Data'!$A:$A,0)),"-")</f>
      </c>
    </row>
    <row customHeight="1" ht="15" r="384">
      <c r="B384" s="32" t="inlineStr">
        <is>
          <t>Developable Acres</t>
        </is>
      </c>
      <c r="C384" s="16059" t="str">
        <f>=IFERROR(INDEX('All Data'!$G:$G,MATCH($H$379&amp;"",'All Data'!$A:$A,0)),"-")</f>
      </c>
      <c r="D384" s="32" t="inlineStr">
        <is>
          <t>City Center</t>
        </is>
      </c>
      <c r="E384" s="16062" t="str">
        <f>=IFERROR(INDEX('All Data'!$M:$M,MATCH($H$379&amp;"",'All Data'!$A:$A,0)),"-")</f>
      </c>
      <c r="F384" s="32" t="inlineStr">
        <is>
          <t>MF / SFA Acres</t>
        </is>
      </c>
      <c r="G384" s="16065" t="str">
        <f>=IFERROR(INDEX('All Data'!$U:$U,MATCH($H$379&amp;"",'All Data'!$A:$A,0)),"-")</f>
      </c>
    </row>
    <row customHeight="1" ht="15" r="385">
      <c r="B385" s="4384" t="inlineStr">
        <is>
          <t>OZ 1.0 Acres</t>
        </is>
      </c>
      <c r="C385" s="16068" t="str">
        <f>=IFERROR(INDEX('All Data'!$H:$H,MATCH($H$379&amp;"",'All Data'!$A:$A,0)),"-")</f>
      </c>
      <c r="D385" s="4384" t="inlineStr">
        <is>
          <t>Neighborhood Center</t>
        </is>
      </c>
      <c r="E385" s="16071" t="str">
        <f>=IFERROR(INDEX('All Data'!$N:$N,MATCH($H$379&amp;"",'All Data'!$A:$A,0)),"-")</f>
      </c>
      <c r="F385" s="4384" t="inlineStr">
        <is>
          <t>Poverty Rate</t>
        </is>
      </c>
      <c r="G385" s="16074" t="str">
        <f>=IFERROR(INDEX('All Data'!$AL:$AL,MATCH($H$379&amp;"",'All Data'!$A:$A,0)),"-")</f>
      </c>
    </row>
    <row customHeight="1" ht="15" r="386">
      <c r="B386" s="32" t="inlineStr">
        <is>
          <t>OZ 1.0 % of Tract</t>
        </is>
      </c>
      <c r="C386" s="16077" t="str">
        <f>=IFERROR(INDEX('All Data'!$I:$I,MATCH($H$379&amp;"",'All Data'!$A:$A,0)),"-")</f>
      </c>
      <c r="D386" s="32" t="inlineStr">
        <is>
          <t>Employment District</t>
        </is>
      </c>
      <c r="E386" s="16080" t="str">
        <f>=IFERROR(INDEX('All Data'!$O:$O,MATCH($H$379&amp;"",'All Data'!$A:$A,0)),"-")</f>
      </c>
      <c r="F386" s="32" t="inlineStr">
        <is>
          <t>Unemployment Rate</t>
        </is>
      </c>
      <c r="G386" s="16083" t="str">
        <f>=IFERROR(INDEX('All Data'!$AM:$AM,MATCH($H$379&amp;"",'All Data'!$A:$A,0)),"-")</f>
      </c>
    </row>
    <row customHeight="1" ht="15" r="387">
      <c r="B387" s="4384" t="inlineStr">
        <is>
          <t/>
        </is>
      </c>
      <c r="C387" s="4440" t="inlineStr">
        <is>
          <t/>
        </is>
      </c>
      <c r="D387" s="4384" t="inlineStr">
        <is>
          <t>Industrial District</t>
        </is>
      </c>
      <c r="E387" s="16086" t="str">
        <f>=IFERROR(INDEX('All Data'!$P:$P,MATCH($H$379&amp;"",'All Data'!$A:$A,0)),"-")</f>
      </c>
      <c r="F387" s="4384" t="inlineStr">
        <is>
          <t>Median Family Income</t>
        </is>
      </c>
      <c r="G387" s="16089" t="str">
        <f>=IFERROR(INDEX('All Data'!$AN:$AN,MATCH($H$379&amp;"",'All Data'!$A:$A,0)),"-")</f>
      </c>
    </row>
    <row customHeight="1" ht="15" r="388">
      <c r="B388" s="32" t="inlineStr">
        <is>
          <t/>
        </is>
      </c>
      <c r="C388" s="4448" t="inlineStr">
        <is>
          <t/>
        </is>
      </c>
      <c r="D388" s="32" t="inlineStr">
        <is>
          <t>Retail District</t>
        </is>
      </c>
      <c r="E388" s="16092" t="str">
        <f>=IFERROR(INDEX('All Data'!$Q:$Q,MATCH($H$379&amp;"",'All Data'!$A:$A,0)),"-")</f>
      </c>
      <c r="F388" s="32" t="inlineStr">
        <is>
          <t/>
        </is>
      </c>
      <c r="G388" s="4448" t="inlineStr">
        <is>
          <t/>
        </is>
      </c>
    </row>
    <row customHeight="1" ht="14" r="389">
      <c r="B389" s="4453" t="inlineStr">
        <is>
          <t>TRANSIT ACCESS</t>
        </is>
      </c>
      <c r="C389" s="4453"/>
      <c r="D389" s="4453" t="inlineStr">
        <is>
          <t>AUTO ACCESS</t>
        </is>
      </c>
      <c r="E389" s="4453"/>
      <c r="F389" s="4453" t="inlineStr">
        <is>
          <t>PROJECTED GROWTH 2027-37</t>
        </is>
      </c>
      <c r="G389" s="4453"/>
    </row>
    <row customHeight="1" ht="15" r="390">
      <c r="B390" s="4384" t="inlineStr">
        <is>
          <t>Rail / BRT Stops</t>
        </is>
      </c>
      <c r="C390" s="16095" t="str">
        <f>=IFERROR(INDEX('All Data'!$V:$V,MATCH($H$379&amp;"",'All Data'!$A:$A,0)),"-")</f>
      </c>
      <c r="D390" s="4384" t="inlineStr">
        <is>
          <t>Freeway Exits</t>
        </is>
      </c>
      <c r="E390" s="16098" t="str">
        <f>=IFERROR(INDEX('All Data'!$AB:$AB,MATCH($H$379&amp;"",'All Data'!$A:$A,0)),"-")</f>
      </c>
      <c r="F390" s="4384" t="inlineStr">
        <is>
          <t>Households Added</t>
        </is>
      </c>
      <c r="G390" s="16101" t="str">
        <f>=IFERROR(INDEX('All Data'!$AG:$AG,MATCH($H$379&amp;"",'All Data'!$A:$A,0)),"-")</f>
      </c>
    </row>
    <row customHeight="1" ht="15" r="391">
      <c r="B391" s="32" t="inlineStr">
        <is>
          <t>SAP Acres</t>
        </is>
      </c>
      <c r="C391" s="16104" t="str">
        <f>=IFERROR(INDEX('All Data'!$W:$W,MATCH($H$379&amp;"",'All Data'!$A:$A,0)),"-")</f>
      </c>
      <c r="D391" s="32" t="inlineStr">
        <is>
          <t>Exit Distance (mi)</t>
        </is>
      </c>
      <c r="E391" s="16107" t="str">
        <f>=IFERROR(INDEX('All Data'!$AC:$AC,MATCH($H$379&amp;"",'All Data'!$A:$A,0)),"-")</f>
      </c>
      <c r="F391" s="32" t="inlineStr">
        <is>
          <t>Population Added</t>
        </is>
      </c>
      <c r="G391" s="16110" t="str">
        <f>=IFERROR(INDEX('All Data'!$AH:$AH,MATCH($H$379&amp;"",'All Data'!$A:$A,0)),"-")</f>
      </c>
    </row>
    <row customHeight="1" ht="15" r="392">
      <c r="B392" s="4384" t="inlineStr">
        <is>
          <t>SAP % of Tract</t>
        </is>
      </c>
      <c r="C392" s="16113" t="str">
        <f>=IFERROR(INDEX('All Data'!$X:$X,MATCH($H$379&amp;"",'All Data'!$A:$A,0)),"-")</f>
      </c>
      <c r="D392" s="4384" t="inlineStr">
        <is>
          <t>ATO Jobs (Auto)</t>
        </is>
      </c>
      <c r="E392" s="16116" t="str">
        <f>=IFERROR(INDEX('All Data'!$AD:$AD,MATCH($H$379&amp;"",'All Data'!$A:$A,0)),"-")</f>
      </c>
      <c r="F392" s="4384" t="inlineStr">
        <is>
          <t>Jobs Added</t>
        </is>
      </c>
      <c r="G392" s="16119" t="str">
        <f>=IFERROR(INDEX('All Data'!$AI:$AI,MATCH($H$379&amp;"",'All Data'!$A:$A,0)),"-")</f>
      </c>
    </row>
    <row customHeight="1" ht="15" r="393">
      <c r="B393" s="32" t="inlineStr">
        <is>
          <t>ATO Jobs (Transit)</t>
        </is>
      </c>
      <c r="C393" s="16122" t="str">
        <f>=IFERROR(INDEX('All Data'!$Y:$Y,MATCH($H$379&amp;"",'All Data'!$A:$A,0)),"-")</f>
      </c>
      <c r="D393" s="32" t="inlineStr">
        <is>
          <t>ATO Households (Auto)</t>
        </is>
      </c>
      <c r="E393" s="16125" t="str">
        <f>=IFERROR(INDEX('All Data'!$AE:$AE,MATCH($H$379&amp;"",'All Data'!$A:$A,0)),"-")</f>
      </c>
      <c r="F393" s="32" t="inlineStr">
        <is>
          <t>ERU Added</t>
        </is>
      </c>
      <c r="G393" s="16128" t="str">
        <f>=IFERROR(INDEX('All Data'!$AJ:$AJ,MATCH($H$379&amp;"",'All Data'!$A:$A,0)),"-")</f>
      </c>
    </row>
    <row customHeight="1" ht="15" r="394">
      <c r="B394" s="4384" t="inlineStr">
        <is>
          <t>ATO Households (Transit)</t>
        </is>
      </c>
      <c r="C394" s="16131" t="str">
        <f>=IFERROR(INDEX('All Data'!$Z:$Z,MATCH($H$379&amp;"",'All Data'!$A:$A,0)),"-")</f>
      </c>
      <c r="D394" s="4384" t="inlineStr">
        <is>
          <t/>
        </is>
      </c>
      <c r="E394" s="4440" t="inlineStr">
        <is>
          <t/>
        </is>
      </c>
      <c r="F394" s="4384" t="inlineStr">
        <is>
          <t>ERU per Acre</t>
        </is>
      </c>
      <c r="G394" s="16134" t="str">
        <f>=IFERROR(INDEX('All Data'!$AK:$AK,MATCH($H$379&amp;"",'All Data'!$A:$A,0)),"-")</f>
      </c>
    </row>
    <row customHeight="1" ht="15" r="395">
      <c r="B395" s="32" t="inlineStr">
        <is>
          <t>SAP Planned HH/ac</t>
        </is>
      </c>
      <c r="C395" s="16137" t="str">
        <f>=IFERROR(INDEX('All Data'!$AA:$AA,MATCH($H$379&amp;"",'All Data'!$A:$A,0)),"-")</f>
      </c>
      <c r="D395" s="32" t="inlineStr">
        <is>
          <t/>
        </is>
      </c>
      <c r="E395" s="4448" t="inlineStr">
        <is>
          <t/>
        </is>
      </c>
      <c r="F395" s="32" t="inlineStr">
        <is>
          <t/>
        </is>
      </c>
      <c r="G395" s="4448" t="inlineStr">
        <is>
          <t/>
        </is>
      </c>
    </row>
    <row customHeight="1" ht="15" r="396">
      <c r="B396" s="4384" t="inlineStr">
        <is>
          <t/>
        </is>
      </c>
      <c r="C396" s="4440" t="inlineStr">
        <is>
          <t/>
        </is>
      </c>
      <c r="D396" s="4384" t="inlineStr">
        <is>
          <t/>
        </is>
      </c>
      <c r="E396" s="4440" t="inlineStr">
        <is>
          <t/>
        </is>
      </c>
      <c r="F396" s="4384" t="inlineStr">
        <is>
          <t/>
        </is>
      </c>
      <c r="G396" s="4440" t="inlineStr">
        <is>
          <t/>
        </is>
      </c>
    </row>
    <row customHeight="1" ht="14" r="397">
      <c r="B397" s="4500" t="inlineStr">
        <is>
          <t>INCOME</t>
        </is>
      </c>
      <c r="C397" s="4500"/>
      <c r="D397" s="4500" t="inlineStr">
        <is>
          <t>POVERTY RATE</t>
        </is>
      </c>
      <c r="E397" s="4500"/>
      <c r="F397" s="4500" t="inlineStr">
        <is>
          <t>UNEMPLOYMENT</t>
        </is>
      </c>
      <c r="G397" s="4500"/>
    </row>
    <row customHeight="1" ht="18" r="398">
      <c r="B398" s="10"/>
      <c r="C398" s="16141" t="str">
        <f>=IFERROR(INDEX('All Data'!$AN:$AN,MATCH($H$379&amp;"",'All Data'!$A:$A,0)),"-")</f>
      </c>
      <c r="D398" s="10"/>
      <c r="E398" s="16145" t="str">
        <f>=IFERROR(INDEX('All Data'!$AL:$AL,MATCH($H$379&amp;"",'All Data'!$A:$A,0)),"-")</f>
      </c>
      <c r="F398" s="10"/>
      <c r="G398" s="16149" t="str">
        <f>=IFERROR(INDEX('All Data'!$AM:$AM,MATCH($H$379&amp;"",'All Data'!$A:$A,0)),"-")</f>
      </c>
    </row>
    <row customHeight="1" ht="24" r="399">
      <c r="B399" s="5024" t="str">
        <f>="Investment Likelihood: "&amp;IFERROR(INDEX('All Data'!$AP:$AP,MATCH($H$379&amp;"",'All Data'!$A:$A,0)),"—")</f>
      </c>
      <c r="C399" s="5024"/>
      <c r="D399" s="5024"/>
      <c r="E399" s="5024"/>
      <c r="F399" s="5024"/>
      <c r="G399" s="5024"/>
    </row>
    <row customHeight="1" ht="15" r="400">
      <c r="B400" s="4516" t="inlineStr">
        <is>
          <t>Access to Opportunities (ATO) Composite Score /100</t>
        </is>
      </c>
      <c r="C400" s="4516"/>
      <c r="D400" s="4516"/>
      <c r="E400" s="4516"/>
      <c r="F400" s="16153" t="str">
        <f>=IFERROR(INDEX('All Data'!$AF:$AF,MATCH($H$379&amp;"",'All Data'!$A:$A,0)),"-")</f>
      </c>
      <c r="G400" s="15"/>
    </row>
    <row customHeight="1" ht="8" r="401"/>
    <row customHeight="1" ht="8" r="402"/>
    <row customHeight="1" ht="8" r="403"/>
    <row customHeight="1" ht="22" r="404">
      <c r="A404" s="4902" t="str">
        <f>="17  —  "&amp;IFERROR(INDEX('All Data'!$C:$C,MATCH($H$404&amp;"",'All Data'!$A:$A,0)),"")&amp;"  |  GEOID "&amp;$H$404&amp;"  |  "&amp;TEXT(IFERROR(INDEX('All Data'!$F:$F,MATCH($H$404&amp;"",'All Data'!$A:$A,0)),0),"0")&amp;" ac  |  "&amp;IFERROR(INDEX('All Data'!$AP:$AP,MATCH($H$404&amp;"",'All Data'!$A:$A,0)),"—")</f>
      </c>
      <c r="B404" s="4902"/>
      <c r="C404" s="4902"/>
      <c r="D404" s="4902"/>
      <c r="E404" s="4902"/>
      <c r="F404" s="4902"/>
      <c r="G404" s="4902"/>
      <c r="H404" s="16154" t="inlineStr">
        <is>
          <t>49049001900</t>
        </is>
      </c>
    </row>
    <row customHeight="1" ht="14" r="405">
      <c r="B405" s="4382" t="inlineStr">
        <is>
          <t>TRACT PROFILE</t>
        </is>
      </c>
      <c r="C405" s="4382"/>
      <c r="D405" s="4382" t="inlineStr">
        <is>
          <t>CENTERS &amp; DISTRICTS</t>
        </is>
      </c>
      <c r="E405" s="4382"/>
      <c r="F405" s="4382" t="inlineStr">
        <is>
          <t>HOUSING &amp; DEMOGRAPHICS</t>
        </is>
      </c>
      <c r="G405" s="4382"/>
    </row>
    <row customHeight="1" ht="15" r="406">
      <c r="B406" s="4384" t="inlineStr">
        <is>
          <t>Population</t>
        </is>
      </c>
      <c r="C406" s="16157" t="str">
        <f>=IFERROR(INDEX('All Data'!$D:$D,MATCH($H$404&amp;"",'All Data'!$A:$A,0)),"-")</f>
      </c>
      <c r="D406" s="4384" t="inlineStr">
        <is>
          <t>WC MUorC % Total</t>
        </is>
      </c>
      <c r="E406" s="16160" t="str">
        <f>=IFERROR(INDEX('All Data'!$J:$J,MATCH($H$404&amp;"",'All Data'!$A:$A,0)),"-")</f>
      </c>
      <c r="F406" s="4384" t="inlineStr">
        <is>
          <t>Total Units</t>
        </is>
      </c>
      <c r="G406" s="16163" t="str">
        <f>=IFERROR(INDEX('All Data'!$R:$R,MATCH($H$404&amp;"",'All Data'!$A:$A,0)),"-")</f>
      </c>
    </row>
    <row customHeight="1" ht="15" r="407">
      <c r="B407" s="32" t="inlineStr">
        <is>
          <t>Households</t>
        </is>
      </c>
      <c r="C407" s="16166" t="str">
        <f>=IFERROR(INDEX('All Data'!$E:$E,MATCH($H$404&amp;"",'All Data'!$A:$A,0)),"-")</f>
      </c>
      <c r="D407" s="32" t="inlineStr">
        <is>
          <t>Metropolitan Center</t>
        </is>
      </c>
      <c r="E407" s="16169" t="str">
        <f>=IFERROR(INDEX('All Data'!$K:$K,MATCH($H$404&amp;"",'All Data'!$A:$A,0)),"-")</f>
      </c>
      <c r="F407" s="32" t="inlineStr">
        <is>
          <t>Residential Acres</t>
        </is>
      </c>
      <c r="G407" s="16172" t="str">
        <f>=IFERROR(INDEX('All Data'!$S:$S,MATCH($H$404&amp;"",'All Data'!$A:$A,0)),"-")</f>
      </c>
    </row>
    <row customHeight="1" ht="15" r="408">
      <c r="B408" s="4384" t="inlineStr">
        <is>
          <t>Total Acres</t>
        </is>
      </c>
      <c r="C408" s="16175" t="str">
        <f>=IFERROR(INDEX('All Data'!$F:$F,MATCH($H$404&amp;"",'All Data'!$A:$A,0)),"-")</f>
      </c>
      <c r="D408" s="4384" t="inlineStr">
        <is>
          <t>Urban Center</t>
        </is>
      </c>
      <c r="E408" s="16178" t="str">
        <f>=IFERROR(INDEX('All Data'!$L:$L,MATCH($H$404&amp;"",'All Data'!$A:$A,0)),"-")</f>
      </c>
      <c r="F408" s="4384" t="inlineStr">
        <is>
          <t>SFD Acres</t>
        </is>
      </c>
      <c r="G408" s="16181" t="str">
        <f>=IFERROR(INDEX('All Data'!$T:$T,MATCH($H$404&amp;"",'All Data'!$A:$A,0)),"-")</f>
      </c>
    </row>
    <row customHeight="1" ht="15" r="409">
      <c r="B409" s="32" t="inlineStr">
        <is>
          <t>Developable Acres</t>
        </is>
      </c>
      <c r="C409" s="16184" t="str">
        <f>=IFERROR(INDEX('All Data'!$G:$G,MATCH($H$404&amp;"",'All Data'!$A:$A,0)),"-")</f>
      </c>
      <c r="D409" s="32" t="inlineStr">
        <is>
          <t>City Center</t>
        </is>
      </c>
      <c r="E409" s="16187" t="str">
        <f>=IFERROR(INDEX('All Data'!$M:$M,MATCH($H$404&amp;"",'All Data'!$A:$A,0)),"-")</f>
      </c>
      <c r="F409" s="32" t="inlineStr">
        <is>
          <t>MF / SFA Acres</t>
        </is>
      </c>
      <c r="G409" s="16190" t="str">
        <f>=IFERROR(INDEX('All Data'!$U:$U,MATCH($H$404&amp;"",'All Data'!$A:$A,0)),"-")</f>
      </c>
    </row>
    <row customHeight="1" ht="15" r="410">
      <c r="B410" s="4384" t="inlineStr">
        <is>
          <t>OZ 1.0 Acres</t>
        </is>
      </c>
      <c r="C410" s="16193" t="str">
        <f>=IFERROR(INDEX('All Data'!$H:$H,MATCH($H$404&amp;"",'All Data'!$A:$A,0)),"-")</f>
      </c>
      <c r="D410" s="4384" t="inlineStr">
        <is>
          <t>Neighborhood Center</t>
        </is>
      </c>
      <c r="E410" s="16196" t="str">
        <f>=IFERROR(INDEX('All Data'!$N:$N,MATCH($H$404&amp;"",'All Data'!$A:$A,0)),"-")</f>
      </c>
      <c r="F410" s="4384" t="inlineStr">
        <is>
          <t>Poverty Rate</t>
        </is>
      </c>
      <c r="G410" s="16199" t="str">
        <f>=IFERROR(INDEX('All Data'!$AL:$AL,MATCH($H$404&amp;"",'All Data'!$A:$A,0)),"-")</f>
      </c>
    </row>
    <row customHeight="1" ht="15" r="411">
      <c r="B411" s="32" t="inlineStr">
        <is>
          <t>OZ 1.0 % of Tract</t>
        </is>
      </c>
      <c r="C411" s="16202" t="str">
        <f>=IFERROR(INDEX('All Data'!$I:$I,MATCH($H$404&amp;"",'All Data'!$A:$A,0)),"-")</f>
      </c>
      <c r="D411" s="32" t="inlineStr">
        <is>
          <t>Employment District</t>
        </is>
      </c>
      <c r="E411" s="16205" t="str">
        <f>=IFERROR(INDEX('All Data'!$O:$O,MATCH($H$404&amp;"",'All Data'!$A:$A,0)),"-")</f>
      </c>
      <c r="F411" s="32" t="inlineStr">
        <is>
          <t>Unemployment Rate</t>
        </is>
      </c>
      <c r="G411" s="16208" t="str">
        <f>=IFERROR(INDEX('All Data'!$AM:$AM,MATCH($H$404&amp;"",'All Data'!$A:$A,0)),"-")</f>
      </c>
    </row>
    <row customHeight="1" ht="15" r="412">
      <c r="B412" s="4384" t="inlineStr">
        <is>
          <t/>
        </is>
      </c>
      <c r="C412" s="4440" t="inlineStr">
        <is>
          <t/>
        </is>
      </c>
      <c r="D412" s="4384" t="inlineStr">
        <is>
          <t>Industrial District</t>
        </is>
      </c>
      <c r="E412" s="16211" t="str">
        <f>=IFERROR(INDEX('All Data'!$P:$P,MATCH($H$404&amp;"",'All Data'!$A:$A,0)),"-")</f>
      </c>
      <c r="F412" s="4384" t="inlineStr">
        <is>
          <t>Median Family Income</t>
        </is>
      </c>
      <c r="G412" s="16214" t="str">
        <f>=IFERROR(INDEX('All Data'!$AN:$AN,MATCH($H$404&amp;"",'All Data'!$A:$A,0)),"-")</f>
      </c>
    </row>
    <row customHeight="1" ht="15" r="413">
      <c r="B413" s="32" t="inlineStr">
        <is>
          <t/>
        </is>
      </c>
      <c r="C413" s="4448" t="inlineStr">
        <is>
          <t/>
        </is>
      </c>
      <c r="D413" s="32" t="inlineStr">
        <is>
          <t>Retail District</t>
        </is>
      </c>
      <c r="E413" s="16217" t="str">
        <f>=IFERROR(INDEX('All Data'!$Q:$Q,MATCH($H$404&amp;"",'All Data'!$A:$A,0)),"-")</f>
      </c>
      <c r="F413" s="32" t="inlineStr">
        <is>
          <t/>
        </is>
      </c>
      <c r="G413" s="4448" t="inlineStr">
        <is>
          <t/>
        </is>
      </c>
    </row>
    <row customHeight="1" ht="14" r="414">
      <c r="B414" s="4453" t="inlineStr">
        <is>
          <t>TRANSIT ACCESS</t>
        </is>
      </c>
      <c r="C414" s="4453"/>
      <c r="D414" s="4453" t="inlineStr">
        <is>
          <t>AUTO ACCESS</t>
        </is>
      </c>
      <c r="E414" s="4453"/>
      <c r="F414" s="4453" t="inlineStr">
        <is>
          <t>PROJECTED GROWTH 2027-37</t>
        </is>
      </c>
      <c r="G414" s="4453"/>
    </row>
    <row customHeight="1" ht="15" r="415">
      <c r="B415" s="4384" t="inlineStr">
        <is>
          <t>Rail / BRT Stops</t>
        </is>
      </c>
      <c r="C415" s="16220" t="str">
        <f>=IFERROR(INDEX('All Data'!$V:$V,MATCH($H$404&amp;"",'All Data'!$A:$A,0)),"-")</f>
      </c>
      <c r="D415" s="4384" t="inlineStr">
        <is>
          <t>Freeway Exits</t>
        </is>
      </c>
      <c r="E415" s="16223" t="str">
        <f>=IFERROR(INDEX('All Data'!$AB:$AB,MATCH($H$404&amp;"",'All Data'!$A:$A,0)),"-")</f>
      </c>
      <c r="F415" s="4384" t="inlineStr">
        <is>
          <t>Households Added</t>
        </is>
      </c>
      <c r="G415" s="16226" t="str">
        <f>=IFERROR(INDEX('All Data'!$AG:$AG,MATCH($H$404&amp;"",'All Data'!$A:$A,0)),"-")</f>
      </c>
    </row>
    <row customHeight="1" ht="15" r="416">
      <c r="B416" s="32" t="inlineStr">
        <is>
          <t>SAP Acres</t>
        </is>
      </c>
      <c r="C416" s="16229" t="str">
        <f>=IFERROR(INDEX('All Data'!$W:$W,MATCH($H$404&amp;"",'All Data'!$A:$A,0)),"-")</f>
      </c>
      <c r="D416" s="32" t="inlineStr">
        <is>
          <t>Exit Distance (mi)</t>
        </is>
      </c>
      <c r="E416" s="16232" t="str">
        <f>=IFERROR(INDEX('All Data'!$AC:$AC,MATCH($H$404&amp;"",'All Data'!$A:$A,0)),"-")</f>
      </c>
      <c r="F416" s="32" t="inlineStr">
        <is>
          <t>Population Added</t>
        </is>
      </c>
      <c r="G416" s="16235" t="str">
        <f>=IFERROR(INDEX('All Data'!$AH:$AH,MATCH($H$404&amp;"",'All Data'!$A:$A,0)),"-")</f>
      </c>
    </row>
    <row customHeight="1" ht="15" r="417">
      <c r="B417" s="4384" t="inlineStr">
        <is>
          <t>SAP % of Tract</t>
        </is>
      </c>
      <c r="C417" s="16238" t="str">
        <f>=IFERROR(INDEX('All Data'!$X:$X,MATCH($H$404&amp;"",'All Data'!$A:$A,0)),"-")</f>
      </c>
      <c r="D417" s="4384" t="inlineStr">
        <is>
          <t>ATO Jobs (Auto)</t>
        </is>
      </c>
      <c r="E417" s="16241" t="str">
        <f>=IFERROR(INDEX('All Data'!$AD:$AD,MATCH($H$404&amp;"",'All Data'!$A:$A,0)),"-")</f>
      </c>
      <c r="F417" s="4384" t="inlineStr">
        <is>
          <t>Jobs Added</t>
        </is>
      </c>
      <c r="G417" s="16244" t="str">
        <f>=IFERROR(INDEX('All Data'!$AI:$AI,MATCH($H$404&amp;"",'All Data'!$A:$A,0)),"-")</f>
      </c>
    </row>
    <row customHeight="1" ht="15" r="418">
      <c r="B418" s="32" t="inlineStr">
        <is>
          <t>ATO Jobs (Transit)</t>
        </is>
      </c>
      <c r="C418" s="16247" t="str">
        <f>=IFERROR(INDEX('All Data'!$Y:$Y,MATCH($H$404&amp;"",'All Data'!$A:$A,0)),"-")</f>
      </c>
      <c r="D418" s="32" t="inlineStr">
        <is>
          <t>ATO Households (Auto)</t>
        </is>
      </c>
      <c r="E418" s="16250" t="str">
        <f>=IFERROR(INDEX('All Data'!$AE:$AE,MATCH($H$404&amp;"",'All Data'!$A:$A,0)),"-")</f>
      </c>
      <c r="F418" s="32" t="inlineStr">
        <is>
          <t>ERU Added</t>
        </is>
      </c>
      <c r="G418" s="16253" t="str">
        <f>=IFERROR(INDEX('All Data'!$AJ:$AJ,MATCH($H$404&amp;"",'All Data'!$A:$A,0)),"-")</f>
      </c>
    </row>
    <row customHeight="1" ht="15" r="419">
      <c r="B419" s="4384" t="inlineStr">
        <is>
          <t>ATO Households (Transit)</t>
        </is>
      </c>
      <c r="C419" s="16256" t="str">
        <f>=IFERROR(INDEX('All Data'!$Z:$Z,MATCH($H$404&amp;"",'All Data'!$A:$A,0)),"-")</f>
      </c>
      <c r="D419" s="4384" t="inlineStr">
        <is>
          <t/>
        </is>
      </c>
      <c r="E419" s="4440" t="inlineStr">
        <is>
          <t/>
        </is>
      </c>
      <c r="F419" s="4384" t="inlineStr">
        <is>
          <t>ERU per Acre</t>
        </is>
      </c>
      <c r="G419" s="16259" t="str">
        <f>=IFERROR(INDEX('All Data'!$AK:$AK,MATCH($H$404&amp;"",'All Data'!$A:$A,0)),"-")</f>
      </c>
    </row>
    <row customHeight="1" ht="15" r="420">
      <c r="B420" s="32" t="inlineStr">
        <is>
          <t>SAP Planned HH/ac</t>
        </is>
      </c>
      <c r="C420" s="16262" t="str">
        <f>=IFERROR(INDEX('All Data'!$AA:$AA,MATCH($H$404&amp;"",'All Data'!$A:$A,0)),"-")</f>
      </c>
      <c r="D420" s="32" t="inlineStr">
        <is>
          <t/>
        </is>
      </c>
      <c r="E420" s="4448" t="inlineStr">
        <is>
          <t/>
        </is>
      </c>
      <c r="F420" s="32" t="inlineStr">
        <is>
          <t/>
        </is>
      </c>
      <c r="G420" s="4448" t="inlineStr">
        <is>
          <t/>
        </is>
      </c>
    </row>
    <row customHeight="1" ht="15" r="421">
      <c r="B421" s="4384" t="inlineStr">
        <is>
          <t/>
        </is>
      </c>
      <c r="C421" s="4440" t="inlineStr">
        <is>
          <t/>
        </is>
      </c>
      <c r="D421" s="4384" t="inlineStr">
        <is>
          <t/>
        </is>
      </c>
      <c r="E421" s="4440" t="inlineStr">
        <is>
          <t/>
        </is>
      </c>
      <c r="F421" s="4384" t="inlineStr">
        <is>
          <t/>
        </is>
      </c>
      <c r="G421" s="4440" t="inlineStr">
        <is>
          <t/>
        </is>
      </c>
    </row>
    <row customHeight="1" ht="14" r="422">
      <c r="B422" s="4500" t="inlineStr">
        <is>
          <t>INCOME</t>
        </is>
      </c>
      <c r="C422" s="4500"/>
      <c r="D422" s="4500" t="inlineStr">
        <is>
          <t>POVERTY RATE</t>
        </is>
      </c>
      <c r="E422" s="4500"/>
      <c r="F422" s="4500" t="inlineStr">
        <is>
          <t>UNEMPLOYMENT</t>
        </is>
      </c>
      <c r="G422" s="4500"/>
    </row>
    <row customHeight="1" ht="18" r="423">
      <c r="B423" s="10"/>
      <c r="C423" s="16266" t="str">
        <f>=IFERROR(INDEX('All Data'!$AN:$AN,MATCH($H$404&amp;"",'All Data'!$A:$A,0)),"-")</f>
      </c>
      <c r="D423" s="10"/>
      <c r="E423" s="16270" t="str">
        <f>=IFERROR(INDEX('All Data'!$AL:$AL,MATCH($H$404&amp;"",'All Data'!$A:$A,0)),"-")</f>
      </c>
      <c r="F423" s="10"/>
      <c r="G423" s="16274" t="str">
        <f>=IFERROR(INDEX('All Data'!$AM:$AM,MATCH($H$404&amp;"",'All Data'!$A:$A,0)),"-")</f>
      </c>
    </row>
    <row customHeight="1" ht="24" r="424">
      <c r="B424" s="5024" t="str">
        <f>="Investment Likelihood: "&amp;IFERROR(INDEX('All Data'!$AP:$AP,MATCH($H$404&amp;"",'All Data'!$A:$A,0)),"—")</f>
      </c>
      <c r="C424" s="5024"/>
      <c r="D424" s="5024"/>
      <c r="E424" s="5024"/>
      <c r="F424" s="5024"/>
      <c r="G424" s="5024"/>
    </row>
    <row customHeight="1" ht="15" r="425">
      <c r="B425" s="4516" t="inlineStr">
        <is>
          <t>Access to Opportunities (ATO) Composite Score /100</t>
        </is>
      </c>
      <c r="C425" s="4516"/>
      <c r="D425" s="4516"/>
      <c r="E425" s="4516"/>
      <c r="F425" s="16278" t="str">
        <f>=IFERROR(INDEX('All Data'!$AF:$AF,MATCH($H$404&amp;"",'All Data'!$A:$A,0)),"-")</f>
      </c>
      <c r="G425" s="15"/>
    </row>
    <row customHeight="1" ht="8" r="426"/>
    <row customHeight="1" ht="8" r="427"/>
    <row customHeight="1" ht="8" r="428"/>
    <row customHeight="1" ht="22" r="429">
      <c r="A429" s="4523" t="str">
        <f>="18  —  "&amp;IFERROR(INDEX('All Data'!$C:$C,MATCH($H$429&amp;"",'All Data'!$A:$A,0)),"")&amp;"  |  GEOID "&amp;$H$429&amp;"  |  "&amp;TEXT(IFERROR(INDEX('All Data'!$F:$F,MATCH($H$429&amp;"",'All Data'!$A:$A,0)),0),"0")&amp;" ac  |  "&amp;IFERROR(INDEX('All Data'!$AP:$AP,MATCH($H$429&amp;"",'All Data'!$A:$A,0)),"—")</f>
      </c>
      <c r="B429" s="4523"/>
      <c r="C429" s="4523"/>
      <c r="D429" s="4523"/>
      <c r="E429" s="4523"/>
      <c r="F429" s="4523"/>
      <c r="G429" s="4523"/>
      <c r="H429" s="16279" t="inlineStr">
        <is>
          <t>49049002001</t>
        </is>
      </c>
    </row>
    <row customHeight="1" ht="14" r="430">
      <c r="B430" s="4382" t="inlineStr">
        <is>
          <t>TRACT PROFILE</t>
        </is>
      </c>
      <c r="C430" s="4382"/>
      <c r="D430" s="4382" t="inlineStr">
        <is>
          <t>CENTERS &amp; DISTRICTS</t>
        </is>
      </c>
      <c r="E430" s="4382"/>
      <c r="F430" s="4382" t="inlineStr">
        <is>
          <t>HOUSING &amp; DEMOGRAPHICS</t>
        </is>
      </c>
      <c r="G430" s="4382"/>
    </row>
    <row customHeight="1" ht="15" r="431">
      <c r="B431" s="4384" t="inlineStr">
        <is>
          <t>Population</t>
        </is>
      </c>
      <c r="C431" s="16282" t="str">
        <f>=IFERROR(INDEX('All Data'!$D:$D,MATCH($H$429&amp;"",'All Data'!$A:$A,0)),"-")</f>
      </c>
      <c r="D431" s="4384" t="inlineStr">
        <is>
          <t>WC MUorC % Total</t>
        </is>
      </c>
      <c r="E431" s="16285" t="str">
        <f>=IFERROR(INDEX('All Data'!$J:$J,MATCH($H$429&amp;"",'All Data'!$A:$A,0)),"-")</f>
      </c>
      <c r="F431" s="4384" t="inlineStr">
        <is>
          <t>Total Units</t>
        </is>
      </c>
      <c r="G431" s="16288" t="str">
        <f>=IFERROR(INDEX('All Data'!$R:$R,MATCH($H$429&amp;"",'All Data'!$A:$A,0)),"-")</f>
      </c>
    </row>
    <row customHeight="1" ht="15" r="432">
      <c r="B432" s="32" t="inlineStr">
        <is>
          <t>Households</t>
        </is>
      </c>
      <c r="C432" s="16291" t="str">
        <f>=IFERROR(INDEX('All Data'!$E:$E,MATCH($H$429&amp;"",'All Data'!$A:$A,0)),"-")</f>
      </c>
      <c r="D432" s="32" t="inlineStr">
        <is>
          <t>Metropolitan Center</t>
        </is>
      </c>
      <c r="E432" s="16294" t="str">
        <f>=IFERROR(INDEX('All Data'!$K:$K,MATCH($H$429&amp;"",'All Data'!$A:$A,0)),"-")</f>
      </c>
      <c r="F432" s="32" t="inlineStr">
        <is>
          <t>Residential Acres</t>
        </is>
      </c>
      <c r="G432" s="16297" t="str">
        <f>=IFERROR(INDEX('All Data'!$S:$S,MATCH($H$429&amp;"",'All Data'!$A:$A,0)),"-")</f>
      </c>
    </row>
    <row customHeight="1" ht="15" r="433">
      <c r="B433" s="4384" t="inlineStr">
        <is>
          <t>Total Acres</t>
        </is>
      </c>
      <c r="C433" s="16300" t="str">
        <f>=IFERROR(INDEX('All Data'!$F:$F,MATCH($H$429&amp;"",'All Data'!$A:$A,0)),"-")</f>
      </c>
      <c r="D433" s="4384" t="inlineStr">
        <is>
          <t>Urban Center</t>
        </is>
      </c>
      <c r="E433" s="16303" t="str">
        <f>=IFERROR(INDEX('All Data'!$L:$L,MATCH($H$429&amp;"",'All Data'!$A:$A,0)),"-")</f>
      </c>
      <c r="F433" s="4384" t="inlineStr">
        <is>
          <t>SFD Acres</t>
        </is>
      </c>
      <c r="G433" s="16306" t="str">
        <f>=IFERROR(INDEX('All Data'!$T:$T,MATCH($H$429&amp;"",'All Data'!$A:$A,0)),"-")</f>
      </c>
    </row>
    <row customHeight="1" ht="15" r="434">
      <c r="B434" s="32" t="inlineStr">
        <is>
          <t>Developable Acres</t>
        </is>
      </c>
      <c r="C434" s="16309" t="str">
        <f>=IFERROR(INDEX('All Data'!$G:$G,MATCH($H$429&amp;"",'All Data'!$A:$A,0)),"-")</f>
      </c>
      <c r="D434" s="32" t="inlineStr">
        <is>
          <t>City Center</t>
        </is>
      </c>
      <c r="E434" s="16312" t="str">
        <f>=IFERROR(INDEX('All Data'!$M:$M,MATCH($H$429&amp;"",'All Data'!$A:$A,0)),"-")</f>
      </c>
      <c r="F434" s="32" t="inlineStr">
        <is>
          <t>MF / SFA Acres</t>
        </is>
      </c>
      <c r="G434" s="16315" t="str">
        <f>=IFERROR(INDEX('All Data'!$U:$U,MATCH($H$429&amp;"",'All Data'!$A:$A,0)),"-")</f>
      </c>
    </row>
    <row customHeight="1" ht="15" r="435">
      <c r="B435" s="4384" t="inlineStr">
        <is>
          <t>OZ 1.0 Acres</t>
        </is>
      </c>
      <c r="C435" s="16318" t="str">
        <f>=IFERROR(INDEX('All Data'!$H:$H,MATCH($H$429&amp;"",'All Data'!$A:$A,0)),"-")</f>
      </c>
      <c r="D435" s="4384" t="inlineStr">
        <is>
          <t>Neighborhood Center</t>
        </is>
      </c>
      <c r="E435" s="16321" t="str">
        <f>=IFERROR(INDEX('All Data'!$N:$N,MATCH($H$429&amp;"",'All Data'!$A:$A,0)),"-")</f>
      </c>
      <c r="F435" s="4384" t="inlineStr">
        <is>
          <t>Poverty Rate</t>
        </is>
      </c>
      <c r="G435" s="16324" t="str">
        <f>=IFERROR(INDEX('All Data'!$AL:$AL,MATCH($H$429&amp;"",'All Data'!$A:$A,0)),"-")</f>
      </c>
    </row>
    <row customHeight="1" ht="15" r="436">
      <c r="B436" s="32" t="inlineStr">
        <is>
          <t>OZ 1.0 % of Tract</t>
        </is>
      </c>
      <c r="C436" s="16327" t="str">
        <f>=IFERROR(INDEX('All Data'!$I:$I,MATCH($H$429&amp;"",'All Data'!$A:$A,0)),"-")</f>
      </c>
      <c r="D436" s="32" t="inlineStr">
        <is>
          <t>Employment District</t>
        </is>
      </c>
      <c r="E436" s="16330" t="str">
        <f>=IFERROR(INDEX('All Data'!$O:$O,MATCH($H$429&amp;"",'All Data'!$A:$A,0)),"-")</f>
      </c>
      <c r="F436" s="32" t="inlineStr">
        <is>
          <t>Unemployment Rate</t>
        </is>
      </c>
      <c r="G436" s="16333" t="str">
        <f>=IFERROR(INDEX('All Data'!$AM:$AM,MATCH($H$429&amp;"",'All Data'!$A:$A,0)),"-")</f>
      </c>
    </row>
    <row customHeight="1" ht="15" r="437">
      <c r="B437" s="4384" t="inlineStr">
        <is>
          <t/>
        </is>
      </c>
      <c r="C437" s="4440" t="inlineStr">
        <is>
          <t/>
        </is>
      </c>
      <c r="D437" s="4384" t="inlineStr">
        <is>
          <t>Industrial District</t>
        </is>
      </c>
      <c r="E437" s="16336" t="str">
        <f>=IFERROR(INDEX('All Data'!$P:$P,MATCH($H$429&amp;"",'All Data'!$A:$A,0)),"-")</f>
      </c>
      <c r="F437" s="4384" t="inlineStr">
        <is>
          <t>Median Family Income</t>
        </is>
      </c>
      <c r="G437" s="16339" t="str">
        <f>=IFERROR(INDEX('All Data'!$AN:$AN,MATCH($H$429&amp;"",'All Data'!$A:$A,0)),"-")</f>
      </c>
    </row>
    <row customHeight="1" ht="15" r="438">
      <c r="B438" s="32" t="inlineStr">
        <is>
          <t/>
        </is>
      </c>
      <c r="C438" s="4448" t="inlineStr">
        <is>
          <t/>
        </is>
      </c>
      <c r="D438" s="32" t="inlineStr">
        <is>
          <t>Retail District</t>
        </is>
      </c>
      <c r="E438" s="16342" t="str">
        <f>=IFERROR(INDEX('All Data'!$Q:$Q,MATCH($H$429&amp;"",'All Data'!$A:$A,0)),"-")</f>
      </c>
      <c r="F438" s="32" t="inlineStr">
        <is>
          <t/>
        </is>
      </c>
      <c r="G438" s="4448" t="inlineStr">
        <is>
          <t/>
        </is>
      </c>
    </row>
    <row customHeight="1" ht="14" r="439">
      <c r="B439" s="4453" t="inlineStr">
        <is>
          <t>TRANSIT ACCESS</t>
        </is>
      </c>
      <c r="C439" s="4453"/>
      <c r="D439" s="4453" t="inlineStr">
        <is>
          <t>AUTO ACCESS</t>
        </is>
      </c>
      <c r="E439" s="4453"/>
      <c r="F439" s="4453" t="inlineStr">
        <is>
          <t>PROJECTED GROWTH 2027-37</t>
        </is>
      </c>
      <c r="G439" s="4453"/>
    </row>
    <row customHeight="1" ht="15" r="440">
      <c r="B440" s="4384" t="inlineStr">
        <is>
          <t>Rail / BRT Stops</t>
        </is>
      </c>
      <c r="C440" s="16345" t="str">
        <f>=IFERROR(INDEX('All Data'!$V:$V,MATCH($H$429&amp;"",'All Data'!$A:$A,0)),"-")</f>
      </c>
      <c r="D440" s="4384" t="inlineStr">
        <is>
          <t>Freeway Exits</t>
        </is>
      </c>
      <c r="E440" s="16348" t="str">
        <f>=IFERROR(INDEX('All Data'!$AB:$AB,MATCH($H$429&amp;"",'All Data'!$A:$A,0)),"-")</f>
      </c>
      <c r="F440" s="4384" t="inlineStr">
        <is>
          <t>Households Added</t>
        </is>
      </c>
      <c r="G440" s="16351" t="str">
        <f>=IFERROR(INDEX('All Data'!$AG:$AG,MATCH($H$429&amp;"",'All Data'!$A:$A,0)),"-")</f>
      </c>
    </row>
    <row customHeight="1" ht="15" r="441">
      <c r="B441" s="32" t="inlineStr">
        <is>
          <t>SAP Acres</t>
        </is>
      </c>
      <c r="C441" s="16354" t="str">
        <f>=IFERROR(INDEX('All Data'!$W:$W,MATCH($H$429&amp;"",'All Data'!$A:$A,0)),"-")</f>
      </c>
      <c r="D441" s="32" t="inlineStr">
        <is>
          <t>Exit Distance (mi)</t>
        </is>
      </c>
      <c r="E441" s="16357" t="str">
        <f>=IFERROR(INDEX('All Data'!$AC:$AC,MATCH($H$429&amp;"",'All Data'!$A:$A,0)),"-")</f>
      </c>
      <c r="F441" s="32" t="inlineStr">
        <is>
          <t>Population Added</t>
        </is>
      </c>
      <c r="G441" s="16360" t="str">
        <f>=IFERROR(INDEX('All Data'!$AH:$AH,MATCH($H$429&amp;"",'All Data'!$A:$A,0)),"-")</f>
      </c>
    </row>
    <row customHeight="1" ht="15" r="442">
      <c r="B442" s="4384" t="inlineStr">
        <is>
          <t>SAP % of Tract</t>
        </is>
      </c>
      <c r="C442" s="16363" t="str">
        <f>=IFERROR(INDEX('All Data'!$X:$X,MATCH($H$429&amp;"",'All Data'!$A:$A,0)),"-")</f>
      </c>
      <c r="D442" s="4384" t="inlineStr">
        <is>
          <t>ATO Jobs (Auto)</t>
        </is>
      </c>
      <c r="E442" s="16366" t="str">
        <f>=IFERROR(INDEX('All Data'!$AD:$AD,MATCH($H$429&amp;"",'All Data'!$A:$A,0)),"-")</f>
      </c>
      <c r="F442" s="4384" t="inlineStr">
        <is>
          <t>Jobs Added</t>
        </is>
      </c>
      <c r="G442" s="16369" t="str">
        <f>=IFERROR(INDEX('All Data'!$AI:$AI,MATCH($H$429&amp;"",'All Data'!$A:$A,0)),"-")</f>
      </c>
    </row>
    <row customHeight="1" ht="15" r="443">
      <c r="B443" s="32" t="inlineStr">
        <is>
          <t>ATO Jobs (Transit)</t>
        </is>
      </c>
      <c r="C443" s="16372" t="str">
        <f>=IFERROR(INDEX('All Data'!$Y:$Y,MATCH($H$429&amp;"",'All Data'!$A:$A,0)),"-")</f>
      </c>
      <c r="D443" s="32" t="inlineStr">
        <is>
          <t>ATO Households (Auto)</t>
        </is>
      </c>
      <c r="E443" s="16375" t="str">
        <f>=IFERROR(INDEX('All Data'!$AE:$AE,MATCH($H$429&amp;"",'All Data'!$A:$A,0)),"-")</f>
      </c>
      <c r="F443" s="32" t="inlineStr">
        <is>
          <t>ERU Added</t>
        </is>
      </c>
      <c r="G443" s="16378" t="str">
        <f>=IFERROR(INDEX('All Data'!$AJ:$AJ,MATCH($H$429&amp;"",'All Data'!$A:$A,0)),"-")</f>
      </c>
    </row>
    <row customHeight="1" ht="15" r="444">
      <c r="B444" s="4384" t="inlineStr">
        <is>
          <t>ATO Households (Transit)</t>
        </is>
      </c>
      <c r="C444" s="16381" t="str">
        <f>=IFERROR(INDEX('All Data'!$Z:$Z,MATCH($H$429&amp;"",'All Data'!$A:$A,0)),"-")</f>
      </c>
      <c r="D444" s="4384" t="inlineStr">
        <is>
          <t/>
        </is>
      </c>
      <c r="E444" s="4440" t="inlineStr">
        <is>
          <t/>
        </is>
      </c>
      <c r="F444" s="4384" t="inlineStr">
        <is>
          <t>ERU per Acre</t>
        </is>
      </c>
      <c r="G444" s="16384" t="str">
        <f>=IFERROR(INDEX('All Data'!$AK:$AK,MATCH($H$429&amp;"",'All Data'!$A:$A,0)),"-")</f>
      </c>
    </row>
    <row customHeight="1" ht="15" r="445">
      <c r="B445" s="32" t="inlineStr">
        <is>
          <t>SAP Planned HH/ac</t>
        </is>
      </c>
      <c r="C445" s="16387" t="str">
        <f>=IFERROR(INDEX('All Data'!$AA:$AA,MATCH($H$429&amp;"",'All Data'!$A:$A,0)),"-")</f>
      </c>
      <c r="D445" s="32" t="inlineStr">
        <is>
          <t/>
        </is>
      </c>
      <c r="E445" s="4448" t="inlineStr">
        <is>
          <t/>
        </is>
      </c>
      <c r="F445" s="32" t="inlineStr">
        <is>
          <t/>
        </is>
      </c>
      <c r="G445" s="4448" t="inlineStr">
        <is>
          <t/>
        </is>
      </c>
    </row>
    <row customHeight="1" ht="15" r="446">
      <c r="B446" s="4384" t="inlineStr">
        <is>
          <t/>
        </is>
      </c>
      <c r="C446" s="4440" t="inlineStr">
        <is>
          <t/>
        </is>
      </c>
      <c r="D446" s="4384" t="inlineStr">
        <is>
          <t/>
        </is>
      </c>
      <c r="E446" s="4440" t="inlineStr">
        <is>
          <t/>
        </is>
      </c>
      <c r="F446" s="4384" t="inlineStr">
        <is>
          <t/>
        </is>
      </c>
      <c r="G446" s="4440" t="inlineStr">
        <is>
          <t/>
        </is>
      </c>
    </row>
    <row customHeight="1" ht="14" r="447">
      <c r="B447" s="4500" t="inlineStr">
        <is>
          <t>INCOME</t>
        </is>
      </c>
      <c r="C447" s="4500"/>
      <c r="D447" s="4500" t="inlineStr">
        <is>
          <t>POVERTY RATE</t>
        </is>
      </c>
      <c r="E447" s="4500"/>
      <c r="F447" s="4500" t="inlineStr">
        <is>
          <t>UNEMPLOYMENT</t>
        </is>
      </c>
      <c r="G447" s="4500"/>
    </row>
    <row customHeight="1" ht="18" r="448">
      <c r="B448" s="10"/>
      <c r="C448" s="16391" t="str">
        <f>=IFERROR(INDEX('All Data'!$AN:$AN,MATCH($H$429&amp;"",'All Data'!$A:$A,0)),"-")</f>
      </c>
      <c r="D448" s="10"/>
      <c r="E448" s="16395" t="str">
        <f>=IFERROR(INDEX('All Data'!$AL:$AL,MATCH($H$429&amp;"",'All Data'!$A:$A,0)),"-")</f>
      </c>
      <c r="F448" s="10"/>
      <c r="G448" s="16399" t="str">
        <f>=IFERROR(INDEX('All Data'!$AM:$AM,MATCH($H$429&amp;"",'All Data'!$A:$A,0)),"-")</f>
      </c>
    </row>
    <row customHeight="1" ht="24" r="449">
      <c r="B449" s="4645" t="str">
        <f>="Investment Likelihood: "&amp;IFERROR(INDEX('All Data'!$AP:$AP,MATCH($H$429&amp;"",'All Data'!$A:$A,0)),"—")</f>
      </c>
      <c r="C449" s="4645"/>
      <c r="D449" s="4645"/>
      <c r="E449" s="4645"/>
      <c r="F449" s="4645"/>
      <c r="G449" s="4645"/>
    </row>
    <row customHeight="1" ht="15" r="450">
      <c r="B450" s="4516" t="inlineStr">
        <is>
          <t>Access to Opportunities (ATO) Composite Score /100</t>
        </is>
      </c>
      <c r="C450" s="4516"/>
      <c r="D450" s="4516"/>
      <c r="E450" s="4516"/>
      <c r="F450" s="16403" t="str">
        <f>=IFERROR(INDEX('All Data'!$AF:$AF,MATCH($H$429&amp;"",'All Data'!$A:$A,0)),"-")</f>
      </c>
      <c r="G450" s="15"/>
    </row>
    <row customHeight="1" ht="8" r="451"/>
    <row customHeight="1" ht="8" r="452"/>
    <row customHeight="1" ht="8" r="453"/>
    <row customHeight="1" ht="22" r="454">
      <c r="A454" s="4523" t="str">
        <f>="19  —  "&amp;IFERROR(INDEX('All Data'!$C:$C,MATCH($H$454&amp;"",'All Data'!$A:$A,0)),"")&amp;"  |  GEOID "&amp;$H$454&amp;"  |  "&amp;TEXT(IFERROR(INDEX('All Data'!$F:$F,MATCH($H$454&amp;"",'All Data'!$A:$A,0)),0),"0")&amp;" ac  |  "&amp;IFERROR(INDEX('All Data'!$AP:$AP,MATCH($H$454&amp;"",'All Data'!$A:$A,0)),"—")</f>
      </c>
      <c r="B454" s="4523"/>
      <c r="C454" s="4523"/>
      <c r="D454" s="4523"/>
      <c r="E454" s="4523"/>
      <c r="F454" s="4523"/>
      <c r="G454" s="4523"/>
      <c r="H454" s="16404" t="inlineStr">
        <is>
          <t>49049002002</t>
        </is>
      </c>
    </row>
    <row customHeight="1" ht="14" r="455">
      <c r="B455" s="4382" t="inlineStr">
        <is>
          <t>TRACT PROFILE</t>
        </is>
      </c>
      <c r="C455" s="4382"/>
      <c r="D455" s="4382" t="inlineStr">
        <is>
          <t>CENTERS &amp; DISTRICTS</t>
        </is>
      </c>
      <c r="E455" s="4382"/>
      <c r="F455" s="4382" t="inlineStr">
        <is>
          <t>HOUSING &amp; DEMOGRAPHICS</t>
        </is>
      </c>
      <c r="G455" s="4382"/>
    </row>
    <row customHeight="1" ht="15" r="456">
      <c r="B456" s="4384" t="inlineStr">
        <is>
          <t>Population</t>
        </is>
      </c>
      <c r="C456" s="16407" t="str">
        <f>=IFERROR(INDEX('All Data'!$D:$D,MATCH($H$454&amp;"",'All Data'!$A:$A,0)),"-")</f>
      </c>
      <c r="D456" s="4384" t="inlineStr">
        <is>
          <t>WC MUorC % Total</t>
        </is>
      </c>
      <c r="E456" s="16410" t="str">
        <f>=IFERROR(INDEX('All Data'!$J:$J,MATCH($H$454&amp;"",'All Data'!$A:$A,0)),"-")</f>
      </c>
      <c r="F456" s="4384" t="inlineStr">
        <is>
          <t>Total Units</t>
        </is>
      </c>
      <c r="G456" s="16413" t="str">
        <f>=IFERROR(INDEX('All Data'!$R:$R,MATCH($H$454&amp;"",'All Data'!$A:$A,0)),"-")</f>
      </c>
    </row>
    <row customHeight="1" ht="15" r="457">
      <c r="B457" s="32" t="inlineStr">
        <is>
          <t>Households</t>
        </is>
      </c>
      <c r="C457" s="16416" t="str">
        <f>=IFERROR(INDEX('All Data'!$E:$E,MATCH($H$454&amp;"",'All Data'!$A:$A,0)),"-")</f>
      </c>
      <c r="D457" s="32" t="inlineStr">
        <is>
          <t>Metropolitan Center</t>
        </is>
      </c>
      <c r="E457" s="16419" t="str">
        <f>=IFERROR(INDEX('All Data'!$K:$K,MATCH($H$454&amp;"",'All Data'!$A:$A,0)),"-")</f>
      </c>
      <c r="F457" s="32" t="inlineStr">
        <is>
          <t>Residential Acres</t>
        </is>
      </c>
      <c r="G457" s="16422" t="str">
        <f>=IFERROR(INDEX('All Data'!$S:$S,MATCH($H$454&amp;"",'All Data'!$A:$A,0)),"-")</f>
      </c>
    </row>
    <row customHeight="1" ht="15" r="458">
      <c r="B458" s="4384" t="inlineStr">
        <is>
          <t>Total Acres</t>
        </is>
      </c>
      <c r="C458" s="16425" t="str">
        <f>=IFERROR(INDEX('All Data'!$F:$F,MATCH($H$454&amp;"",'All Data'!$A:$A,0)),"-")</f>
      </c>
      <c r="D458" s="4384" t="inlineStr">
        <is>
          <t>Urban Center</t>
        </is>
      </c>
      <c r="E458" s="16428" t="str">
        <f>=IFERROR(INDEX('All Data'!$L:$L,MATCH($H$454&amp;"",'All Data'!$A:$A,0)),"-")</f>
      </c>
      <c r="F458" s="4384" t="inlineStr">
        <is>
          <t>SFD Acres</t>
        </is>
      </c>
      <c r="G458" s="16431" t="str">
        <f>=IFERROR(INDEX('All Data'!$T:$T,MATCH($H$454&amp;"",'All Data'!$A:$A,0)),"-")</f>
      </c>
    </row>
    <row customHeight="1" ht="15" r="459">
      <c r="B459" s="32" t="inlineStr">
        <is>
          <t>Developable Acres</t>
        </is>
      </c>
      <c r="C459" s="16434" t="str">
        <f>=IFERROR(INDEX('All Data'!$G:$G,MATCH($H$454&amp;"",'All Data'!$A:$A,0)),"-")</f>
      </c>
      <c r="D459" s="32" t="inlineStr">
        <is>
          <t>City Center</t>
        </is>
      </c>
      <c r="E459" s="16437" t="str">
        <f>=IFERROR(INDEX('All Data'!$M:$M,MATCH($H$454&amp;"",'All Data'!$A:$A,0)),"-")</f>
      </c>
      <c r="F459" s="32" t="inlineStr">
        <is>
          <t>MF / SFA Acres</t>
        </is>
      </c>
      <c r="G459" s="16440" t="str">
        <f>=IFERROR(INDEX('All Data'!$U:$U,MATCH($H$454&amp;"",'All Data'!$A:$A,0)),"-")</f>
      </c>
    </row>
    <row customHeight="1" ht="15" r="460">
      <c r="B460" s="4384" t="inlineStr">
        <is>
          <t>OZ 1.0 Acres</t>
        </is>
      </c>
      <c r="C460" s="16443" t="str">
        <f>=IFERROR(INDEX('All Data'!$H:$H,MATCH($H$454&amp;"",'All Data'!$A:$A,0)),"-")</f>
      </c>
      <c r="D460" s="4384" t="inlineStr">
        <is>
          <t>Neighborhood Center</t>
        </is>
      </c>
      <c r="E460" s="16446" t="str">
        <f>=IFERROR(INDEX('All Data'!$N:$N,MATCH($H$454&amp;"",'All Data'!$A:$A,0)),"-")</f>
      </c>
      <c r="F460" s="4384" t="inlineStr">
        <is>
          <t>Poverty Rate</t>
        </is>
      </c>
      <c r="G460" s="16449" t="str">
        <f>=IFERROR(INDEX('All Data'!$AL:$AL,MATCH($H$454&amp;"",'All Data'!$A:$A,0)),"-")</f>
      </c>
    </row>
    <row customHeight="1" ht="15" r="461">
      <c r="B461" s="32" t="inlineStr">
        <is>
          <t>OZ 1.0 % of Tract</t>
        </is>
      </c>
      <c r="C461" s="16452" t="str">
        <f>=IFERROR(INDEX('All Data'!$I:$I,MATCH($H$454&amp;"",'All Data'!$A:$A,0)),"-")</f>
      </c>
      <c r="D461" s="32" t="inlineStr">
        <is>
          <t>Employment District</t>
        </is>
      </c>
      <c r="E461" s="16455" t="str">
        <f>=IFERROR(INDEX('All Data'!$O:$O,MATCH($H$454&amp;"",'All Data'!$A:$A,0)),"-")</f>
      </c>
      <c r="F461" s="32" t="inlineStr">
        <is>
          <t>Unemployment Rate</t>
        </is>
      </c>
      <c r="G461" s="16458" t="str">
        <f>=IFERROR(INDEX('All Data'!$AM:$AM,MATCH($H$454&amp;"",'All Data'!$A:$A,0)),"-")</f>
      </c>
    </row>
    <row customHeight="1" ht="15" r="462">
      <c r="B462" s="4384" t="inlineStr">
        <is>
          <t/>
        </is>
      </c>
      <c r="C462" s="4440" t="inlineStr">
        <is>
          <t/>
        </is>
      </c>
      <c r="D462" s="4384" t="inlineStr">
        <is>
          <t>Industrial District</t>
        </is>
      </c>
      <c r="E462" s="16461" t="str">
        <f>=IFERROR(INDEX('All Data'!$P:$P,MATCH($H$454&amp;"",'All Data'!$A:$A,0)),"-")</f>
      </c>
      <c r="F462" s="4384" t="inlineStr">
        <is>
          <t>Median Family Income</t>
        </is>
      </c>
      <c r="G462" s="16464" t="str">
        <f>=IFERROR(INDEX('All Data'!$AN:$AN,MATCH($H$454&amp;"",'All Data'!$A:$A,0)),"-")</f>
      </c>
    </row>
    <row customHeight="1" ht="15" r="463">
      <c r="B463" s="32" t="inlineStr">
        <is>
          <t/>
        </is>
      </c>
      <c r="C463" s="4448" t="inlineStr">
        <is>
          <t/>
        </is>
      </c>
      <c r="D463" s="32" t="inlineStr">
        <is>
          <t>Retail District</t>
        </is>
      </c>
      <c r="E463" s="16467" t="str">
        <f>=IFERROR(INDEX('All Data'!$Q:$Q,MATCH($H$454&amp;"",'All Data'!$A:$A,0)),"-")</f>
      </c>
      <c r="F463" s="32" t="inlineStr">
        <is>
          <t/>
        </is>
      </c>
      <c r="G463" s="4448" t="inlineStr">
        <is>
          <t/>
        </is>
      </c>
    </row>
    <row customHeight="1" ht="14" r="464">
      <c r="B464" s="4453" t="inlineStr">
        <is>
          <t>TRANSIT ACCESS</t>
        </is>
      </c>
      <c r="C464" s="4453"/>
      <c r="D464" s="4453" t="inlineStr">
        <is>
          <t>AUTO ACCESS</t>
        </is>
      </c>
      <c r="E464" s="4453"/>
      <c r="F464" s="4453" t="inlineStr">
        <is>
          <t>PROJECTED GROWTH 2027-37</t>
        </is>
      </c>
      <c r="G464" s="4453"/>
    </row>
    <row customHeight="1" ht="15" r="465">
      <c r="B465" s="4384" t="inlineStr">
        <is>
          <t>Rail / BRT Stops</t>
        </is>
      </c>
      <c r="C465" s="16470" t="str">
        <f>=IFERROR(INDEX('All Data'!$V:$V,MATCH($H$454&amp;"",'All Data'!$A:$A,0)),"-")</f>
      </c>
      <c r="D465" s="4384" t="inlineStr">
        <is>
          <t>Freeway Exits</t>
        </is>
      </c>
      <c r="E465" s="16473" t="str">
        <f>=IFERROR(INDEX('All Data'!$AB:$AB,MATCH($H$454&amp;"",'All Data'!$A:$A,0)),"-")</f>
      </c>
      <c r="F465" s="4384" t="inlineStr">
        <is>
          <t>Households Added</t>
        </is>
      </c>
      <c r="G465" s="16476" t="str">
        <f>=IFERROR(INDEX('All Data'!$AG:$AG,MATCH($H$454&amp;"",'All Data'!$A:$A,0)),"-")</f>
      </c>
    </row>
    <row customHeight="1" ht="15" r="466">
      <c r="B466" s="32" t="inlineStr">
        <is>
          <t>SAP Acres</t>
        </is>
      </c>
      <c r="C466" s="16479" t="str">
        <f>=IFERROR(INDEX('All Data'!$W:$W,MATCH($H$454&amp;"",'All Data'!$A:$A,0)),"-")</f>
      </c>
      <c r="D466" s="32" t="inlineStr">
        <is>
          <t>Exit Distance (mi)</t>
        </is>
      </c>
      <c r="E466" s="16482" t="str">
        <f>=IFERROR(INDEX('All Data'!$AC:$AC,MATCH($H$454&amp;"",'All Data'!$A:$A,0)),"-")</f>
      </c>
      <c r="F466" s="32" t="inlineStr">
        <is>
          <t>Population Added</t>
        </is>
      </c>
      <c r="G466" s="16485" t="str">
        <f>=IFERROR(INDEX('All Data'!$AH:$AH,MATCH($H$454&amp;"",'All Data'!$A:$A,0)),"-")</f>
      </c>
    </row>
    <row customHeight="1" ht="15" r="467">
      <c r="B467" s="4384" t="inlineStr">
        <is>
          <t>SAP % of Tract</t>
        </is>
      </c>
      <c r="C467" s="16488" t="str">
        <f>=IFERROR(INDEX('All Data'!$X:$X,MATCH($H$454&amp;"",'All Data'!$A:$A,0)),"-")</f>
      </c>
      <c r="D467" s="4384" t="inlineStr">
        <is>
          <t>ATO Jobs (Auto)</t>
        </is>
      </c>
      <c r="E467" s="16491" t="str">
        <f>=IFERROR(INDEX('All Data'!$AD:$AD,MATCH($H$454&amp;"",'All Data'!$A:$A,0)),"-")</f>
      </c>
      <c r="F467" s="4384" t="inlineStr">
        <is>
          <t>Jobs Added</t>
        </is>
      </c>
      <c r="G467" s="16494" t="str">
        <f>=IFERROR(INDEX('All Data'!$AI:$AI,MATCH($H$454&amp;"",'All Data'!$A:$A,0)),"-")</f>
      </c>
    </row>
    <row customHeight="1" ht="15" r="468">
      <c r="B468" s="32" t="inlineStr">
        <is>
          <t>ATO Jobs (Transit)</t>
        </is>
      </c>
      <c r="C468" s="16497" t="str">
        <f>=IFERROR(INDEX('All Data'!$Y:$Y,MATCH($H$454&amp;"",'All Data'!$A:$A,0)),"-")</f>
      </c>
      <c r="D468" s="32" t="inlineStr">
        <is>
          <t>ATO Households (Auto)</t>
        </is>
      </c>
      <c r="E468" s="16500" t="str">
        <f>=IFERROR(INDEX('All Data'!$AE:$AE,MATCH($H$454&amp;"",'All Data'!$A:$A,0)),"-")</f>
      </c>
      <c r="F468" s="32" t="inlineStr">
        <is>
          <t>ERU Added</t>
        </is>
      </c>
      <c r="G468" s="16503" t="str">
        <f>=IFERROR(INDEX('All Data'!$AJ:$AJ,MATCH($H$454&amp;"",'All Data'!$A:$A,0)),"-")</f>
      </c>
    </row>
    <row customHeight="1" ht="15" r="469">
      <c r="B469" s="4384" t="inlineStr">
        <is>
          <t>ATO Households (Transit)</t>
        </is>
      </c>
      <c r="C469" s="16506" t="str">
        <f>=IFERROR(INDEX('All Data'!$Z:$Z,MATCH($H$454&amp;"",'All Data'!$A:$A,0)),"-")</f>
      </c>
      <c r="D469" s="4384" t="inlineStr">
        <is>
          <t/>
        </is>
      </c>
      <c r="E469" s="4440" t="inlineStr">
        <is>
          <t/>
        </is>
      </c>
      <c r="F469" s="4384" t="inlineStr">
        <is>
          <t>ERU per Acre</t>
        </is>
      </c>
      <c r="G469" s="16509" t="str">
        <f>=IFERROR(INDEX('All Data'!$AK:$AK,MATCH($H$454&amp;"",'All Data'!$A:$A,0)),"-")</f>
      </c>
    </row>
    <row customHeight="1" ht="15" r="470">
      <c r="B470" s="32" t="inlineStr">
        <is>
          <t>SAP Planned HH/ac</t>
        </is>
      </c>
      <c r="C470" s="16512" t="str">
        <f>=IFERROR(INDEX('All Data'!$AA:$AA,MATCH($H$454&amp;"",'All Data'!$A:$A,0)),"-")</f>
      </c>
      <c r="D470" s="32" t="inlineStr">
        <is>
          <t/>
        </is>
      </c>
      <c r="E470" s="4448" t="inlineStr">
        <is>
          <t/>
        </is>
      </c>
      <c r="F470" s="32" t="inlineStr">
        <is>
          <t/>
        </is>
      </c>
      <c r="G470" s="4448" t="inlineStr">
        <is>
          <t/>
        </is>
      </c>
    </row>
    <row customHeight="1" ht="15" r="471">
      <c r="B471" s="4384" t="inlineStr">
        <is>
          <t/>
        </is>
      </c>
      <c r="C471" s="4440" t="inlineStr">
        <is>
          <t/>
        </is>
      </c>
      <c r="D471" s="4384" t="inlineStr">
        <is>
          <t/>
        </is>
      </c>
      <c r="E471" s="4440" t="inlineStr">
        <is>
          <t/>
        </is>
      </c>
      <c r="F471" s="4384" t="inlineStr">
        <is>
          <t/>
        </is>
      </c>
      <c r="G471" s="4440" t="inlineStr">
        <is>
          <t/>
        </is>
      </c>
    </row>
    <row customHeight="1" ht="14" r="472">
      <c r="B472" s="4500" t="inlineStr">
        <is>
          <t>INCOME</t>
        </is>
      </c>
      <c r="C472" s="4500"/>
      <c r="D472" s="4500" t="inlineStr">
        <is>
          <t>POVERTY RATE</t>
        </is>
      </c>
      <c r="E472" s="4500"/>
      <c r="F472" s="4500" t="inlineStr">
        <is>
          <t>UNEMPLOYMENT</t>
        </is>
      </c>
      <c r="G472" s="4500"/>
    </row>
    <row customHeight="1" ht="18" r="473">
      <c r="B473" s="10"/>
      <c r="C473" s="16516" t="str">
        <f>=IFERROR(INDEX('All Data'!$AN:$AN,MATCH($H$454&amp;"",'All Data'!$A:$A,0)),"-")</f>
      </c>
      <c r="D473" s="10"/>
      <c r="E473" s="16520" t="str">
        <f>=IFERROR(INDEX('All Data'!$AL:$AL,MATCH($H$454&amp;"",'All Data'!$A:$A,0)),"-")</f>
      </c>
      <c r="F473" s="10"/>
      <c r="G473" s="16524" t="str">
        <f>=IFERROR(INDEX('All Data'!$AM:$AM,MATCH($H$454&amp;"",'All Data'!$A:$A,0)),"-")</f>
      </c>
    </row>
    <row customHeight="1" ht="24" r="474">
      <c r="B474" s="4645" t="str">
        <f>="Investment Likelihood: "&amp;IFERROR(INDEX('All Data'!$AP:$AP,MATCH($H$454&amp;"",'All Data'!$A:$A,0)),"—")</f>
      </c>
      <c r="C474" s="4645"/>
      <c r="D474" s="4645"/>
      <c r="E474" s="4645"/>
      <c r="F474" s="4645"/>
      <c r="G474" s="4645"/>
    </row>
    <row customHeight="1" ht="15" r="475">
      <c r="B475" s="4516" t="inlineStr">
        <is>
          <t>Access to Opportunities (ATO) Composite Score /100</t>
        </is>
      </c>
      <c r="C475" s="4516"/>
      <c r="D475" s="4516"/>
      <c r="E475" s="4516"/>
      <c r="F475" s="16528" t="str">
        <f>=IFERROR(INDEX('All Data'!$AF:$AF,MATCH($H$454&amp;"",'All Data'!$A:$A,0)),"-")</f>
      </c>
      <c r="G475" s="15"/>
    </row>
    <row customHeight="1" ht="8" r="476"/>
    <row customHeight="1" ht="8" r="477"/>
    <row customHeight="1" ht="8" r="478"/>
    <row customHeight="1" ht="22" r="479">
      <c r="A479" s="4523" t="str">
        <f>="20  —  "&amp;IFERROR(INDEX('All Data'!$C:$C,MATCH($H$479&amp;"",'All Data'!$A:$A,0)),"")&amp;"  |  GEOID "&amp;$H$479&amp;"  |  "&amp;TEXT(IFERROR(INDEX('All Data'!$F:$F,MATCH($H$479&amp;"",'All Data'!$A:$A,0)),0),"0")&amp;" ac  |  "&amp;IFERROR(INDEX('All Data'!$AP:$AP,MATCH($H$479&amp;"",'All Data'!$A:$A,0)),"—")</f>
      </c>
      <c r="B479" s="4523"/>
      <c r="C479" s="4523"/>
      <c r="D479" s="4523"/>
      <c r="E479" s="4523"/>
      <c r="F479" s="4523"/>
      <c r="G479" s="4523"/>
      <c r="H479" s="16529" t="inlineStr">
        <is>
          <t>49049002205</t>
        </is>
      </c>
    </row>
    <row customHeight="1" ht="14" r="480">
      <c r="B480" s="4382" t="inlineStr">
        <is>
          <t>TRACT PROFILE</t>
        </is>
      </c>
      <c r="C480" s="4382"/>
      <c r="D480" s="4382" t="inlineStr">
        <is>
          <t>CENTERS &amp; DISTRICTS</t>
        </is>
      </c>
      <c r="E480" s="4382"/>
      <c r="F480" s="4382" t="inlineStr">
        <is>
          <t>HOUSING &amp; DEMOGRAPHICS</t>
        </is>
      </c>
      <c r="G480" s="4382"/>
    </row>
    <row customHeight="1" ht="15" r="481">
      <c r="B481" s="4384" t="inlineStr">
        <is>
          <t>Population</t>
        </is>
      </c>
      <c r="C481" s="16532" t="str">
        <f>=IFERROR(INDEX('All Data'!$D:$D,MATCH($H$479&amp;"",'All Data'!$A:$A,0)),"-")</f>
      </c>
      <c r="D481" s="4384" t="inlineStr">
        <is>
          <t>WC MUorC % Total</t>
        </is>
      </c>
      <c r="E481" s="16535" t="str">
        <f>=IFERROR(INDEX('All Data'!$J:$J,MATCH($H$479&amp;"",'All Data'!$A:$A,0)),"-")</f>
      </c>
      <c r="F481" s="4384" t="inlineStr">
        <is>
          <t>Total Units</t>
        </is>
      </c>
      <c r="G481" s="16538" t="str">
        <f>=IFERROR(INDEX('All Data'!$R:$R,MATCH($H$479&amp;"",'All Data'!$A:$A,0)),"-")</f>
      </c>
    </row>
    <row customHeight="1" ht="15" r="482">
      <c r="B482" s="32" t="inlineStr">
        <is>
          <t>Households</t>
        </is>
      </c>
      <c r="C482" s="16541" t="str">
        <f>=IFERROR(INDEX('All Data'!$E:$E,MATCH($H$479&amp;"",'All Data'!$A:$A,0)),"-")</f>
      </c>
      <c r="D482" s="32" t="inlineStr">
        <is>
          <t>Metropolitan Center</t>
        </is>
      </c>
      <c r="E482" s="16544" t="str">
        <f>=IFERROR(INDEX('All Data'!$K:$K,MATCH($H$479&amp;"",'All Data'!$A:$A,0)),"-")</f>
      </c>
      <c r="F482" s="32" t="inlineStr">
        <is>
          <t>Residential Acres</t>
        </is>
      </c>
      <c r="G482" s="16547" t="str">
        <f>=IFERROR(INDEX('All Data'!$S:$S,MATCH($H$479&amp;"",'All Data'!$A:$A,0)),"-")</f>
      </c>
    </row>
    <row customHeight="1" ht="15" r="483">
      <c r="B483" s="4384" t="inlineStr">
        <is>
          <t>Total Acres</t>
        </is>
      </c>
      <c r="C483" s="16550" t="str">
        <f>=IFERROR(INDEX('All Data'!$F:$F,MATCH($H$479&amp;"",'All Data'!$A:$A,0)),"-")</f>
      </c>
      <c r="D483" s="4384" t="inlineStr">
        <is>
          <t>Urban Center</t>
        </is>
      </c>
      <c r="E483" s="16553" t="str">
        <f>=IFERROR(INDEX('All Data'!$L:$L,MATCH($H$479&amp;"",'All Data'!$A:$A,0)),"-")</f>
      </c>
      <c r="F483" s="4384" t="inlineStr">
        <is>
          <t>SFD Acres</t>
        </is>
      </c>
      <c r="G483" s="16556" t="str">
        <f>=IFERROR(INDEX('All Data'!$T:$T,MATCH($H$479&amp;"",'All Data'!$A:$A,0)),"-")</f>
      </c>
    </row>
    <row customHeight="1" ht="15" r="484">
      <c r="B484" s="32" t="inlineStr">
        <is>
          <t>Developable Acres</t>
        </is>
      </c>
      <c r="C484" s="16559" t="str">
        <f>=IFERROR(INDEX('All Data'!$G:$G,MATCH($H$479&amp;"",'All Data'!$A:$A,0)),"-")</f>
      </c>
      <c r="D484" s="32" t="inlineStr">
        <is>
          <t>City Center</t>
        </is>
      </c>
      <c r="E484" s="16562" t="str">
        <f>=IFERROR(INDEX('All Data'!$M:$M,MATCH($H$479&amp;"",'All Data'!$A:$A,0)),"-")</f>
      </c>
      <c r="F484" s="32" t="inlineStr">
        <is>
          <t>MF / SFA Acres</t>
        </is>
      </c>
      <c r="G484" s="16565" t="str">
        <f>=IFERROR(INDEX('All Data'!$U:$U,MATCH($H$479&amp;"",'All Data'!$A:$A,0)),"-")</f>
      </c>
    </row>
    <row customHeight="1" ht="15" r="485">
      <c r="B485" s="4384" t="inlineStr">
        <is>
          <t>OZ 1.0 Acres</t>
        </is>
      </c>
      <c r="C485" s="16568" t="str">
        <f>=IFERROR(INDEX('All Data'!$H:$H,MATCH($H$479&amp;"",'All Data'!$A:$A,0)),"-")</f>
      </c>
      <c r="D485" s="4384" t="inlineStr">
        <is>
          <t>Neighborhood Center</t>
        </is>
      </c>
      <c r="E485" s="16571" t="str">
        <f>=IFERROR(INDEX('All Data'!$N:$N,MATCH($H$479&amp;"",'All Data'!$A:$A,0)),"-")</f>
      </c>
      <c r="F485" s="4384" t="inlineStr">
        <is>
          <t>Poverty Rate</t>
        </is>
      </c>
      <c r="G485" s="16574" t="str">
        <f>=IFERROR(INDEX('All Data'!$AL:$AL,MATCH($H$479&amp;"",'All Data'!$A:$A,0)),"-")</f>
      </c>
    </row>
    <row customHeight="1" ht="15" r="486">
      <c r="B486" s="32" t="inlineStr">
        <is>
          <t>OZ 1.0 % of Tract</t>
        </is>
      </c>
      <c r="C486" s="16577" t="str">
        <f>=IFERROR(INDEX('All Data'!$I:$I,MATCH($H$479&amp;"",'All Data'!$A:$A,0)),"-")</f>
      </c>
      <c r="D486" s="32" t="inlineStr">
        <is>
          <t>Employment District</t>
        </is>
      </c>
      <c r="E486" s="16580" t="str">
        <f>=IFERROR(INDEX('All Data'!$O:$O,MATCH($H$479&amp;"",'All Data'!$A:$A,0)),"-")</f>
      </c>
      <c r="F486" s="32" t="inlineStr">
        <is>
          <t>Unemployment Rate</t>
        </is>
      </c>
      <c r="G486" s="16583" t="str">
        <f>=IFERROR(INDEX('All Data'!$AM:$AM,MATCH($H$479&amp;"",'All Data'!$A:$A,0)),"-")</f>
      </c>
    </row>
    <row customHeight="1" ht="15" r="487">
      <c r="B487" s="4384" t="inlineStr">
        <is>
          <t/>
        </is>
      </c>
      <c r="C487" s="4440" t="inlineStr">
        <is>
          <t/>
        </is>
      </c>
      <c r="D487" s="4384" t="inlineStr">
        <is>
          <t>Industrial District</t>
        </is>
      </c>
      <c r="E487" s="16586" t="str">
        <f>=IFERROR(INDEX('All Data'!$P:$P,MATCH($H$479&amp;"",'All Data'!$A:$A,0)),"-")</f>
      </c>
      <c r="F487" s="4384" t="inlineStr">
        <is>
          <t>Median Family Income</t>
        </is>
      </c>
      <c r="G487" s="16589" t="str">
        <f>=IFERROR(INDEX('All Data'!$AN:$AN,MATCH($H$479&amp;"",'All Data'!$A:$A,0)),"-")</f>
      </c>
    </row>
    <row customHeight="1" ht="15" r="488">
      <c r="B488" s="32" t="inlineStr">
        <is>
          <t/>
        </is>
      </c>
      <c r="C488" s="4448" t="inlineStr">
        <is>
          <t/>
        </is>
      </c>
      <c r="D488" s="32" t="inlineStr">
        <is>
          <t>Retail District</t>
        </is>
      </c>
      <c r="E488" s="16592" t="str">
        <f>=IFERROR(INDEX('All Data'!$Q:$Q,MATCH($H$479&amp;"",'All Data'!$A:$A,0)),"-")</f>
      </c>
      <c r="F488" s="32" t="inlineStr">
        <is>
          <t/>
        </is>
      </c>
      <c r="G488" s="4448" t="inlineStr">
        <is>
          <t/>
        </is>
      </c>
    </row>
    <row customHeight="1" ht="14" r="489">
      <c r="B489" s="4453" t="inlineStr">
        <is>
          <t>TRANSIT ACCESS</t>
        </is>
      </c>
      <c r="C489" s="4453"/>
      <c r="D489" s="4453" t="inlineStr">
        <is>
          <t>AUTO ACCESS</t>
        </is>
      </c>
      <c r="E489" s="4453"/>
      <c r="F489" s="4453" t="inlineStr">
        <is>
          <t>PROJECTED GROWTH 2027-37</t>
        </is>
      </c>
      <c r="G489" s="4453"/>
    </row>
    <row customHeight="1" ht="15" r="490">
      <c r="B490" s="4384" t="inlineStr">
        <is>
          <t>Rail / BRT Stops</t>
        </is>
      </c>
      <c r="C490" s="16595" t="str">
        <f>=IFERROR(INDEX('All Data'!$V:$V,MATCH($H$479&amp;"",'All Data'!$A:$A,0)),"-")</f>
      </c>
      <c r="D490" s="4384" t="inlineStr">
        <is>
          <t>Freeway Exits</t>
        </is>
      </c>
      <c r="E490" s="16598" t="str">
        <f>=IFERROR(INDEX('All Data'!$AB:$AB,MATCH($H$479&amp;"",'All Data'!$A:$A,0)),"-")</f>
      </c>
      <c r="F490" s="4384" t="inlineStr">
        <is>
          <t>Households Added</t>
        </is>
      </c>
      <c r="G490" s="16601" t="str">
        <f>=IFERROR(INDEX('All Data'!$AG:$AG,MATCH($H$479&amp;"",'All Data'!$A:$A,0)),"-")</f>
      </c>
    </row>
    <row customHeight="1" ht="15" r="491">
      <c r="B491" s="32" t="inlineStr">
        <is>
          <t>SAP Acres</t>
        </is>
      </c>
      <c r="C491" s="16604" t="str">
        <f>=IFERROR(INDEX('All Data'!$W:$W,MATCH($H$479&amp;"",'All Data'!$A:$A,0)),"-")</f>
      </c>
      <c r="D491" s="32" t="inlineStr">
        <is>
          <t>Exit Distance (mi)</t>
        </is>
      </c>
      <c r="E491" s="16607" t="str">
        <f>=IFERROR(INDEX('All Data'!$AC:$AC,MATCH($H$479&amp;"",'All Data'!$A:$A,0)),"-")</f>
      </c>
      <c r="F491" s="32" t="inlineStr">
        <is>
          <t>Population Added</t>
        </is>
      </c>
      <c r="G491" s="16610" t="str">
        <f>=IFERROR(INDEX('All Data'!$AH:$AH,MATCH($H$479&amp;"",'All Data'!$A:$A,0)),"-")</f>
      </c>
    </row>
    <row customHeight="1" ht="15" r="492">
      <c r="B492" s="4384" t="inlineStr">
        <is>
          <t>SAP % of Tract</t>
        </is>
      </c>
      <c r="C492" s="16613" t="str">
        <f>=IFERROR(INDEX('All Data'!$X:$X,MATCH($H$479&amp;"",'All Data'!$A:$A,0)),"-")</f>
      </c>
      <c r="D492" s="4384" t="inlineStr">
        <is>
          <t>ATO Jobs (Auto)</t>
        </is>
      </c>
      <c r="E492" s="16616" t="str">
        <f>=IFERROR(INDEX('All Data'!$AD:$AD,MATCH($H$479&amp;"",'All Data'!$A:$A,0)),"-")</f>
      </c>
      <c r="F492" s="4384" t="inlineStr">
        <is>
          <t>Jobs Added</t>
        </is>
      </c>
      <c r="G492" s="16619" t="str">
        <f>=IFERROR(INDEX('All Data'!$AI:$AI,MATCH($H$479&amp;"",'All Data'!$A:$A,0)),"-")</f>
      </c>
    </row>
    <row customHeight="1" ht="15" r="493">
      <c r="B493" s="32" t="inlineStr">
        <is>
          <t>ATO Jobs (Transit)</t>
        </is>
      </c>
      <c r="C493" s="16622" t="str">
        <f>=IFERROR(INDEX('All Data'!$Y:$Y,MATCH($H$479&amp;"",'All Data'!$A:$A,0)),"-")</f>
      </c>
      <c r="D493" s="32" t="inlineStr">
        <is>
          <t>ATO Households (Auto)</t>
        </is>
      </c>
      <c r="E493" s="16625" t="str">
        <f>=IFERROR(INDEX('All Data'!$AE:$AE,MATCH($H$479&amp;"",'All Data'!$A:$A,0)),"-")</f>
      </c>
      <c r="F493" s="32" t="inlineStr">
        <is>
          <t>ERU Added</t>
        </is>
      </c>
      <c r="G493" s="16628" t="str">
        <f>=IFERROR(INDEX('All Data'!$AJ:$AJ,MATCH($H$479&amp;"",'All Data'!$A:$A,0)),"-")</f>
      </c>
    </row>
    <row customHeight="1" ht="15" r="494">
      <c r="B494" s="4384" t="inlineStr">
        <is>
          <t>ATO Households (Transit)</t>
        </is>
      </c>
      <c r="C494" s="16631" t="str">
        <f>=IFERROR(INDEX('All Data'!$Z:$Z,MATCH($H$479&amp;"",'All Data'!$A:$A,0)),"-")</f>
      </c>
      <c r="D494" s="4384" t="inlineStr">
        <is>
          <t/>
        </is>
      </c>
      <c r="E494" s="4440" t="inlineStr">
        <is>
          <t/>
        </is>
      </c>
      <c r="F494" s="4384" t="inlineStr">
        <is>
          <t>ERU per Acre</t>
        </is>
      </c>
      <c r="G494" s="16634" t="str">
        <f>=IFERROR(INDEX('All Data'!$AK:$AK,MATCH($H$479&amp;"",'All Data'!$A:$A,0)),"-")</f>
      </c>
    </row>
    <row customHeight="1" ht="15" r="495">
      <c r="B495" s="32" t="inlineStr">
        <is>
          <t>SAP Planned HH/ac</t>
        </is>
      </c>
      <c r="C495" s="16637" t="str">
        <f>=IFERROR(INDEX('All Data'!$AA:$AA,MATCH($H$479&amp;"",'All Data'!$A:$A,0)),"-")</f>
      </c>
      <c r="D495" s="32" t="inlineStr">
        <is>
          <t/>
        </is>
      </c>
      <c r="E495" s="4448" t="inlineStr">
        <is>
          <t/>
        </is>
      </c>
      <c r="F495" s="32" t="inlineStr">
        <is>
          <t/>
        </is>
      </c>
      <c r="G495" s="4448" t="inlineStr">
        <is>
          <t/>
        </is>
      </c>
    </row>
    <row customHeight="1" ht="15" r="496">
      <c r="B496" s="4384" t="inlineStr">
        <is>
          <t/>
        </is>
      </c>
      <c r="C496" s="4440" t="inlineStr">
        <is>
          <t/>
        </is>
      </c>
      <c r="D496" s="4384" t="inlineStr">
        <is>
          <t/>
        </is>
      </c>
      <c r="E496" s="4440" t="inlineStr">
        <is>
          <t/>
        </is>
      </c>
      <c r="F496" s="4384" t="inlineStr">
        <is>
          <t/>
        </is>
      </c>
      <c r="G496" s="4440" t="inlineStr">
        <is>
          <t/>
        </is>
      </c>
    </row>
    <row customHeight="1" ht="14" r="497">
      <c r="B497" s="4500" t="inlineStr">
        <is>
          <t>INCOME</t>
        </is>
      </c>
      <c r="C497" s="4500"/>
      <c r="D497" s="4500" t="inlineStr">
        <is>
          <t>POVERTY RATE</t>
        </is>
      </c>
      <c r="E497" s="4500"/>
      <c r="F497" s="4500" t="inlineStr">
        <is>
          <t>UNEMPLOYMENT</t>
        </is>
      </c>
      <c r="G497" s="4500"/>
    </row>
    <row customHeight="1" ht="18" r="498">
      <c r="B498" s="10"/>
      <c r="C498" s="16641" t="str">
        <f>=IFERROR(INDEX('All Data'!$AN:$AN,MATCH($H$479&amp;"",'All Data'!$A:$A,0)),"-")</f>
      </c>
      <c r="D498" s="10"/>
      <c r="E498" s="16645" t="str">
        <f>=IFERROR(INDEX('All Data'!$AL:$AL,MATCH($H$479&amp;"",'All Data'!$A:$A,0)),"-")</f>
      </c>
      <c r="F498" s="10"/>
      <c r="G498" s="16649" t="str">
        <f>=IFERROR(INDEX('All Data'!$AM:$AM,MATCH($H$479&amp;"",'All Data'!$A:$A,0)),"-")</f>
      </c>
    </row>
    <row customHeight="1" ht="24" r="499">
      <c r="B499" s="4645" t="str">
        <f>="Investment Likelihood: "&amp;IFERROR(INDEX('All Data'!$AP:$AP,MATCH($H$479&amp;"",'All Data'!$A:$A,0)),"—")</f>
      </c>
      <c r="C499" s="4645"/>
      <c r="D499" s="4645"/>
      <c r="E499" s="4645"/>
      <c r="F499" s="4645"/>
      <c r="G499" s="4645"/>
    </row>
    <row customHeight="1" ht="15" r="500">
      <c r="B500" s="4516" t="inlineStr">
        <is>
          <t>Access to Opportunities (ATO) Composite Score /100</t>
        </is>
      </c>
      <c r="C500" s="4516"/>
      <c r="D500" s="4516"/>
      <c r="E500" s="4516"/>
      <c r="F500" s="16653" t="str">
        <f>=IFERROR(INDEX('All Data'!$AF:$AF,MATCH($H$479&amp;"",'All Data'!$A:$A,0)),"-")</f>
      </c>
      <c r="G500" s="15"/>
    </row>
    <row customHeight="1" ht="8" r="501"/>
    <row customHeight="1" ht="8" r="502"/>
    <row customHeight="1" ht="8" r="503"/>
    <row customHeight="1" ht="22" r="504">
      <c r="A504" s="4902" t="str">
        <f>="21  —  "&amp;IFERROR(INDEX('All Data'!$C:$C,MATCH($H$504&amp;"",'All Data'!$A:$A,0)),"")&amp;"  |  GEOID "&amp;$H$504&amp;"  |  "&amp;TEXT(IFERROR(INDEX('All Data'!$F:$F,MATCH($H$504&amp;"",'All Data'!$A:$A,0)),0),"0")&amp;" ac  |  "&amp;IFERROR(INDEX('All Data'!$AP:$AP,MATCH($H$504&amp;"",'All Data'!$A:$A,0)),"—")</f>
      </c>
      <c r="B504" s="4902"/>
      <c r="C504" s="4902"/>
      <c r="D504" s="4902"/>
      <c r="E504" s="4902"/>
      <c r="F504" s="4902"/>
      <c r="G504" s="4902"/>
      <c r="H504" s="16654" t="inlineStr">
        <is>
          <t>49049002209</t>
        </is>
      </c>
    </row>
    <row customHeight="1" ht="14" r="505">
      <c r="B505" s="4382" t="inlineStr">
        <is>
          <t>TRACT PROFILE</t>
        </is>
      </c>
      <c r="C505" s="4382"/>
      <c r="D505" s="4382" t="inlineStr">
        <is>
          <t>CENTERS &amp; DISTRICTS</t>
        </is>
      </c>
      <c r="E505" s="4382"/>
      <c r="F505" s="4382" t="inlineStr">
        <is>
          <t>HOUSING &amp; DEMOGRAPHICS</t>
        </is>
      </c>
      <c r="G505" s="4382"/>
    </row>
    <row customHeight="1" ht="15" r="506">
      <c r="B506" s="4384" t="inlineStr">
        <is>
          <t>Population</t>
        </is>
      </c>
      <c r="C506" s="16657" t="str">
        <f>=IFERROR(INDEX('All Data'!$D:$D,MATCH($H$504&amp;"",'All Data'!$A:$A,0)),"-")</f>
      </c>
      <c r="D506" s="4384" t="inlineStr">
        <is>
          <t>WC MUorC % Total</t>
        </is>
      </c>
      <c r="E506" s="16660" t="str">
        <f>=IFERROR(INDEX('All Data'!$J:$J,MATCH($H$504&amp;"",'All Data'!$A:$A,0)),"-")</f>
      </c>
      <c r="F506" s="4384" t="inlineStr">
        <is>
          <t>Total Units</t>
        </is>
      </c>
      <c r="G506" s="16663" t="str">
        <f>=IFERROR(INDEX('All Data'!$R:$R,MATCH($H$504&amp;"",'All Data'!$A:$A,0)),"-")</f>
      </c>
    </row>
    <row customHeight="1" ht="15" r="507">
      <c r="B507" s="32" t="inlineStr">
        <is>
          <t>Households</t>
        </is>
      </c>
      <c r="C507" s="16666" t="str">
        <f>=IFERROR(INDEX('All Data'!$E:$E,MATCH($H$504&amp;"",'All Data'!$A:$A,0)),"-")</f>
      </c>
      <c r="D507" s="32" t="inlineStr">
        <is>
          <t>Metropolitan Center</t>
        </is>
      </c>
      <c r="E507" s="16669" t="str">
        <f>=IFERROR(INDEX('All Data'!$K:$K,MATCH($H$504&amp;"",'All Data'!$A:$A,0)),"-")</f>
      </c>
      <c r="F507" s="32" t="inlineStr">
        <is>
          <t>Residential Acres</t>
        </is>
      </c>
      <c r="G507" s="16672" t="str">
        <f>=IFERROR(INDEX('All Data'!$S:$S,MATCH($H$504&amp;"",'All Data'!$A:$A,0)),"-")</f>
      </c>
    </row>
    <row customHeight="1" ht="15" r="508">
      <c r="B508" s="4384" t="inlineStr">
        <is>
          <t>Total Acres</t>
        </is>
      </c>
      <c r="C508" s="16675" t="str">
        <f>=IFERROR(INDEX('All Data'!$F:$F,MATCH($H$504&amp;"",'All Data'!$A:$A,0)),"-")</f>
      </c>
      <c r="D508" s="4384" t="inlineStr">
        <is>
          <t>Urban Center</t>
        </is>
      </c>
      <c r="E508" s="16678" t="str">
        <f>=IFERROR(INDEX('All Data'!$L:$L,MATCH($H$504&amp;"",'All Data'!$A:$A,0)),"-")</f>
      </c>
      <c r="F508" s="4384" t="inlineStr">
        <is>
          <t>SFD Acres</t>
        </is>
      </c>
      <c r="G508" s="16681" t="str">
        <f>=IFERROR(INDEX('All Data'!$T:$T,MATCH($H$504&amp;"",'All Data'!$A:$A,0)),"-")</f>
      </c>
    </row>
    <row customHeight="1" ht="15" r="509">
      <c r="B509" s="32" t="inlineStr">
        <is>
          <t>Developable Acres</t>
        </is>
      </c>
      <c r="C509" s="16684" t="str">
        <f>=IFERROR(INDEX('All Data'!$G:$G,MATCH($H$504&amp;"",'All Data'!$A:$A,0)),"-")</f>
      </c>
      <c r="D509" s="32" t="inlineStr">
        <is>
          <t>City Center</t>
        </is>
      </c>
      <c r="E509" s="16687" t="str">
        <f>=IFERROR(INDEX('All Data'!$M:$M,MATCH($H$504&amp;"",'All Data'!$A:$A,0)),"-")</f>
      </c>
      <c r="F509" s="32" t="inlineStr">
        <is>
          <t>MF / SFA Acres</t>
        </is>
      </c>
      <c r="G509" s="16690" t="str">
        <f>=IFERROR(INDEX('All Data'!$U:$U,MATCH($H$504&amp;"",'All Data'!$A:$A,0)),"-")</f>
      </c>
    </row>
    <row customHeight="1" ht="15" r="510">
      <c r="B510" s="4384" t="inlineStr">
        <is>
          <t>OZ 1.0 Acres</t>
        </is>
      </c>
      <c r="C510" s="16693" t="str">
        <f>=IFERROR(INDEX('All Data'!$H:$H,MATCH($H$504&amp;"",'All Data'!$A:$A,0)),"-")</f>
      </c>
      <c r="D510" s="4384" t="inlineStr">
        <is>
          <t>Neighborhood Center</t>
        </is>
      </c>
      <c r="E510" s="16696" t="str">
        <f>=IFERROR(INDEX('All Data'!$N:$N,MATCH($H$504&amp;"",'All Data'!$A:$A,0)),"-")</f>
      </c>
      <c r="F510" s="4384" t="inlineStr">
        <is>
          <t>Poverty Rate</t>
        </is>
      </c>
      <c r="G510" s="16699" t="str">
        <f>=IFERROR(INDEX('All Data'!$AL:$AL,MATCH($H$504&amp;"",'All Data'!$A:$A,0)),"-")</f>
      </c>
    </row>
    <row customHeight="1" ht="15" r="511">
      <c r="B511" s="32" t="inlineStr">
        <is>
          <t>OZ 1.0 % of Tract</t>
        </is>
      </c>
      <c r="C511" s="16702" t="str">
        <f>=IFERROR(INDEX('All Data'!$I:$I,MATCH($H$504&amp;"",'All Data'!$A:$A,0)),"-")</f>
      </c>
      <c r="D511" s="32" t="inlineStr">
        <is>
          <t>Employment District</t>
        </is>
      </c>
      <c r="E511" s="16705" t="str">
        <f>=IFERROR(INDEX('All Data'!$O:$O,MATCH($H$504&amp;"",'All Data'!$A:$A,0)),"-")</f>
      </c>
      <c r="F511" s="32" t="inlineStr">
        <is>
          <t>Unemployment Rate</t>
        </is>
      </c>
      <c r="G511" s="16708" t="str">
        <f>=IFERROR(INDEX('All Data'!$AM:$AM,MATCH($H$504&amp;"",'All Data'!$A:$A,0)),"-")</f>
      </c>
    </row>
    <row customHeight="1" ht="15" r="512">
      <c r="B512" s="4384" t="inlineStr">
        <is>
          <t/>
        </is>
      </c>
      <c r="C512" s="4440" t="inlineStr">
        <is>
          <t/>
        </is>
      </c>
      <c r="D512" s="4384" t="inlineStr">
        <is>
          <t>Industrial District</t>
        </is>
      </c>
      <c r="E512" s="16711" t="str">
        <f>=IFERROR(INDEX('All Data'!$P:$P,MATCH($H$504&amp;"",'All Data'!$A:$A,0)),"-")</f>
      </c>
      <c r="F512" s="4384" t="inlineStr">
        <is>
          <t>Median Family Income</t>
        </is>
      </c>
      <c r="G512" s="16714" t="str">
        <f>=IFERROR(INDEX('All Data'!$AN:$AN,MATCH($H$504&amp;"",'All Data'!$A:$A,0)),"-")</f>
      </c>
    </row>
    <row customHeight="1" ht="15" r="513">
      <c r="B513" s="32" t="inlineStr">
        <is>
          <t/>
        </is>
      </c>
      <c r="C513" s="4448" t="inlineStr">
        <is>
          <t/>
        </is>
      </c>
      <c r="D513" s="32" t="inlineStr">
        <is>
          <t>Retail District</t>
        </is>
      </c>
      <c r="E513" s="16717" t="str">
        <f>=IFERROR(INDEX('All Data'!$Q:$Q,MATCH($H$504&amp;"",'All Data'!$A:$A,0)),"-")</f>
      </c>
      <c r="F513" s="32" t="inlineStr">
        <is>
          <t/>
        </is>
      </c>
      <c r="G513" s="4448" t="inlineStr">
        <is>
          <t/>
        </is>
      </c>
    </row>
    <row customHeight="1" ht="14" r="514">
      <c r="B514" s="4453" t="inlineStr">
        <is>
          <t>TRANSIT ACCESS</t>
        </is>
      </c>
      <c r="C514" s="4453"/>
      <c r="D514" s="4453" t="inlineStr">
        <is>
          <t>AUTO ACCESS</t>
        </is>
      </c>
      <c r="E514" s="4453"/>
      <c r="F514" s="4453" t="inlineStr">
        <is>
          <t>PROJECTED GROWTH 2027-37</t>
        </is>
      </c>
      <c r="G514" s="4453"/>
    </row>
    <row customHeight="1" ht="15" r="515">
      <c r="B515" s="4384" t="inlineStr">
        <is>
          <t>Rail / BRT Stops</t>
        </is>
      </c>
      <c r="C515" s="16720" t="str">
        <f>=IFERROR(INDEX('All Data'!$V:$V,MATCH($H$504&amp;"",'All Data'!$A:$A,0)),"-")</f>
      </c>
      <c r="D515" s="4384" t="inlineStr">
        <is>
          <t>Freeway Exits</t>
        </is>
      </c>
      <c r="E515" s="16723" t="str">
        <f>=IFERROR(INDEX('All Data'!$AB:$AB,MATCH($H$504&amp;"",'All Data'!$A:$A,0)),"-")</f>
      </c>
      <c r="F515" s="4384" t="inlineStr">
        <is>
          <t>Households Added</t>
        </is>
      </c>
      <c r="G515" s="16726" t="str">
        <f>=IFERROR(INDEX('All Data'!$AG:$AG,MATCH($H$504&amp;"",'All Data'!$A:$A,0)),"-")</f>
      </c>
    </row>
    <row customHeight="1" ht="15" r="516">
      <c r="B516" s="32" t="inlineStr">
        <is>
          <t>SAP Acres</t>
        </is>
      </c>
      <c r="C516" s="16729" t="str">
        <f>=IFERROR(INDEX('All Data'!$W:$W,MATCH($H$504&amp;"",'All Data'!$A:$A,0)),"-")</f>
      </c>
      <c r="D516" s="32" t="inlineStr">
        <is>
          <t>Exit Distance (mi)</t>
        </is>
      </c>
      <c r="E516" s="16732" t="str">
        <f>=IFERROR(INDEX('All Data'!$AC:$AC,MATCH($H$504&amp;"",'All Data'!$A:$A,0)),"-")</f>
      </c>
      <c r="F516" s="32" t="inlineStr">
        <is>
          <t>Population Added</t>
        </is>
      </c>
      <c r="G516" s="16735" t="str">
        <f>=IFERROR(INDEX('All Data'!$AH:$AH,MATCH($H$504&amp;"",'All Data'!$A:$A,0)),"-")</f>
      </c>
    </row>
    <row customHeight="1" ht="15" r="517">
      <c r="B517" s="4384" t="inlineStr">
        <is>
          <t>SAP % of Tract</t>
        </is>
      </c>
      <c r="C517" s="16738" t="str">
        <f>=IFERROR(INDEX('All Data'!$X:$X,MATCH($H$504&amp;"",'All Data'!$A:$A,0)),"-")</f>
      </c>
      <c r="D517" s="4384" t="inlineStr">
        <is>
          <t>ATO Jobs (Auto)</t>
        </is>
      </c>
      <c r="E517" s="16741" t="str">
        <f>=IFERROR(INDEX('All Data'!$AD:$AD,MATCH($H$504&amp;"",'All Data'!$A:$A,0)),"-")</f>
      </c>
      <c r="F517" s="4384" t="inlineStr">
        <is>
          <t>Jobs Added</t>
        </is>
      </c>
      <c r="G517" s="16744" t="str">
        <f>=IFERROR(INDEX('All Data'!$AI:$AI,MATCH($H$504&amp;"",'All Data'!$A:$A,0)),"-")</f>
      </c>
    </row>
    <row customHeight="1" ht="15" r="518">
      <c r="B518" s="32" t="inlineStr">
        <is>
          <t>ATO Jobs (Transit)</t>
        </is>
      </c>
      <c r="C518" s="16747" t="str">
        <f>=IFERROR(INDEX('All Data'!$Y:$Y,MATCH($H$504&amp;"",'All Data'!$A:$A,0)),"-")</f>
      </c>
      <c r="D518" s="32" t="inlineStr">
        <is>
          <t>ATO Households (Auto)</t>
        </is>
      </c>
      <c r="E518" s="16750" t="str">
        <f>=IFERROR(INDEX('All Data'!$AE:$AE,MATCH($H$504&amp;"",'All Data'!$A:$A,0)),"-")</f>
      </c>
      <c r="F518" s="32" t="inlineStr">
        <is>
          <t>ERU Added</t>
        </is>
      </c>
      <c r="G518" s="16753" t="str">
        <f>=IFERROR(INDEX('All Data'!$AJ:$AJ,MATCH($H$504&amp;"",'All Data'!$A:$A,0)),"-")</f>
      </c>
    </row>
    <row customHeight="1" ht="15" r="519">
      <c r="B519" s="4384" t="inlineStr">
        <is>
          <t>ATO Households (Transit)</t>
        </is>
      </c>
      <c r="C519" s="16756" t="str">
        <f>=IFERROR(INDEX('All Data'!$Z:$Z,MATCH($H$504&amp;"",'All Data'!$A:$A,0)),"-")</f>
      </c>
      <c r="D519" s="4384" t="inlineStr">
        <is>
          <t/>
        </is>
      </c>
      <c r="E519" s="4440" t="inlineStr">
        <is>
          <t/>
        </is>
      </c>
      <c r="F519" s="4384" t="inlineStr">
        <is>
          <t>ERU per Acre</t>
        </is>
      </c>
      <c r="G519" s="16759" t="str">
        <f>=IFERROR(INDEX('All Data'!$AK:$AK,MATCH($H$504&amp;"",'All Data'!$A:$A,0)),"-")</f>
      </c>
    </row>
    <row customHeight="1" ht="15" r="520">
      <c r="B520" s="32" t="inlineStr">
        <is>
          <t>SAP Planned HH/ac</t>
        </is>
      </c>
      <c r="C520" s="16762" t="str">
        <f>=IFERROR(INDEX('All Data'!$AA:$AA,MATCH($H$504&amp;"",'All Data'!$A:$A,0)),"-")</f>
      </c>
      <c r="D520" s="32" t="inlineStr">
        <is>
          <t/>
        </is>
      </c>
      <c r="E520" s="4448" t="inlineStr">
        <is>
          <t/>
        </is>
      </c>
      <c r="F520" s="32" t="inlineStr">
        <is>
          <t/>
        </is>
      </c>
      <c r="G520" s="4448" t="inlineStr">
        <is>
          <t/>
        </is>
      </c>
    </row>
    <row customHeight="1" ht="15" r="521">
      <c r="B521" s="4384" t="inlineStr">
        <is>
          <t/>
        </is>
      </c>
      <c r="C521" s="4440" t="inlineStr">
        <is>
          <t/>
        </is>
      </c>
      <c r="D521" s="4384" t="inlineStr">
        <is>
          <t/>
        </is>
      </c>
      <c r="E521" s="4440" t="inlineStr">
        <is>
          <t/>
        </is>
      </c>
      <c r="F521" s="4384" t="inlineStr">
        <is>
          <t/>
        </is>
      </c>
      <c r="G521" s="4440" t="inlineStr">
        <is>
          <t/>
        </is>
      </c>
    </row>
    <row customHeight="1" ht="14" r="522">
      <c r="B522" s="4500" t="inlineStr">
        <is>
          <t>INCOME</t>
        </is>
      </c>
      <c r="C522" s="4500"/>
      <c r="D522" s="4500" t="inlineStr">
        <is>
          <t>POVERTY RATE</t>
        </is>
      </c>
      <c r="E522" s="4500"/>
      <c r="F522" s="4500" t="inlineStr">
        <is>
          <t>UNEMPLOYMENT</t>
        </is>
      </c>
      <c r="G522" s="4500"/>
    </row>
    <row customHeight="1" ht="18" r="523">
      <c r="B523" s="10"/>
      <c r="C523" s="16766" t="str">
        <f>=IFERROR(INDEX('All Data'!$AN:$AN,MATCH($H$504&amp;"",'All Data'!$A:$A,0)),"-")</f>
      </c>
      <c r="D523" s="10"/>
      <c r="E523" s="16770" t="str">
        <f>=IFERROR(INDEX('All Data'!$AL:$AL,MATCH($H$504&amp;"",'All Data'!$A:$A,0)),"-")</f>
      </c>
      <c r="F523" s="10"/>
      <c r="G523" s="16774" t="str">
        <f>=IFERROR(INDEX('All Data'!$AM:$AM,MATCH($H$504&amp;"",'All Data'!$A:$A,0)),"-")</f>
      </c>
    </row>
    <row customHeight="1" ht="24" r="524">
      <c r="B524" s="5024" t="str">
        <f>="Investment Likelihood: "&amp;IFERROR(INDEX('All Data'!$AP:$AP,MATCH($H$504&amp;"",'All Data'!$A:$A,0)),"—")</f>
      </c>
      <c r="C524" s="5024"/>
      <c r="D524" s="5024"/>
      <c r="E524" s="5024"/>
      <c r="F524" s="5024"/>
      <c r="G524" s="5024"/>
    </row>
    <row customHeight="1" ht="15" r="525">
      <c r="B525" s="4516" t="inlineStr">
        <is>
          <t>Access to Opportunities (ATO) Composite Score /100</t>
        </is>
      </c>
      <c r="C525" s="4516"/>
      <c r="D525" s="4516"/>
      <c r="E525" s="4516"/>
      <c r="F525" s="16778" t="str">
        <f>=IFERROR(INDEX('All Data'!$AF:$AF,MATCH($H$504&amp;"",'All Data'!$A:$A,0)),"-")</f>
      </c>
      <c r="G525" s="15"/>
    </row>
    <row customHeight="1" ht="8" r="526"/>
    <row customHeight="1" ht="8" r="527"/>
    <row customHeight="1" ht="8" r="528"/>
    <row customHeight="1" ht="22" r="529">
      <c r="A529" s="4902" t="str">
        <f>="22  —  "&amp;IFERROR(INDEX('All Data'!$C:$C,MATCH($H$529&amp;"",'All Data'!$A:$A,0)),"")&amp;"  |  GEOID "&amp;$H$529&amp;"  |  "&amp;TEXT(IFERROR(INDEX('All Data'!$F:$F,MATCH($H$529&amp;"",'All Data'!$A:$A,0)),0),"0")&amp;" ac  |  "&amp;IFERROR(INDEX('All Data'!$AP:$AP,MATCH($H$529&amp;"",'All Data'!$A:$A,0)),"—")</f>
      </c>
      <c r="B529" s="4902"/>
      <c r="C529" s="4902"/>
      <c r="D529" s="4902"/>
      <c r="E529" s="4902"/>
      <c r="F529" s="4902"/>
      <c r="G529" s="4902"/>
      <c r="H529" s="16779" t="inlineStr">
        <is>
          <t>49049002210</t>
        </is>
      </c>
    </row>
    <row customHeight="1" ht="14" r="530">
      <c r="B530" s="4382" t="inlineStr">
        <is>
          <t>TRACT PROFILE</t>
        </is>
      </c>
      <c r="C530" s="4382"/>
      <c r="D530" s="4382" t="inlineStr">
        <is>
          <t>CENTERS &amp; DISTRICTS</t>
        </is>
      </c>
      <c r="E530" s="4382"/>
      <c r="F530" s="4382" t="inlineStr">
        <is>
          <t>HOUSING &amp; DEMOGRAPHICS</t>
        </is>
      </c>
      <c r="G530" s="4382"/>
    </row>
    <row customHeight="1" ht="15" r="531">
      <c r="B531" s="4384" t="inlineStr">
        <is>
          <t>Population</t>
        </is>
      </c>
      <c r="C531" s="16782" t="str">
        <f>=IFERROR(INDEX('All Data'!$D:$D,MATCH($H$529&amp;"",'All Data'!$A:$A,0)),"-")</f>
      </c>
      <c r="D531" s="4384" t="inlineStr">
        <is>
          <t>WC MUorC % Total</t>
        </is>
      </c>
      <c r="E531" s="16785" t="str">
        <f>=IFERROR(INDEX('All Data'!$J:$J,MATCH($H$529&amp;"",'All Data'!$A:$A,0)),"-")</f>
      </c>
      <c r="F531" s="4384" t="inlineStr">
        <is>
          <t>Total Units</t>
        </is>
      </c>
      <c r="G531" s="16788" t="str">
        <f>=IFERROR(INDEX('All Data'!$R:$R,MATCH($H$529&amp;"",'All Data'!$A:$A,0)),"-")</f>
      </c>
    </row>
    <row customHeight="1" ht="15" r="532">
      <c r="B532" s="32" t="inlineStr">
        <is>
          <t>Households</t>
        </is>
      </c>
      <c r="C532" s="16791" t="str">
        <f>=IFERROR(INDEX('All Data'!$E:$E,MATCH($H$529&amp;"",'All Data'!$A:$A,0)),"-")</f>
      </c>
      <c r="D532" s="32" t="inlineStr">
        <is>
          <t>Metropolitan Center</t>
        </is>
      </c>
      <c r="E532" s="16794" t="str">
        <f>=IFERROR(INDEX('All Data'!$K:$K,MATCH($H$529&amp;"",'All Data'!$A:$A,0)),"-")</f>
      </c>
      <c r="F532" s="32" t="inlineStr">
        <is>
          <t>Residential Acres</t>
        </is>
      </c>
      <c r="G532" s="16797" t="str">
        <f>=IFERROR(INDEX('All Data'!$S:$S,MATCH($H$529&amp;"",'All Data'!$A:$A,0)),"-")</f>
      </c>
    </row>
    <row customHeight="1" ht="15" r="533">
      <c r="B533" s="4384" t="inlineStr">
        <is>
          <t>Total Acres</t>
        </is>
      </c>
      <c r="C533" s="16800" t="str">
        <f>=IFERROR(INDEX('All Data'!$F:$F,MATCH($H$529&amp;"",'All Data'!$A:$A,0)),"-")</f>
      </c>
      <c r="D533" s="4384" t="inlineStr">
        <is>
          <t>Urban Center</t>
        </is>
      </c>
      <c r="E533" s="16803" t="str">
        <f>=IFERROR(INDEX('All Data'!$L:$L,MATCH($H$529&amp;"",'All Data'!$A:$A,0)),"-")</f>
      </c>
      <c r="F533" s="4384" t="inlineStr">
        <is>
          <t>SFD Acres</t>
        </is>
      </c>
      <c r="G533" s="16806" t="str">
        <f>=IFERROR(INDEX('All Data'!$T:$T,MATCH($H$529&amp;"",'All Data'!$A:$A,0)),"-")</f>
      </c>
    </row>
    <row customHeight="1" ht="15" r="534">
      <c r="B534" s="32" t="inlineStr">
        <is>
          <t>Developable Acres</t>
        </is>
      </c>
      <c r="C534" s="16809" t="str">
        <f>=IFERROR(INDEX('All Data'!$G:$G,MATCH($H$529&amp;"",'All Data'!$A:$A,0)),"-")</f>
      </c>
      <c r="D534" s="32" t="inlineStr">
        <is>
          <t>City Center</t>
        </is>
      </c>
      <c r="E534" s="16812" t="str">
        <f>=IFERROR(INDEX('All Data'!$M:$M,MATCH($H$529&amp;"",'All Data'!$A:$A,0)),"-")</f>
      </c>
      <c r="F534" s="32" t="inlineStr">
        <is>
          <t>MF / SFA Acres</t>
        </is>
      </c>
      <c r="G534" s="16815" t="str">
        <f>=IFERROR(INDEX('All Data'!$U:$U,MATCH($H$529&amp;"",'All Data'!$A:$A,0)),"-")</f>
      </c>
    </row>
    <row customHeight="1" ht="15" r="535">
      <c r="B535" s="4384" t="inlineStr">
        <is>
          <t>OZ 1.0 Acres</t>
        </is>
      </c>
      <c r="C535" s="16818" t="str">
        <f>=IFERROR(INDEX('All Data'!$H:$H,MATCH($H$529&amp;"",'All Data'!$A:$A,0)),"-")</f>
      </c>
      <c r="D535" s="4384" t="inlineStr">
        <is>
          <t>Neighborhood Center</t>
        </is>
      </c>
      <c r="E535" s="16821" t="str">
        <f>=IFERROR(INDEX('All Data'!$N:$N,MATCH($H$529&amp;"",'All Data'!$A:$A,0)),"-")</f>
      </c>
      <c r="F535" s="4384" t="inlineStr">
        <is>
          <t>Poverty Rate</t>
        </is>
      </c>
      <c r="G535" s="16824" t="str">
        <f>=IFERROR(INDEX('All Data'!$AL:$AL,MATCH($H$529&amp;"",'All Data'!$A:$A,0)),"-")</f>
      </c>
    </row>
    <row customHeight="1" ht="15" r="536">
      <c r="B536" s="32" t="inlineStr">
        <is>
          <t>OZ 1.0 % of Tract</t>
        </is>
      </c>
      <c r="C536" s="16827" t="str">
        <f>=IFERROR(INDEX('All Data'!$I:$I,MATCH($H$529&amp;"",'All Data'!$A:$A,0)),"-")</f>
      </c>
      <c r="D536" s="32" t="inlineStr">
        <is>
          <t>Employment District</t>
        </is>
      </c>
      <c r="E536" s="16830" t="str">
        <f>=IFERROR(INDEX('All Data'!$O:$O,MATCH($H$529&amp;"",'All Data'!$A:$A,0)),"-")</f>
      </c>
      <c r="F536" s="32" t="inlineStr">
        <is>
          <t>Unemployment Rate</t>
        </is>
      </c>
      <c r="G536" s="16833" t="str">
        <f>=IFERROR(INDEX('All Data'!$AM:$AM,MATCH($H$529&amp;"",'All Data'!$A:$A,0)),"-")</f>
      </c>
    </row>
    <row customHeight="1" ht="15" r="537">
      <c r="B537" s="4384" t="inlineStr">
        <is>
          <t/>
        </is>
      </c>
      <c r="C537" s="4440" t="inlineStr">
        <is>
          <t/>
        </is>
      </c>
      <c r="D537" s="4384" t="inlineStr">
        <is>
          <t>Industrial District</t>
        </is>
      </c>
      <c r="E537" s="16836" t="str">
        <f>=IFERROR(INDEX('All Data'!$P:$P,MATCH($H$529&amp;"",'All Data'!$A:$A,0)),"-")</f>
      </c>
      <c r="F537" s="4384" t="inlineStr">
        <is>
          <t>Median Family Income</t>
        </is>
      </c>
      <c r="G537" s="16839" t="str">
        <f>=IFERROR(INDEX('All Data'!$AN:$AN,MATCH($H$529&amp;"",'All Data'!$A:$A,0)),"-")</f>
      </c>
    </row>
    <row customHeight="1" ht="15" r="538">
      <c r="B538" s="32" t="inlineStr">
        <is>
          <t/>
        </is>
      </c>
      <c r="C538" s="4448" t="inlineStr">
        <is>
          <t/>
        </is>
      </c>
      <c r="D538" s="32" t="inlineStr">
        <is>
          <t>Retail District</t>
        </is>
      </c>
      <c r="E538" s="16842" t="str">
        <f>=IFERROR(INDEX('All Data'!$Q:$Q,MATCH($H$529&amp;"",'All Data'!$A:$A,0)),"-")</f>
      </c>
      <c r="F538" s="32" t="inlineStr">
        <is>
          <t/>
        </is>
      </c>
      <c r="G538" s="4448" t="inlineStr">
        <is>
          <t/>
        </is>
      </c>
    </row>
    <row customHeight="1" ht="14" r="539">
      <c r="B539" s="4453" t="inlineStr">
        <is>
          <t>TRANSIT ACCESS</t>
        </is>
      </c>
      <c r="C539" s="4453"/>
      <c r="D539" s="4453" t="inlineStr">
        <is>
          <t>AUTO ACCESS</t>
        </is>
      </c>
      <c r="E539" s="4453"/>
      <c r="F539" s="4453" t="inlineStr">
        <is>
          <t>PROJECTED GROWTH 2027-37</t>
        </is>
      </c>
      <c r="G539" s="4453"/>
    </row>
    <row customHeight="1" ht="15" r="540">
      <c r="B540" s="4384" t="inlineStr">
        <is>
          <t>Rail / BRT Stops</t>
        </is>
      </c>
      <c r="C540" s="16845" t="str">
        <f>=IFERROR(INDEX('All Data'!$V:$V,MATCH($H$529&amp;"",'All Data'!$A:$A,0)),"-")</f>
      </c>
      <c r="D540" s="4384" t="inlineStr">
        <is>
          <t>Freeway Exits</t>
        </is>
      </c>
      <c r="E540" s="16848" t="str">
        <f>=IFERROR(INDEX('All Data'!$AB:$AB,MATCH($H$529&amp;"",'All Data'!$A:$A,0)),"-")</f>
      </c>
      <c r="F540" s="4384" t="inlineStr">
        <is>
          <t>Households Added</t>
        </is>
      </c>
      <c r="G540" s="16851" t="str">
        <f>=IFERROR(INDEX('All Data'!$AG:$AG,MATCH($H$529&amp;"",'All Data'!$A:$A,0)),"-")</f>
      </c>
    </row>
    <row customHeight="1" ht="15" r="541">
      <c r="B541" s="32" t="inlineStr">
        <is>
          <t>SAP Acres</t>
        </is>
      </c>
      <c r="C541" s="16854" t="str">
        <f>=IFERROR(INDEX('All Data'!$W:$W,MATCH($H$529&amp;"",'All Data'!$A:$A,0)),"-")</f>
      </c>
      <c r="D541" s="32" t="inlineStr">
        <is>
          <t>Exit Distance (mi)</t>
        </is>
      </c>
      <c r="E541" s="16857" t="str">
        <f>=IFERROR(INDEX('All Data'!$AC:$AC,MATCH($H$529&amp;"",'All Data'!$A:$A,0)),"-")</f>
      </c>
      <c r="F541" s="32" t="inlineStr">
        <is>
          <t>Population Added</t>
        </is>
      </c>
      <c r="G541" s="16860" t="str">
        <f>=IFERROR(INDEX('All Data'!$AH:$AH,MATCH($H$529&amp;"",'All Data'!$A:$A,0)),"-")</f>
      </c>
    </row>
    <row customHeight="1" ht="15" r="542">
      <c r="B542" s="4384" t="inlineStr">
        <is>
          <t>SAP % of Tract</t>
        </is>
      </c>
      <c r="C542" s="16863" t="str">
        <f>=IFERROR(INDEX('All Data'!$X:$X,MATCH($H$529&amp;"",'All Data'!$A:$A,0)),"-")</f>
      </c>
      <c r="D542" s="4384" t="inlineStr">
        <is>
          <t>ATO Jobs (Auto)</t>
        </is>
      </c>
      <c r="E542" s="16866" t="str">
        <f>=IFERROR(INDEX('All Data'!$AD:$AD,MATCH($H$529&amp;"",'All Data'!$A:$A,0)),"-")</f>
      </c>
      <c r="F542" s="4384" t="inlineStr">
        <is>
          <t>Jobs Added</t>
        </is>
      </c>
      <c r="G542" s="16869" t="str">
        <f>=IFERROR(INDEX('All Data'!$AI:$AI,MATCH($H$529&amp;"",'All Data'!$A:$A,0)),"-")</f>
      </c>
    </row>
    <row customHeight="1" ht="15" r="543">
      <c r="B543" s="32" t="inlineStr">
        <is>
          <t>ATO Jobs (Transit)</t>
        </is>
      </c>
      <c r="C543" s="16872" t="str">
        <f>=IFERROR(INDEX('All Data'!$Y:$Y,MATCH($H$529&amp;"",'All Data'!$A:$A,0)),"-")</f>
      </c>
      <c r="D543" s="32" t="inlineStr">
        <is>
          <t>ATO Households (Auto)</t>
        </is>
      </c>
      <c r="E543" s="16875" t="str">
        <f>=IFERROR(INDEX('All Data'!$AE:$AE,MATCH($H$529&amp;"",'All Data'!$A:$A,0)),"-")</f>
      </c>
      <c r="F543" s="32" t="inlineStr">
        <is>
          <t>ERU Added</t>
        </is>
      </c>
      <c r="G543" s="16878" t="str">
        <f>=IFERROR(INDEX('All Data'!$AJ:$AJ,MATCH($H$529&amp;"",'All Data'!$A:$A,0)),"-")</f>
      </c>
    </row>
    <row customHeight="1" ht="15" r="544">
      <c r="B544" s="4384" t="inlineStr">
        <is>
          <t>ATO Households (Transit)</t>
        </is>
      </c>
      <c r="C544" s="16881" t="str">
        <f>=IFERROR(INDEX('All Data'!$Z:$Z,MATCH($H$529&amp;"",'All Data'!$A:$A,0)),"-")</f>
      </c>
      <c r="D544" s="4384" t="inlineStr">
        <is>
          <t/>
        </is>
      </c>
      <c r="E544" s="4440" t="inlineStr">
        <is>
          <t/>
        </is>
      </c>
      <c r="F544" s="4384" t="inlineStr">
        <is>
          <t>ERU per Acre</t>
        </is>
      </c>
      <c r="G544" s="16884" t="str">
        <f>=IFERROR(INDEX('All Data'!$AK:$AK,MATCH($H$529&amp;"",'All Data'!$A:$A,0)),"-")</f>
      </c>
    </row>
    <row customHeight="1" ht="15" r="545">
      <c r="B545" s="32" t="inlineStr">
        <is>
          <t>SAP Planned HH/ac</t>
        </is>
      </c>
      <c r="C545" s="16887" t="str">
        <f>=IFERROR(INDEX('All Data'!$AA:$AA,MATCH($H$529&amp;"",'All Data'!$A:$A,0)),"-")</f>
      </c>
      <c r="D545" s="32" t="inlineStr">
        <is>
          <t/>
        </is>
      </c>
      <c r="E545" s="4448" t="inlineStr">
        <is>
          <t/>
        </is>
      </c>
      <c r="F545" s="32" t="inlineStr">
        <is>
          <t/>
        </is>
      </c>
      <c r="G545" s="4448" t="inlineStr">
        <is>
          <t/>
        </is>
      </c>
    </row>
    <row customHeight="1" ht="15" r="546">
      <c r="B546" s="4384" t="inlineStr">
        <is>
          <t/>
        </is>
      </c>
      <c r="C546" s="4440" t="inlineStr">
        <is>
          <t/>
        </is>
      </c>
      <c r="D546" s="4384" t="inlineStr">
        <is>
          <t/>
        </is>
      </c>
      <c r="E546" s="4440" t="inlineStr">
        <is>
          <t/>
        </is>
      </c>
      <c r="F546" s="4384" t="inlineStr">
        <is>
          <t/>
        </is>
      </c>
      <c r="G546" s="4440" t="inlineStr">
        <is>
          <t/>
        </is>
      </c>
    </row>
    <row customHeight="1" ht="14" r="547">
      <c r="B547" s="4500" t="inlineStr">
        <is>
          <t>INCOME</t>
        </is>
      </c>
      <c r="C547" s="4500"/>
      <c r="D547" s="4500" t="inlineStr">
        <is>
          <t>POVERTY RATE</t>
        </is>
      </c>
      <c r="E547" s="4500"/>
      <c r="F547" s="4500" t="inlineStr">
        <is>
          <t>UNEMPLOYMENT</t>
        </is>
      </c>
      <c r="G547" s="4500"/>
    </row>
    <row customHeight="1" ht="18" r="548">
      <c r="B548" s="10"/>
      <c r="C548" s="16891" t="str">
        <f>=IFERROR(INDEX('All Data'!$AN:$AN,MATCH($H$529&amp;"",'All Data'!$A:$A,0)),"-")</f>
      </c>
      <c r="D548" s="10"/>
      <c r="E548" s="16895" t="str">
        <f>=IFERROR(INDEX('All Data'!$AL:$AL,MATCH($H$529&amp;"",'All Data'!$A:$A,0)),"-")</f>
      </c>
      <c r="F548" s="10"/>
      <c r="G548" s="16899" t="str">
        <f>=IFERROR(INDEX('All Data'!$AM:$AM,MATCH($H$529&amp;"",'All Data'!$A:$A,0)),"-")</f>
      </c>
    </row>
    <row customHeight="1" ht="24" r="549">
      <c r="B549" s="5024" t="str">
        <f>="Investment Likelihood: "&amp;IFERROR(INDEX('All Data'!$AP:$AP,MATCH($H$529&amp;"",'All Data'!$A:$A,0)),"—")</f>
      </c>
      <c r="C549" s="5024"/>
      <c r="D549" s="5024"/>
      <c r="E549" s="5024"/>
      <c r="F549" s="5024"/>
      <c r="G549" s="5024"/>
    </row>
    <row customHeight="1" ht="15" r="550">
      <c r="B550" s="4516" t="inlineStr">
        <is>
          <t>Access to Opportunities (ATO) Composite Score /100</t>
        </is>
      </c>
      <c r="C550" s="4516"/>
      <c r="D550" s="4516"/>
      <c r="E550" s="4516"/>
      <c r="F550" s="16903" t="str">
        <f>=IFERROR(INDEX('All Data'!$AF:$AF,MATCH($H$529&amp;"",'All Data'!$A:$A,0)),"-")</f>
      </c>
      <c r="G550" s="15"/>
    </row>
    <row customHeight="1" ht="8" r="551"/>
    <row customHeight="1" ht="8" r="552"/>
    <row customHeight="1" ht="8" r="553"/>
    <row customHeight="1" ht="22" r="554">
      <c r="A554" s="4902" t="str">
        <f>="23  —  "&amp;IFERROR(INDEX('All Data'!$C:$C,MATCH($H$554&amp;"",'All Data'!$A:$A,0)),"")&amp;"  |  GEOID "&amp;$H$554&amp;"  |  "&amp;TEXT(IFERROR(INDEX('All Data'!$F:$F,MATCH($H$554&amp;"",'All Data'!$A:$A,0)),0),"0")&amp;" ac  |  "&amp;IFERROR(INDEX('All Data'!$AP:$AP,MATCH($H$554&amp;"",'All Data'!$A:$A,0)),"—")</f>
      </c>
      <c r="B554" s="4902"/>
      <c r="C554" s="4902"/>
      <c r="D554" s="4902"/>
      <c r="E554" s="4902"/>
      <c r="F554" s="4902"/>
      <c r="G554" s="4902"/>
      <c r="H554" s="16904" t="inlineStr">
        <is>
          <t>49049002211</t>
        </is>
      </c>
    </row>
    <row customHeight="1" ht="14" r="555">
      <c r="B555" s="4382" t="inlineStr">
        <is>
          <t>TRACT PROFILE</t>
        </is>
      </c>
      <c r="C555" s="4382"/>
      <c r="D555" s="4382" t="inlineStr">
        <is>
          <t>CENTERS &amp; DISTRICTS</t>
        </is>
      </c>
      <c r="E555" s="4382"/>
      <c r="F555" s="4382" t="inlineStr">
        <is>
          <t>HOUSING &amp; DEMOGRAPHICS</t>
        </is>
      </c>
      <c r="G555" s="4382"/>
    </row>
    <row customHeight="1" ht="15" r="556">
      <c r="B556" s="4384" t="inlineStr">
        <is>
          <t>Population</t>
        </is>
      </c>
      <c r="C556" s="16907" t="str">
        <f>=IFERROR(INDEX('All Data'!$D:$D,MATCH($H$554&amp;"",'All Data'!$A:$A,0)),"-")</f>
      </c>
      <c r="D556" s="4384" t="inlineStr">
        <is>
          <t>WC MUorC % Total</t>
        </is>
      </c>
      <c r="E556" s="16910" t="str">
        <f>=IFERROR(INDEX('All Data'!$J:$J,MATCH($H$554&amp;"",'All Data'!$A:$A,0)),"-")</f>
      </c>
      <c r="F556" s="4384" t="inlineStr">
        <is>
          <t>Total Units</t>
        </is>
      </c>
      <c r="G556" s="16913" t="str">
        <f>=IFERROR(INDEX('All Data'!$R:$R,MATCH($H$554&amp;"",'All Data'!$A:$A,0)),"-")</f>
      </c>
    </row>
    <row customHeight="1" ht="15" r="557">
      <c r="B557" s="32" t="inlineStr">
        <is>
          <t>Households</t>
        </is>
      </c>
      <c r="C557" s="16916" t="str">
        <f>=IFERROR(INDEX('All Data'!$E:$E,MATCH($H$554&amp;"",'All Data'!$A:$A,0)),"-")</f>
      </c>
      <c r="D557" s="32" t="inlineStr">
        <is>
          <t>Metropolitan Center</t>
        </is>
      </c>
      <c r="E557" s="16919" t="str">
        <f>=IFERROR(INDEX('All Data'!$K:$K,MATCH($H$554&amp;"",'All Data'!$A:$A,0)),"-")</f>
      </c>
      <c r="F557" s="32" t="inlineStr">
        <is>
          <t>Residential Acres</t>
        </is>
      </c>
      <c r="G557" s="16922" t="str">
        <f>=IFERROR(INDEX('All Data'!$S:$S,MATCH($H$554&amp;"",'All Data'!$A:$A,0)),"-")</f>
      </c>
    </row>
    <row customHeight="1" ht="15" r="558">
      <c r="B558" s="4384" t="inlineStr">
        <is>
          <t>Total Acres</t>
        </is>
      </c>
      <c r="C558" s="16925" t="str">
        <f>=IFERROR(INDEX('All Data'!$F:$F,MATCH($H$554&amp;"",'All Data'!$A:$A,0)),"-")</f>
      </c>
      <c r="D558" s="4384" t="inlineStr">
        <is>
          <t>Urban Center</t>
        </is>
      </c>
      <c r="E558" s="16928" t="str">
        <f>=IFERROR(INDEX('All Data'!$L:$L,MATCH($H$554&amp;"",'All Data'!$A:$A,0)),"-")</f>
      </c>
      <c r="F558" s="4384" t="inlineStr">
        <is>
          <t>SFD Acres</t>
        </is>
      </c>
      <c r="G558" s="16931" t="str">
        <f>=IFERROR(INDEX('All Data'!$T:$T,MATCH($H$554&amp;"",'All Data'!$A:$A,0)),"-")</f>
      </c>
    </row>
    <row customHeight="1" ht="15" r="559">
      <c r="B559" s="32" t="inlineStr">
        <is>
          <t>Developable Acres</t>
        </is>
      </c>
      <c r="C559" s="16934" t="str">
        <f>=IFERROR(INDEX('All Data'!$G:$G,MATCH($H$554&amp;"",'All Data'!$A:$A,0)),"-")</f>
      </c>
      <c r="D559" s="32" t="inlineStr">
        <is>
          <t>City Center</t>
        </is>
      </c>
      <c r="E559" s="16937" t="str">
        <f>=IFERROR(INDEX('All Data'!$M:$M,MATCH($H$554&amp;"",'All Data'!$A:$A,0)),"-")</f>
      </c>
      <c r="F559" s="32" t="inlineStr">
        <is>
          <t>MF / SFA Acres</t>
        </is>
      </c>
      <c r="G559" s="16940" t="str">
        <f>=IFERROR(INDEX('All Data'!$U:$U,MATCH($H$554&amp;"",'All Data'!$A:$A,0)),"-")</f>
      </c>
    </row>
    <row customHeight="1" ht="15" r="560">
      <c r="B560" s="4384" t="inlineStr">
        <is>
          <t>OZ 1.0 Acres</t>
        </is>
      </c>
      <c r="C560" s="16943" t="str">
        <f>=IFERROR(INDEX('All Data'!$H:$H,MATCH($H$554&amp;"",'All Data'!$A:$A,0)),"-")</f>
      </c>
      <c r="D560" s="4384" t="inlineStr">
        <is>
          <t>Neighborhood Center</t>
        </is>
      </c>
      <c r="E560" s="16946" t="str">
        <f>=IFERROR(INDEX('All Data'!$N:$N,MATCH($H$554&amp;"",'All Data'!$A:$A,0)),"-")</f>
      </c>
      <c r="F560" s="4384" t="inlineStr">
        <is>
          <t>Poverty Rate</t>
        </is>
      </c>
      <c r="G560" s="16949" t="str">
        <f>=IFERROR(INDEX('All Data'!$AL:$AL,MATCH($H$554&amp;"",'All Data'!$A:$A,0)),"-")</f>
      </c>
    </row>
    <row customHeight="1" ht="15" r="561">
      <c r="B561" s="32" t="inlineStr">
        <is>
          <t>OZ 1.0 % of Tract</t>
        </is>
      </c>
      <c r="C561" s="16952" t="str">
        <f>=IFERROR(INDEX('All Data'!$I:$I,MATCH($H$554&amp;"",'All Data'!$A:$A,0)),"-")</f>
      </c>
      <c r="D561" s="32" t="inlineStr">
        <is>
          <t>Employment District</t>
        </is>
      </c>
      <c r="E561" s="16955" t="str">
        <f>=IFERROR(INDEX('All Data'!$O:$O,MATCH($H$554&amp;"",'All Data'!$A:$A,0)),"-")</f>
      </c>
      <c r="F561" s="32" t="inlineStr">
        <is>
          <t>Unemployment Rate</t>
        </is>
      </c>
      <c r="G561" s="16958" t="str">
        <f>=IFERROR(INDEX('All Data'!$AM:$AM,MATCH($H$554&amp;"",'All Data'!$A:$A,0)),"-")</f>
      </c>
    </row>
    <row customHeight="1" ht="15" r="562">
      <c r="B562" s="4384" t="inlineStr">
        <is>
          <t/>
        </is>
      </c>
      <c r="C562" s="4440" t="inlineStr">
        <is>
          <t/>
        </is>
      </c>
      <c r="D562" s="4384" t="inlineStr">
        <is>
          <t>Industrial District</t>
        </is>
      </c>
      <c r="E562" s="16961" t="str">
        <f>=IFERROR(INDEX('All Data'!$P:$P,MATCH($H$554&amp;"",'All Data'!$A:$A,0)),"-")</f>
      </c>
      <c r="F562" s="4384" t="inlineStr">
        <is>
          <t>Median Family Income</t>
        </is>
      </c>
      <c r="G562" s="16964" t="str">
        <f>=IFERROR(INDEX('All Data'!$AN:$AN,MATCH($H$554&amp;"",'All Data'!$A:$A,0)),"-")</f>
      </c>
    </row>
    <row customHeight="1" ht="15" r="563">
      <c r="B563" s="32" t="inlineStr">
        <is>
          <t/>
        </is>
      </c>
      <c r="C563" s="4448" t="inlineStr">
        <is>
          <t/>
        </is>
      </c>
      <c r="D563" s="32" t="inlineStr">
        <is>
          <t>Retail District</t>
        </is>
      </c>
      <c r="E563" s="16967" t="str">
        <f>=IFERROR(INDEX('All Data'!$Q:$Q,MATCH($H$554&amp;"",'All Data'!$A:$A,0)),"-")</f>
      </c>
      <c r="F563" s="32" t="inlineStr">
        <is>
          <t/>
        </is>
      </c>
      <c r="G563" s="4448" t="inlineStr">
        <is>
          <t/>
        </is>
      </c>
    </row>
    <row customHeight="1" ht="14" r="564">
      <c r="B564" s="4453" t="inlineStr">
        <is>
          <t>TRANSIT ACCESS</t>
        </is>
      </c>
      <c r="C564" s="4453"/>
      <c r="D564" s="4453" t="inlineStr">
        <is>
          <t>AUTO ACCESS</t>
        </is>
      </c>
      <c r="E564" s="4453"/>
      <c r="F564" s="4453" t="inlineStr">
        <is>
          <t>PROJECTED GROWTH 2027-37</t>
        </is>
      </c>
      <c r="G564" s="4453"/>
    </row>
    <row customHeight="1" ht="15" r="565">
      <c r="B565" s="4384" t="inlineStr">
        <is>
          <t>Rail / BRT Stops</t>
        </is>
      </c>
      <c r="C565" s="16970" t="str">
        <f>=IFERROR(INDEX('All Data'!$V:$V,MATCH($H$554&amp;"",'All Data'!$A:$A,0)),"-")</f>
      </c>
      <c r="D565" s="4384" t="inlineStr">
        <is>
          <t>Freeway Exits</t>
        </is>
      </c>
      <c r="E565" s="16973" t="str">
        <f>=IFERROR(INDEX('All Data'!$AB:$AB,MATCH($H$554&amp;"",'All Data'!$A:$A,0)),"-")</f>
      </c>
      <c r="F565" s="4384" t="inlineStr">
        <is>
          <t>Households Added</t>
        </is>
      </c>
      <c r="G565" s="16976" t="str">
        <f>=IFERROR(INDEX('All Data'!$AG:$AG,MATCH($H$554&amp;"",'All Data'!$A:$A,0)),"-")</f>
      </c>
    </row>
    <row customHeight="1" ht="15" r="566">
      <c r="B566" s="32" t="inlineStr">
        <is>
          <t>SAP Acres</t>
        </is>
      </c>
      <c r="C566" s="16979" t="str">
        <f>=IFERROR(INDEX('All Data'!$W:$W,MATCH($H$554&amp;"",'All Data'!$A:$A,0)),"-")</f>
      </c>
      <c r="D566" s="32" t="inlineStr">
        <is>
          <t>Exit Distance (mi)</t>
        </is>
      </c>
      <c r="E566" s="16982" t="str">
        <f>=IFERROR(INDEX('All Data'!$AC:$AC,MATCH($H$554&amp;"",'All Data'!$A:$A,0)),"-")</f>
      </c>
      <c r="F566" s="32" t="inlineStr">
        <is>
          <t>Population Added</t>
        </is>
      </c>
      <c r="G566" s="16985" t="str">
        <f>=IFERROR(INDEX('All Data'!$AH:$AH,MATCH($H$554&amp;"",'All Data'!$A:$A,0)),"-")</f>
      </c>
    </row>
    <row customHeight="1" ht="15" r="567">
      <c r="B567" s="4384" t="inlineStr">
        <is>
          <t>SAP % of Tract</t>
        </is>
      </c>
      <c r="C567" s="16988" t="str">
        <f>=IFERROR(INDEX('All Data'!$X:$X,MATCH($H$554&amp;"",'All Data'!$A:$A,0)),"-")</f>
      </c>
      <c r="D567" s="4384" t="inlineStr">
        <is>
          <t>ATO Jobs (Auto)</t>
        </is>
      </c>
      <c r="E567" s="16991" t="str">
        <f>=IFERROR(INDEX('All Data'!$AD:$AD,MATCH($H$554&amp;"",'All Data'!$A:$A,0)),"-")</f>
      </c>
      <c r="F567" s="4384" t="inlineStr">
        <is>
          <t>Jobs Added</t>
        </is>
      </c>
      <c r="G567" s="16994" t="str">
        <f>=IFERROR(INDEX('All Data'!$AI:$AI,MATCH($H$554&amp;"",'All Data'!$A:$A,0)),"-")</f>
      </c>
    </row>
    <row customHeight="1" ht="15" r="568">
      <c r="B568" s="32" t="inlineStr">
        <is>
          <t>ATO Jobs (Transit)</t>
        </is>
      </c>
      <c r="C568" s="16997" t="str">
        <f>=IFERROR(INDEX('All Data'!$Y:$Y,MATCH($H$554&amp;"",'All Data'!$A:$A,0)),"-")</f>
      </c>
      <c r="D568" s="32" t="inlineStr">
        <is>
          <t>ATO Households (Auto)</t>
        </is>
      </c>
      <c r="E568" s="17000" t="str">
        <f>=IFERROR(INDEX('All Data'!$AE:$AE,MATCH($H$554&amp;"",'All Data'!$A:$A,0)),"-")</f>
      </c>
      <c r="F568" s="32" t="inlineStr">
        <is>
          <t>ERU Added</t>
        </is>
      </c>
      <c r="G568" s="17003" t="str">
        <f>=IFERROR(INDEX('All Data'!$AJ:$AJ,MATCH($H$554&amp;"",'All Data'!$A:$A,0)),"-")</f>
      </c>
    </row>
    <row customHeight="1" ht="15" r="569">
      <c r="B569" s="4384" t="inlineStr">
        <is>
          <t>ATO Households (Transit)</t>
        </is>
      </c>
      <c r="C569" s="17006" t="str">
        <f>=IFERROR(INDEX('All Data'!$Z:$Z,MATCH($H$554&amp;"",'All Data'!$A:$A,0)),"-")</f>
      </c>
      <c r="D569" s="4384" t="inlineStr">
        <is>
          <t/>
        </is>
      </c>
      <c r="E569" s="4440" t="inlineStr">
        <is>
          <t/>
        </is>
      </c>
      <c r="F569" s="4384" t="inlineStr">
        <is>
          <t>ERU per Acre</t>
        </is>
      </c>
      <c r="G569" s="17009" t="str">
        <f>=IFERROR(INDEX('All Data'!$AK:$AK,MATCH($H$554&amp;"",'All Data'!$A:$A,0)),"-")</f>
      </c>
    </row>
    <row customHeight="1" ht="15" r="570">
      <c r="B570" s="32" t="inlineStr">
        <is>
          <t>SAP Planned HH/ac</t>
        </is>
      </c>
      <c r="C570" s="17012" t="str">
        <f>=IFERROR(INDEX('All Data'!$AA:$AA,MATCH($H$554&amp;"",'All Data'!$A:$A,0)),"-")</f>
      </c>
      <c r="D570" s="32" t="inlineStr">
        <is>
          <t/>
        </is>
      </c>
      <c r="E570" s="4448" t="inlineStr">
        <is>
          <t/>
        </is>
      </c>
      <c r="F570" s="32" t="inlineStr">
        <is>
          <t/>
        </is>
      </c>
      <c r="G570" s="4448" t="inlineStr">
        <is>
          <t/>
        </is>
      </c>
    </row>
    <row customHeight="1" ht="15" r="571">
      <c r="B571" s="4384" t="inlineStr">
        <is>
          <t/>
        </is>
      </c>
      <c r="C571" s="4440" t="inlineStr">
        <is>
          <t/>
        </is>
      </c>
      <c r="D571" s="4384" t="inlineStr">
        <is>
          <t/>
        </is>
      </c>
      <c r="E571" s="4440" t="inlineStr">
        <is>
          <t/>
        </is>
      </c>
      <c r="F571" s="4384" t="inlineStr">
        <is>
          <t/>
        </is>
      </c>
      <c r="G571" s="4440" t="inlineStr">
        <is>
          <t/>
        </is>
      </c>
    </row>
    <row customHeight="1" ht="14" r="572">
      <c r="B572" s="4500" t="inlineStr">
        <is>
          <t>INCOME</t>
        </is>
      </c>
      <c r="C572" s="4500"/>
      <c r="D572" s="4500" t="inlineStr">
        <is>
          <t>POVERTY RATE</t>
        </is>
      </c>
      <c r="E572" s="4500"/>
      <c r="F572" s="4500" t="inlineStr">
        <is>
          <t>UNEMPLOYMENT</t>
        </is>
      </c>
      <c r="G572" s="4500"/>
    </row>
    <row customHeight="1" ht="18" r="573">
      <c r="B573" s="10"/>
      <c r="C573" s="17016" t="str">
        <f>=IFERROR(INDEX('All Data'!$AN:$AN,MATCH($H$554&amp;"",'All Data'!$A:$A,0)),"-")</f>
      </c>
      <c r="D573" s="10"/>
      <c r="E573" s="17020" t="str">
        <f>=IFERROR(INDEX('All Data'!$AL:$AL,MATCH($H$554&amp;"",'All Data'!$A:$A,0)),"-")</f>
      </c>
      <c r="F573" s="10"/>
      <c r="G573" s="17024" t="str">
        <f>=IFERROR(INDEX('All Data'!$AM:$AM,MATCH($H$554&amp;"",'All Data'!$A:$A,0)),"-")</f>
      </c>
    </row>
    <row customHeight="1" ht="24" r="574">
      <c r="B574" s="5024" t="str">
        <f>="Investment Likelihood: "&amp;IFERROR(INDEX('All Data'!$AP:$AP,MATCH($H$554&amp;"",'All Data'!$A:$A,0)),"—")</f>
      </c>
      <c r="C574" s="5024"/>
      <c r="D574" s="5024"/>
      <c r="E574" s="5024"/>
      <c r="F574" s="5024"/>
      <c r="G574" s="5024"/>
    </row>
    <row customHeight="1" ht="15" r="575">
      <c r="B575" s="4516" t="inlineStr">
        <is>
          <t>Access to Opportunities (ATO) Composite Score /100</t>
        </is>
      </c>
      <c r="C575" s="4516"/>
      <c r="D575" s="4516"/>
      <c r="E575" s="4516"/>
      <c r="F575" s="17028" t="str">
        <f>=IFERROR(INDEX('All Data'!$AF:$AF,MATCH($H$554&amp;"",'All Data'!$A:$A,0)),"-")</f>
      </c>
      <c r="G575" s="15"/>
    </row>
    <row customHeight="1" ht="8" r="576"/>
    <row customHeight="1" ht="8" r="577"/>
    <row customHeight="1" ht="8" r="578"/>
    <row customHeight="1" ht="22" r="579">
      <c r="A579" s="4381" t="str">
        <f>="24  —  "&amp;IFERROR(INDEX('All Data'!$C:$C,MATCH($H$579&amp;"",'All Data'!$A:$A,0)),"")&amp;"  |  GEOID "&amp;$H$579&amp;"  |  "&amp;TEXT(IFERROR(INDEX('All Data'!$F:$F,MATCH($H$579&amp;"",'All Data'!$A:$A,0)),0),"0")&amp;" ac  |  "&amp;IFERROR(INDEX('All Data'!$AP:$AP,MATCH($H$579&amp;"",'All Data'!$A:$A,0)),"—")</f>
      </c>
      <c r="B579" s="4381"/>
      <c r="C579" s="4381"/>
      <c r="D579" s="4381"/>
      <c r="E579" s="4381"/>
      <c r="F579" s="4381"/>
      <c r="G579" s="4381"/>
      <c r="H579" s="17029" t="inlineStr">
        <is>
          <t>49049002300</t>
        </is>
      </c>
    </row>
    <row customHeight="1" ht="14" r="580">
      <c r="B580" s="4382" t="inlineStr">
        <is>
          <t>TRACT PROFILE</t>
        </is>
      </c>
      <c r="C580" s="4382"/>
      <c r="D580" s="4382" t="inlineStr">
        <is>
          <t>CENTERS &amp; DISTRICTS</t>
        </is>
      </c>
      <c r="E580" s="4382"/>
      <c r="F580" s="4382" t="inlineStr">
        <is>
          <t>HOUSING &amp; DEMOGRAPHICS</t>
        </is>
      </c>
      <c r="G580" s="4382"/>
    </row>
    <row customHeight="1" ht="15" r="581">
      <c r="B581" s="4384" t="inlineStr">
        <is>
          <t>Population</t>
        </is>
      </c>
      <c r="C581" s="17032" t="str">
        <f>=IFERROR(INDEX('All Data'!$D:$D,MATCH($H$579&amp;"",'All Data'!$A:$A,0)),"-")</f>
      </c>
      <c r="D581" s="4384" t="inlineStr">
        <is>
          <t>WC MUorC % Total</t>
        </is>
      </c>
      <c r="E581" s="17035" t="str">
        <f>=IFERROR(INDEX('All Data'!$J:$J,MATCH($H$579&amp;"",'All Data'!$A:$A,0)),"-")</f>
      </c>
      <c r="F581" s="4384" t="inlineStr">
        <is>
          <t>Total Units</t>
        </is>
      </c>
      <c r="G581" s="17038" t="str">
        <f>=IFERROR(INDEX('All Data'!$R:$R,MATCH($H$579&amp;"",'All Data'!$A:$A,0)),"-")</f>
      </c>
    </row>
    <row customHeight="1" ht="15" r="582">
      <c r="B582" s="32" t="inlineStr">
        <is>
          <t>Households</t>
        </is>
      </c>
      <c r="C582" s="17041" t="str">
        <f>=IFERROR(INDEX('All Data'!$E:$E,MATCH($H$579&amp;"",'All Data'!$A:$A,0)),"-")</f>
      </c>
      <c r="D582" s="32" t="inlineStr">
        <is>
          <t>Metropolitan Center</t>
        </is>
      </c>
      <c r="E582" s="17044" t="str">
        <f>=IFERROR(INDEX('All Data'!$K:$K,MATCH($H$579&amp;"",'All Data'!$A:$A,0)),"-")</f>
      </c>
      <c r="F582" s="32" t="inlineStr">
        <is>
          <t>Residential Acres</t>
        </is>
      </c>
      <c r="G582" s="17047" t="str">
        <f>=IFERROR(INDEX('All Data'!$S:$S,MATCH($H$579&amp;"",'All Data'!$A:$A,0)),"-")</f>
      </c>
    </row>
    <row customHeight="1" ht="15" r="583">
      <c r="B583" s="4384" t="inlineStr">
        <is>
          <t>Total Acres</t>
        </is>
      </c>
      <c r="C583" s="17050" t="str">
        <f>=IFERROR(INDEX('All Data'!$F:$F,MATCH($H$579&amp;"",'All Data'!$A:$A,0)),"-")</f>
      </c>
      <c r="D583" s="4384" t="inlineStr">
        <is>
          <t>Urban Center</t>
        </is>
      </c>
      <c r="E583" s="17053" t="str">
        <f>=IFERROR(INDEX('All Data'!$L:$L,MATCH($H$579&amp;"",'All Data'!$A:$A,0)),"-")</f>
      </c>
      <c r="F583" s="4384" t="inlineStr">
        <is>
          <t>SFD Acres</t>
        </is>
      </c>
      <c r="G583" s="17056" t="str">
        <f>=IFERROR(INDEX('All Data'!$T:$T,MATCH($H$579&amp;"",'All Data'!$A:$A,0)),"-")</f>
      </c>
    </row>
    <row customHeight="1" ht="15" r="584">
      <c r="B584" s="32" t="inlineStr">
        <is>
          <t>Developable Acres</t>
        </is>
      </c>
      <c r="C584" s="17059" t="str">
        <f>=IFERROR(INDEX('All Data'!$G:$G,MATCH($H$579&amp;"",'All Data'!$A:$A,0)),"-")</f>
      </c>
      <c r="D584" s="32" t="inlineStr">
        <is>
          <t>City Center</t>
        </is>
      </c>
      <c r="E584" s="17062" t="str">
        <f>=IFERROR(INDEX('All Data'!$M:$M,MATCH($H$579&amp;"",'All Data'!$A:$A,0)),"-")</f>
      </c>
      <c r="F584" s="32" t="inlineStr">
        <is>
          <t>MF / SFA Acres</t>
        </is>
      </c>
      <c r="G584" s="17065" t="str">
        <f>=IFERROR(INDEX('All Data'!$U:$U,MATCH($H$579&amp;"",'All Data'!$A:$A,0)),"-")</f>
      </c>
    </row>
    <row customHeight="1" ht="15" r="585">
      <c r="B585" s="4384" t="inlineStr">
        <is>
          <t>OZ 1.0 Acres</t>
        </is>
      </c>
      <c r="C585" s="17068" t="str">
        <f>=IFERROR(INDEX('All Data'!$H:$H,MATCH($H$579&amp;"",'All Data'!$A:$A,0)),"-")</f>
      </c>
      <c r="D585" s="4384" t="inlineStr">
        <is>
          <t>Neighborhood Center</t>
        </is>
      </c>
      <c r="E585" s="17071" t="str">
        <f>=IFERROR(INDEX('All Data'!$N:$N,MATCH($H$579&amp;"",'All Data'!$A:$A,0)),"-")</f>
      </c>
      <c r="F585" s="4384" t="inlineStr">
        <is>
          <t>Poverty Rate</t>
        </is>
      </c>
      <c r="G585" s="17074" t="str">
        <f>=IFERROR(INDEX('All Data'!$AL:$AL,MATCH($H$579&amp;"",'All Data'!$A:$A,0)),"-")</f>
      </c>
    </row>
    <row customHeight="1" ht="15" r="586">
      <c r="B586" s="32" t="inlineStr">
        <is>
          <t>OZ 1.0 % of Tract</t>
        </is>
      </c>
      <c r="C586" s="17077" t="str">
        <f>=IFERROR(INDEX('All Data'!$I:$I,MATCH($H$579&amp;"",'All Data'!$A:$A,0)),"-")</f>
      </c>
      <c r="D586" s="32" t="inlineStr">
        <is>
          <t>Employment District</t>
        </is>
      </c>
      <c r="E586" s="17080" t="str">
        <f>=IFERROR(INDEX('All Data'!$O:$O,MATCH($H$579&amp;"",'All Data'!$A:$A,0)),"-")</f>
      </c>
      <c r="F586" s="32" t="inlineStr">
        <is>
          <t>Unemployment Rate</t>
        </is>
      </c>
      <c r="G586" s="17083" t="str">
        <f>=IFERROR(INDEX('All Data'!$AM:$AM,MATCH($H$579&amp;"",'All Data'!$A:$A,0)),"-")</f>
      </c>
    </row>
    <row customHeight="1" ht="15" r="587">
      <c r="B587" s="4384" t="inlineStr">
        <is>
          <t/>
        </is>
      </c>
      <c r="C587" s="4440" t="inlineStr">
        <is>
          <t/>
        </is>
      </c>
      <c r="D587" s="4384" t="inlineStr">
        <is>
          <t>Industrial District</t>
        </is>
      </c>
      <c r="E587" s="17086" t="str">
        <f>=IFERROR(INDEX('All Data'!$P:$P,MATCH($H$579&amp;"",'All Data'!$A:$A,0)),"-")</f>
      </c>
      <c r="F587" s="4384" t="inlineStr">
        <is>
          <t>Median Family Income</t>
        </is>
      </c>
      <c r="G587" s="17089" t="str">
        <f>=IFERROR(INDEX('All Data'!$AN:$AN,MATCH($H$579&amp;"",'All Data'!$A:$A,0)),"-")</f>
      </c>
    </row>
    <row customHeight="1" ht="15" r="588">
      <c r="B588" s="32" t="inlineStr">
        <is>
          <t/>
        </is>
      </c>
      <c r="C588" s="4448" t="inlineStr">
        <is>
          <t/>
        </is>
      </c>
      <c r="D588" s="32" t="inlineStr">
        <is>
          <t>Retail District</t>
        </is>
      </c>
      <c r="E588" s="17092" t="str">
        <f>=IFERROR(INDEX('All Data'!$Q:$Q,MATCH($H$579&amp;"",'All Data'!$A:$A,0)),"-")</f>
      </c>
      <c r="F588" s="32" t="inlineStr">
        <is>
          <t/>
        </is>
      </c>
      <c r="G588" s="4448" t="inlineStr">
        <is>
          <t/>
        </is>
      </c>
    </row>
    <row customHeight="1" ht="14" r="589">
      <c r="B589" s="4453" t="inlineStr">
        <is>
          <t>TRANSIT ACCESS</t>
        </is>
      </c>
      <c r="C589" s="4453"/>
      <c r="D589" s="4453" t="inlineStr">
        <is>
          <t>AUTO ACCESS</t>
        </is>
      </c>
      <c r="E589" s="4453"/>
      <c r="F589" s="4453" t="inlineStr">
        <is>
          <t>PROJECTED GROWTH 2027-37</t>
        </is>
      </c>
      <c r="G589" s="4453"/>
    </row>
    <row customHeight="1" ht="15" r="590">
      <c r="B590" s="4384" t="inlineStr">
        <is>
          <t>Rail / BRT Stops</t>
        </is>
      </c>
      <c r="C590" s="17095" t="str">
        <f>=IFERROR(INDEX('All Data'!$V:$V,MATCH($H$579&amp;"",'All Data'!$A:$A,0)),"-")</f>
      </c>
      <c r="D590" s="4384" t="inlineStr">
        <is>
          <t>Freeway Exits</t>
        </is>
      </c>
      <c r="E590" s="17098" t="str">
        <f>=IFERROR(INDEX('All Data'!$AB:$AB,MATCH($H$579&amp;"",'All Data'!$A:$A,0)),"-")</f>
      </c>
      <c r="F590" s="4384" t="inlineStr">
        <is>
          <t>Households Added</t>
        </is>
      </c>
      <c r="G590" s="17101" t="str">
        <f>=IFERROR(INDEX('All Data'!$AG:$AG,MATCH($H$579&amp;"",'All Data'!$A:$A,0)),"-")</f>
      </c>
    </row>
    <row customHeight="1" ht="15" r="591">
      <c r="B591" s="32" t="inlineStr">
        <is>
          <t>SAP Acres</t>
        </is>
      </c>
      <c r="C591" s="17104" t="str">
        <f>=IFERROR(INDEX('All Data'!$W:$W,MATCH($H$579&amp;"",'All Data'!$A:$A,0)),"-")</f>
      </c>
      <c r="D591" s="32" t="inlineStr">
        <is>
          <t>Exit Distance (mi)</t>
        </is>
      </c>
      <c r="E591" s="17107" t="str">
        <f>=IFERROR(INDEX('All Data'!$AC:$AC,MATCH($H$579&amp;"",'All Data'!$A:$A,0)),"-")</f>
      </c>
      <c r="F591" s="32" t="inlineStr">
        <is>
          <t>Population Added</t>
        </is>
      </c>
      <c r="G591" s="17110" t="str">
        <f>=IFERROR(INDEX('All Data'!$AH:$AH,MATCH($H$579&amp;"",'All Data'!$A:$A,0)),"-")</f>
      </c>
    </row>
    <row customHeight="1" ht="15" r="592">
      <c r="B592" s="4384" t="inlineStr">
        <is>
          <t>SAP % of Tract</t>
        </is>
      </c>
      <c r="C592" s="17113" t="str">
        <f>=IFERROR(INDEX('All Data'!$X:$X,MATCH($H$579&amp;"",'All Data'!$A:$A,0)),"-")</f>
      </c>
      <c r="D592" s="4384" t="inlineStr">
        <is>
          <t>ATO Jobs (Auto)</t>
        </is>
      </c>
      <c r="E592" s="17116" t="str">
        <f>=IFERROR(INDEX('All Data'!$AD:$AD,MATCH($H$579&amp;"",'All Data'!$A:$A,0)),"-")</f>
      </c>
      <c r="F592" s="4384" t="inlineStr">
        <is>
          <t>Jobs Added</t>
        </is>
      </c>
      <c r="G592" s="17119" t="str">
        <f>=IFERROR(INDEX('All Data'!$AI:$AI,MATCH($H$579&amp;"",'All Data'!$A:$A,0)),"-")</f>
      </c>
    </row>
    <row customHeight="1" ht="15" r="593">
      <c r="B593" s="32" t="inlineStr">
        <is>
          <t>ATO Jobs (Transit)</t>
        </is>
      </c>
      <c r="C593" s="17122" t="str">
        <f>=IFERROR(INDEX('All Data'!$Y:$Y,MATCH($H$579&amp;"",'All Data'!$A:$A,0)),"-")</f>
      </c>
      <c r="D593" s="32" t="inlineStr">
        <is>
          <t>ATO Households (Auto)</t>
        </is>
      </c>
      <c r="E593" s="17125" t="str">
        <f>=IFERROR(INDEX('All Data'!$AE:$AE,MATCH($H$579&amp;"",'All Data'!$A:$A,0)),"-")</f>
      </c>
      <c r="F593" s="32" t="inlineStr">
        <is>
          <t>ERU Added</t>
        </is>
      </c>
      <c r="G593" s="17128" t="str">
        <f>=IFERROR(INDEX('All Data'!$AJ:$AJ,MATCH($H$579&amp;"",'All Data'!$A:$A,0)),"-")</f>
      </c>
    </row>
    <row customHeight="1" ht="15" r="594">
      <c r="B594" s="4384" t="inlineStr">
        <is>
          <t>ATO Households (Transit)</t>
        </is>
      </c>
      <c r="C594" s="17131" t="str">
        <f>=IFERROR(INDEX('All Data'!$Z:$Z,MATCH($H$579&amp;"",'All Data'!$A:$A,0)),"-")</f>
      </c>
      <c r="D594" s="4384" t="inlineStr">
        <is>
          <t/>
        </is>
      </c>
      <c r="E594" s="4440" t="inlineStr">
        <is>
          <t/>
        </is>
      </c>
      <c r="F594" s="4384" t="inlineStr">
        <is>
          <t>ERU per Acre</t>
        </is>
      </c>
      <c r="G594" s="17134" t="str">
        <f>=IFERROR(INDEX('All Data'!$AK:$AK,MATCH($H$579&amp;"",'All Data'!$A:$A,0)),"-")</f>
      </c>
    </row>
    <row customHeight="1" ht="15" r="595">
      <c r="B595" s="32" t="inlineStr">
        <is>
          <t>SAP Planned HH/ac</t>
        </is>
      </c>
      <c r="C595" s="17137" t="str">
        <f>=IFERROR(INDEX('All Data'!$AA:$AA,MATCH($H$579&amp;"",'All Data'!$A:$A,0)),"-")</f>
      </c>
      <c r="D595" s="32" t="inlineStr">
        <is>
          <t/>
        </is>
      </c>
      <c r="E595" s="4448" t="inlineStr">
        <is>
          <t/>
        </is>
      </c>
      <c r="F595" s="32" t="inlineStr">
        <is>
          <t/>
        </is>
      </c>
      <c r="G595" s="4448" t="inlineStr">
        <is>
          <t/>
        </is>
      </c>
    </row>
    <row customHeight="1" ht="15" r="596">
      <c r="B596" s="4384" t="inlineStr">
        <is>
          <t/>
        </is>
      </c>
      <c r="C596" s="4440" t="inlineStr">
        <is>
          <t/>
        </is>
      </c>
      <c r="D596" s="4384" t="inlineStr">
        <is>
          <t/>
        </is>
      </c>
      <c r="E596" s="4440" t="inlineStr">
        <is>
          <t/>
        </is>
      </c>
      <c r="F596" s="4384" t="inlineStr">
        <is>
          <t/>
        </is>
      </c>
      <c r="G596" s="4440" t="inlineStr">
        <is>
          <t/>
        </is>
      </c>
    </row>
    <row customHeight="1" ht="14" r="597">
      <c r="B597" s="4500" t="inlineStr">
        <is>
          <t>INCOME</t>
        </is>
      </c>
      <c r="C597" s="4500"/>
      <c r="D597" s="4500" t="inlineStr">
        <is>
          <t>POVERTY RATE</t>
        </is>
      </c>
      <c r="E597" s="4500"/>
      <c r="F597" s="4500" t="inlineStr">
        <is>
          <t>UNEMPLOYMENT</t>
        </is>
      </c>
      <c r="G597" s="4500"/>
    </row>
    <row customHeight="1" ht="18" r="598">
      <c r="B598" s="10"/>
      <c r="C598" s="17141" t="str">
        <f>=IFERROR(INDEX('All Data'!$AN:$AN,MATCH($H$579&amp;"",'All Data'!$A:$A,0)),"-")</f>
      </c>
      <c r="D598" s="10"/>
      <c r="E598" s="17145" t="str">
        <f>=IFERROR(INDEX('All Data'!$AL:$AL,MATCH($H$579&amp;"",'All Data'!$A:$A,0)),"-")</f>
      </c>
      <c r="F598" s="10"/>
      <c r="G598" s="17149" t="str">
        <f>=IFERROR(INDEX('All Data'!$AM:$AM,MATCH($H$579&amp;"",'All Data'!$A:$A,0)),"-")</f>
      </c>
    </row>
    <row customHeight="1" ht="24" r="599">
      <c r="B599" s="4514" t="str">
        <f>="Investment Likelihood: "&amp;IFERROR(INDEX('All Data'!$AP:$AP,MATCH($H$579&amp;"",'All Data'!$A:$A,0)),"—")</f>
      </c>
      <c r="C599" s="4514"/>
      <c r="D599" s="4514"/>
      <c r="E599" s="4514"/>
      <c r="F599" s="4514"/>
      <c r="G599" s="4514"/>
    </row>
    <row customHeight="1" ht="15" r="600">
      <c r="B600" s="4516" t="inlineStr">
        <is>
          <t>Access to Opportunities (ATO) Composite Score /100</t>
        </is>
      </c>
      <c r="C600" s="4516"/>
      <c r="D600" s="4516"/>
      <c r="E600" s="4516"/>
      <c r="F600" s="17153" t="str">
        <f>=IFERROR(INDEX('All Data'!$AF:$AF,MATCH($H$579&amp;"",'All Data'!$A:$A,0)),"-")</f>
      </c>
      <c r="G600" s="15"/>
    </row>
    <row customHeight="1" ht="8" r="601"/>
    <row customHeight="1" ht="8" r="602"/>
    <row customHeight="1" ht="8" r="603"/>
    <row customHeight="1" ht="22" r="604">
      <c r="A604" s="4902" t="str">
        <f>="25  —  "&amp;IFERROR(INDEX('All Data'!$C:$C,MATCH($H$604&amp;"",'All Data'!$A:$A,0)),"")&amp;"  |  GEOID "&amp;$H$604&amp;"  |  "&amp;TEXT(IFERROR(INDEX('All Data'!$F:$F,MATCH($H$604&amp;"",'All Data'!$A:$A,0)),0),"0")&amp;" ac  |  "&amp;IFERROR(INDEX('All Data'!$AP:$AP,MATCH($H$604&amp;"",'All Data'!$A:$A,0)),"—")</f>
      </c>
      <c r="B604" s="4902"/>
      <c r="C604" s="4902"/>
      <c r="D604" s="4902"/>
      <c r="E604" s="4902"/>
      <c r="F604" s="4902"/>
      <c r="G604" s="4902"/>
      <c r="H604" s="17154" t="inlineStr">
        <is>
          <t>49049002400</t>
        </is>
      </c>
    </row>
    <row customHeight="1" ht="14" r="605">
      <c r="B605" s="4382" t="inlineStr">
        <is>
          <t>TRACT PROFILE</t>
        </is>
      </c>
      <c r="C605" s="4382"/>
      <c r="D605" s="4382" t="inlineStr">
        <is>
          <t>CENTERS &amp; DISTRICTS</t>
        </is>
      </c>
      <c r="E605" s="4382"/>
      <c r="F605" s="4382" t="inlineStr">
        <is>
          <t>HOUSING &amp; DEMOGRAPHICS</t>
        </is>
      </c>
      <c r="G605" s="4382"/>
    </row>
    <row customHeight="1" ht="15" r="606">
      <c r="B606" s="4384" t="inlineStr">
        <is>
          <t>Population</t>
        </is>
      </c>
      <c r="C606" s="17157" t="str">
        <f>=IFERROR(INDEX('All Data'!$D:$D,MATCH($H$604&amp;"",'All Data'!$A:$A,0)),"-")</f>
      </c>
      <c r="D606" s="4384" t="inlineStr">
        <is>
          <t>WC MUorC % Total</t>
        </is>
      </c>
      <c r="E606" s="17160" t="str">
        <f>=IFERROR(INDEX('All Data'!$J:$J,MATCH($H$604&amp;"",'All Data'!$A:$A,0)),"-")</f>
      </c>
      <c r="F606" s="4384" t="inlineStr">
        <is>
          <t>Total Units</t>
        </is>
      </c>
      <c r="G606" s="17163" t="str">
        <f>=IFERROR(INDEX('All Data'!$R:$R,MATCH($H$604&amp;"",'All Data'!$A:$A,0)),"-")</f>
      </c>
    </row>
    <row customHeight="1" ht="15" r="607">
      <c r="B607" s="32" t="inlineStr">
        <is>
          <t>Households</t>
        </is>
      </c>
      <c r="C607" s="17166" t="str">
        <f>=IFERROR(INDEX('All Data'!$E:$E,MATCH($H$604&amp;"",'All Data'!$A:$A,0)),"-")</f>
      </c>
      <c r="D607" s="32" t="inlineStr">
        <is>
          <t>Metropolitan Center</t>
        </is>
      </c>
      <c r="E607" s="17169" t="str">
        <f>=IFERROR(INDEX('All Data'!$K:$K,MATCH($H$604&amp;"",'All Data'!$A:$A,0)),"-")</f>
      </c>
      <c r="F607" s="32" t="inlineStr">
        <is>
          <t>Residential Acres</t>
        </is>
      </c>
      <c r="G607" s="17172" t="str">
        <f>=IFERROR(INDEX('All Data'!$S:$S,MATCH($H$604&amp;"",'All Data'!$A:$A,0)),"-")</f>
      </c>
    </row>
    <row customHeight="1" ht="15" r="608">
      <c r="B608" s="4384" t="inlineStr">
        <is>
          <t>Total Acres</t>
        </is>
      </c>
      <c r="C608" s="17175" t="str">
        <f>=IFERROR(INDEX('All Data'!$F:$F,MATCH($H$604&amp;"",'All Data'!$A:$A,0)),"-")</f>
      </c>
      <c r="D608" s="4384" t="inlineStr">
        <is>
          <t>Urban Center</t>
        </is>
      </c>
      <c r="E608" s="17178" t="str">
        <f>=IFERROR(INDEX('All Data'!$L:$L,MATCH($H$604&amp;"",'All Data'!$A:$A,0)),"-")</f>
      </c>
      <c r="F608" s="4384" t="inlineStr">
        <is>
          <t>SFD Acres</t>
        </is>
      </c>
      <c r="G608" s="17181" t="str">
        <f>=IFERROR(INDEX('All Data'!$T:$T,MATCH($H$604&amp;"",'All Data'!$A:$A,0)),"-")</f>
      </c>
    </row>
    <row customHeight="1" ht="15" r="609">
      <c r="B609" s="32" t="inlineStr">
        <is>
          <t>Developable Acres</t>
        </is>
      </c>
      <c r="C609" s="17184" t="str">
        <f>=IFERROR(INDEX('All Data'!$G:$G,MATCH($H$604&amp;"",'All Data'!$A:$A,0)),"-")</f>
      </c>
      <c r="D609" s="32" t="inlineStr">
        <is>
          <t>City Center</t>
        </is>
      </c>
      <c r="E609" s="17187" t="str">
        <f>=IFERROR(INDEX('All Data'!$M:$M,MATCH($H$604&amp;"",'All Data'!$A:$A,0)),"-")</f>
      </c>
      <c r="F609" s="32" t="inlineStr">
        <is>
          <t>MF / SFA Acres</t>
        </is>
      </c>
      <c r="G609" s="17190" t="str">
        <f>=IFERROR(INDEX('All Data'!$U:$U,MATCH($H$604&amp;"",'All Data'!$A:$A,0)),"-")</f>
      </c>
    </row>
    <row customHeight="1" ht="15" r="610">
      <c r="B610" s="4384" t="inlineStr">
        <is>
          <t>OZ 1.0 Acres</t>
        </is>
      </c>
      <c r="C610" s="17193" t="str">
        <f>=IFERROR(INDEX('All Data'!$H:$H,MATCH($H$604&amp;"",'All Data'!$A:$A,0)),"-")</f>
      </c>
      <c r="D610" s="4384" t="inlineStr">
        <is>
          <t>Neighborhood Center</t>
        </is>
      </c>
      <c r="E610" s="17196" t="str">
        <f>=IFERROR(INDEX('All Data'!$N:$N,MATCH($H$604&amp;"",'All Data'!$A:$A,0)),"-")</f>
      </c>
      <c r="F610" s="4384" t="inlineStr">
        <is>
          <t>Poverty Rate</t>
        </is>
      </c>
      <c r="G610" s="17199" t="str">
        <f>=IFERROR(INDEX('All Data'!$AL:$AL,MATCH($H$604&amp;"",'All Data'!$A:$A,0)),"-")</f>
      </c>
    </row>
    <row customHeight="1" ht="15" r="611">
      <c r="B611" s="32" t="inlineStr">
        <is>
          <t>OZ 1.0 % of Tract</t>
        </is>
      </c>
      <c r="C611" s="17202" t="str">
        <f>=IFERROR(INDEX('All Data'!$I:$I,MATCH($H$604&amp;"",'All Data'!$A:$A,0)),"-")</f>
      </c>
      <c r="D611" s="32" t="inlineStr">
        <is>
          <t>Employment District</t>
        </is>
      </c>
      <c r="E611" s="17205" t="str">
        <f>=IFERROR(INDEX('All Data'!$O:$O,MATCH($H$604&amp;"",'All Data'!$A:$A,0)),"-")</f>
      </c>
      <c r="F611" s="32" t="inlineStr">
        <is>
          <t>Unemployment Rate</t>
        </is>
      </c>
      <c r="G611" s="17208" t="str">
        <f>=IFERROR(INDEX('All Data'!$AM:$AM,MATCH($H$604&amp;"",'All Data'!$A:$A,0)),"-")</f>
      </c>
    </row>
    <row customHeight="1" ht="15" r="612">
      <c r="B612" s="4384" t="inlineStr">
        <is>
          <t/>
        </is>
      </c>
      <c r="C612" s="4440" t="inlineStr">
        <is>
          <t/>
        </is>
      </c>
      <c r="D612" s="4384" t="inlineStr">
        <is>
          <t>Industrial District</t>
        </is>
      </c>
      <c r="E612" s="17211" t="str">
        <f>=IFERROR(INDEX('All Data'!$P:$P,MATCH($H$604&amp;"",'All Data'!$A:$A,0)),"-")</f>
      </c>
      <c r="F612" s="4384" t="inlineStr">
        <is>
          <t>Median Family Income</t>
        </is>
      </c>
      <c r="G612" s="17214" t="str">
        <f>=IFERROR(INDEX('All Data'!$AN:$AN,MATCH($H$604&amp;"",'All Data'!$A:$A,0)),"-")</f>
      </c>
    </row>
    <row customHeight="1" ht="15" r="613">
      <c r="B613" s="32" t="inlineStr">
        <is>
          <t/>
        </is>
      </c>
      <c r="C613" s="4448" t="inlineStr">
        <is>
          <t/>
        </is>
      </c>
      <c r="D613" s="32" t="inlineStr">
        <is>
          <t>Retail District</t>
        </is>
      </c>
      <c r="E613" s="17217" t="str">
        <f>=IFERROR(INDEX('All Data'!$Q:$Q,MATCH($H$604&amp;"",'All Data'!$A:$A,0)),"-")</f>
      </c>
      <c r="F613" s="32" t="inlineStr">
        <is>
          <t/>
        </is>
      </c>
      <c r="G613" s="4448" t="inlineStr">
        <is>
          <t/>
        </is>
      </c>
    </row>
    <row customHeight="1" ht="14" r="614">
      <c r="B614" s="4453" t="inlineStr">
        <is>
          <t>TRANSIT ACCESS</t>
        </is>
      </c>
      <c r="C614" s="4453"/>
      <c r="D614" s="4453" t="inlineStr">
        <is>
          <t>AUTO ACCESS</t>
        </is>
      </c>
      <c r="E614" s="4453"/>
      <c r="F614" s="4453" t="inlineStr">
        <is>
          <t>PROJECTED GROWTH 2027-37</t>
        </is>
      </c>
      <c r="G614" s="4453"/>
    </row>
    <row customHeight="1" ht="15" r="615">
      <c r="B615" s="4384" t="inlineStr">
        <is>
          <t>Rail / BRT Stops</t>
        </is>
      </c>
      <c r="C615" s="17220" t="str">
        <f>=IFERROR(INDEX('All Data'!$V:$V,MATCH($H$604&amp;"",'All Data'!$A:$A,0)),"-")</f>
      </c>
      <c r="D615" s="4384" t="inlineStr">
        <is>
          <t>Freeway Exits</t>
        </is>
      </c>
      <c r="E615" s="17223" t="str">
        <f>=IFERROR(INDEX('All Data'!$AB:$AB,MATCH($H$604&amp;"",'All Data'!$A:$A,0)),"-")</f>
      </c>
      <c r="F615" s="4384" t="inlineStr">
        <is>
          <t>Households Added</t>
        </is>
      </c>
      <c r="G615" s="17226" t="str">
        <f>=IFERROR(INDEX('All Data'!$AG:$AG,MATCH($H$604&amp;"",'All Data'!$A:$A,0)),"-")</f>
      </c>
    </row>
    <row customHeight="1" ht="15" r="616">
      <c r="B616" s="32" t="inlineStr">
        <is>
          <t>SAP Acres</t>
        </is>
      </c>
      <c r="C616" s="17229" t="str">
        <f>=IFERROR(INDEX('All Data'!$W:$W,MATCH($H$604&amp;"",'All Data'!$A:$A,0)),"-")</f>
      </c>
      <c r="D616" s="32" t="inlineStr">
        <is>
          <t>Exit Distance (mi)</t>
        </is>
      </c>
      <c r="E616" s="17232" t="str">
        <f>=IFERROR(INDEX('All Data'!$AC:$AC,MATCH($H$604&amp;"",'All Data'!$A:$A,0)),"-")</f>
      </c>
      <c r="F616" s="32" t="inlineStr">
        <is>
          <t>Population Added</t>
        </is>
      </c>
      <c r="G616" s="17235" t="str">
        <f>=IFERROR(INDEX('All Data'!$AH:$AH,MATCH($H$604&amp;"",'All Data'!$A:$A,0)),"-")</f>
      </c>
    </row>
    <row customHeight="1" ht="15" r="617">
      <c r="B617" s="4384" t="inlineStr">
        <is>
          <t>SAP % of Tract</t>
        </is>
      </c>
      <c r="C617" s="17238" t="str">
        <f>=IFERROR(INDEX('All Data'!$X:$X,MATCH($H$604&amp;"",'All Data'!$A:$A,0)),"-")</f>
      </c>
      <c r="D617" s="4384" t="inlineStr">
        <is>
          <t>ATO Jobs (Auto)</t>
        </is>
      </c>
      <c r="E617" s="17241" t="str">
        <f>=IFERROR(INDEX('All Data'!$AD:$AD,MATCH($H$604&amp;"",'All Data'!$A:$A,0)),"-")</f>
      </c>
      <c r="F617" s="4384" t="inlineStr">
        <is>
          <t>Jobs Added</t>
        </is>
      </c>
      <c r="G617" s="17244" t="str">
        <f>=IFERROR(INDEX('All Data'!$AI:$AI,MATCH($H$604&amp;"",'All Data'!$A:$A,0)),"-")</f>
      </c>
    </row>
    <row customHeight="1" ht="15" r="618">
      <c r="B618" s="32" t="inlineStr">
        <is>
          <t>ATO Jobs (Transit)</t>
        </is>
      </c>
      <c r="C618" s="17247" t="str">
        <f>=IFERROR(INDEX('All Data'!$Y:$Y,MATCH($H$604&amp;"",'All Data'!$A:$A,0)),"-")</f>
      </c>
      <c r="D618" s="32" t="inlineStr">
        <is>
          <t>ATO Households (Auto)</t>
        </is>
      </c>
      <c r="E618" s="17250" t="str">
        <f>=IFERROR(INDEX('All Data'!$AE:$AE,MATCH($H$604&amp;"",'All Data'!$A:$A,0)),"-")</f>
      </c>
      <c r="F618" s="32" t="inlineStr">
        <is>
          <t>ERU Added</t>
        </is>
      </c>
      <c r="G618" s="17253" t="str">
        <f>=IFERROR(INDEX('All Data'!$AJ:$AJ,MATCH($H$604&amp;"",'All Data'!$A:$A,0)),"-")</f>
      </c>
    </row>
    <row customHeight="1" ht="15" r="619">
      <c r="B619" s="4384" t="inlineStr">
        <is>
          <t>ATO Households (Transit)</t>
        </is>
      </c>
      <c r="C619" s="17256" t="str">
        <f>=IFERROR(INDEX('All Data'!$Z:$Z,MATCH($H$604&amp;"",'All Data'!$A:$A,0)),"-")</f>
      </c>
      <c r="D619" s="4384" t="inlineStr">
        <is>
          <t/>
        </is>
      </c>
      <c r="E619" s="4440" t="inlineStr">
        <is>
          <t/>
        </is>
      </c>
      <c r="F619" s="4384" t="inlineStr">
        <is>
          <t>ERU per Acre</t>
        </is>
      </c>
      <c r="G619" s="17259" t="str">
        <f>=IFERROR(INDEX('All Data'!$AK:$AK,MATCH($H$604&amp;"",'All Data'!$A:$A,0)),"-")</f>
      </c>
    </row>
    <row customHeight="1" ht="15" r="620">
      <c r="B620" s="32" t="inlineStr">
        <is>
          <t>SAP Planned HH/ac</t>
        </is>
      </c>
      <c r="C620" s="17262" t="str">
        <f>=IFERROR(INDEX('All Data'!$AA:$AA,MATCH($H$604&amp;"",'All Data'!$A:$A,0)),"-")</f>
      </c>
      <c r="D620" s="32" t="inlineStr">
        <is>
          <t/>
        </is>
      </c>
      <c r="E620" s="4448" t="inlineStr">
        <is>
          <t/>
        </is>
      </c>
      <c r="F620" s="32" t="inlineStr">
        <is>
          <t/>
        </is>
      </c>
      <c r="G620" s="4448" t="inlineStr">
        <is>
          <t/>
        </is>
      </c>
    </row>
    <row customHeight="1" ht="15" r="621">
      <c r="B621" s="4384" t="inlineStr">
        <is>
          <t/>
        </is>
      </c>
      <c r="C621" s="4440" t="inlineStr">
        <is>
          <t/>
        </is>
      </c>
      <c r="D621" s="4384" t="inlineStr">
        <is>
          <t/>
        </is>
      </c>
      <c r="E621" s="4440" t="inlineStr">
        <is>
          <t/>
        </is>
      </c>
      <c r="F621" s="4384" t="inlineStr">
        <is>
          <t/>
        </is>
      </c>
      <c r="G621" s="4440" t="inlineStr">
        <is>
          <t/>
        </is>
      </c>
    </row>
    <row customHeight="1" ht="14" r="622">
      <c r="B622" s="4500" t="inlineStr">
        <is>
          <t>INCOME</t>
        </is>
      </c>
      <c r="C622" s="4500"/>
      <c r="D622" s="4500" t="inlineStr">
        <is>
          <t>POVERTY RATE</t>
        </is>
      </c>
      <c r="E622" s="4500"/>
      <c r="F622" s="4500" t="inlineStr">
        <is>
          <t>UNEMPLOYMENT</t>
        </is>
      </c>
      <c r="G622" s="4500"/>
    </row>
    <row customHeight="1" ht="18" r="623">
      <c r="B623" s="10"/>
      <c r="C623" s="17266" t="str">
        <f>=IFERROR(INDEX('All Data'!$AN:$AN,MATCH($H$604&amp;"",'All Data'!$A:$A,0)),"-")</f>
      </c>
      <c r="D623" s="10"/>
      <c r="E623" s="17270" t="str">
        <f>=IFERROR(INDEX('All Data'!$AL:$AL,MATCH($H$604&amp;"",'All Data'!$A:$A,0)),"-")</f>
      </c>
      <c r="F623" s="10"/>
      <c r="G623" s="17274" t="str">
        <f>=IFERROR(INDEX('All Data'!$AM:$AM,MATCH($H$604&amp;"",'All Data'!$A:$A,0)),"-")</f>
      </c>
    </row>
    <row customHeight="1" ht="24" r="624">
      <c r="B624" s="5024" t="str">
        <f>="Investment Likelihood: "&amp;IFERROR(INDEX('All Data'!$AP:$AP,MATCH($H$604&amp;"",'All Data'!$A:$A,0)),"—")</f>
      </c>
      <c r="C624" s="5024"/>
      <c r="D624" s="5024"/>
      <c r="E624" s="5024"/>
      <c r="F624" s="5024"/>
      <c r="G624" s="5024"/>
    </row>
    <row customHeight="1" ht="15" r="625">
      <c r="B625" s="4516" t="inlineStr">
        <is>
          <t>Access to Opportunities (ATO) Composite Score /100</t>
        </is>
      </c>
      <c r="C625" s="4516"/>
      <c r="D625" s="4516"/>
      <c r="E625" s="4516"/>
      <c r="F625" s="17278" t="str">
        <f>=IFERROR(INDEX('All Data'!$AF:$AF,MATCH($H$604&amp;"",'All Data'!$A:$A,0)),"-")</f>
      </c>
      <c r="G625" s="15"/>
    </row>
    <row customHeight="1" ht="8" r="626"/>
    <row customHeight="1" ht="8" r="627"/>
    <row customHeight="1" ht="8" r="628"/>
    <row customHeight="1" ht="22" r="629">
      <c r="A629" s="4381" t="str">
        <f>="26  —  "&amp;IFERROR(INDEX('All Data'!$C:$C,MATCH($H$629&amp;"",'All Data'!$A:$A,0)),"")&amp;"  |  GEOID "&amp;$H$629&amp;"  |  "&amp;TEXT(IFERROR(INDEX('All Data'!$F:$F,MATCH($H$629&amp;"",'All Data'!$A:$A,0)),0),"0")&amp;" ac  |  "&amp;IFERROR(INDEX('All Data'!$AP:$AP,MATCH($H$629&amp;"",'All Data'!$A:$A,0)),"—")</f>
      </c>
      <c r="B629" s="4381"/>
      <c r="C629" s="4381"/>
      <c r="D629" s="4381"/>
      <c r="E629" s="4381"/>
      <c r="F629" s="4381"/>
      <c r="G629" s="4381"/>
      <c r="H629" s="17279" t="inlineStr">
        <is>
          <t>49049002500</t>
        </is>
      </c>
    </row>
    <row customHeight="1" ht="14" r="630">
      <c r="B630" s="4382" t="inlineStr">
        <is>
          <t>TRACT PROFILE</t>
        </is>
      </c>
      <c r="C630" s="4382"/>
      <c r="D630" s="4382" t="inlineStr">
        <is>
          <t>CENTERS &amp; DISTRICTS</t>
        </is>
      </c>
      <c r="E630" s="4382"/>
      <c r="F630" s="4382" t="inlineStr">
        <is>
          <t>HOUSING &amp; DEMOGRAPHICS</t>
        </is>
      </c>
      <c r="G630" s="4382"/>
    </row>
    <row customHeight="1" ht="15" r="631">
      <c r="B631" s="4384" t="inlineStr">
        <is>
          <t>Population</t>
        </is>
      </c>
      <c r="C631" s="17282" t="str">
        <f>=IFERROR(INDEX('All Data'!$D:$D,MATCH($H$629&amp;"",'All Data'!$A:$A,0)),"-")</f>
      </c>
      <c r="D631" s="4384" t="inlineStr">
        <is>
          <t>WC MUorC % Total</t>
        </is>
      </c>
      <c r="E631" s="17285" t="str">
        <f>=IFERROR(INDEX('All Data'!$J:$J,MATCH($H$629&amp;"",'All Data'!$A:$A,0)),"-")</f>
      </c>
      <c r="F631" s="4384" t="inlineStr">
        <is>
          <t>Total Units</t>
        </is>
      </c>
      <c r="G631" s="17288" t="str">
        <f>=IFERROR(INDEX('All Data'!$R:$R,MATCH($H$629&amp;"",'All Data'!$A:$A,0)),"-")</f>
      </c>
    </row>
    <row customHeight="1" ht="15" r="632">
      <c r="B632" s="32" t="inlineStr">
        <is>
          <t>Households</t>
        </is>
      </c>
      <c r="C632" s="17291" t="str">
        <f>=IFERROR(INDEX('All Data'!$E:$E,MATCH($H$629&amp;"",'All Data'!$A:$A,0)),"-")</f>
      </c>
      <c r="D632" s="32" t="inlineStr">
        <is>
          <t>Metropolitan Center</t>
        </is>
      </c>
      <c r="E632" s="17294" t="str">
        <f>=IFERROR(INDEX('All Data'!$K:$K,MATCH($H$629&amp;"",'All Data'!$A:$A,0)),"-")</f>
      </c>
      <c r="F632" s="32" t="inlineStr">
        <is>
          <t>Residential Acres</t>
        </is>
      </c>
      <c r="G632" s="17297" t="str">
        <f>=IFERROR(INDEX('All Data'!$S:$S,MATCH($H$629&amp;"",'All Data'!$A:$A,0)),"-")</f>
      </c>
    </row>
    <row customHeight="1" ht="15" r="633">
      <c r="B633" s="4384" t="inlineStr">
        <is>
          <t>Total Acres</t>
        </is>
      </c>
      <c r="C633" s="17300" t="str">
        <f>=IFERROR(INDEX('All Data'!$F:$F,MATCH($H$629&amp;"",'All Data'!$A:$A,0)),"-")</f>
      </c>
      <c r="D633" s="4384" t="inlineStr">
        <is>
          <t>Urban Center</t>
        </is>
      </c>
      <c r="E633" s="17303" t="str">
        <f>=IFERROR(INDEX('All Data'!$L:$L,MATCH($H$629&amp;"",'All Data'!$A:$A,0)),"-")</f>
      </c>
      <c r="F633" s="4384" t="inlineStr">
        <is>
          <t>SFD Acres</t>
        </is>
      </c>
      <c r="G633" s="17306" t="str">
        <f>=IFERROR(INDEX('All Data'!$T:$T,MATCH($H$629&amp;"",'All Data'!$A:$A,0)),"-")</f>
      </c>
    </row>
    <row customHeight="1" ht="15" r="634">
      <c r="B634" s="32" t="inlineStr">
        <is>
          <t>Developable Acres</t>
        </is>
      </c>
      <c r="C634" s="17309" t="str">
        <f>=IFERROR(INDEX('All Data'!$G:$G,MATCH($H$629&amp;"",'All Data'!$A:$A,0)),"-")</f>
      </c>
      <c r="D634" s="32" t="inlineStr">
        <is>
          <t>City Center</t>
        </is>
      </c>
      <c r="E634" s="17312" t="str">
        <f>=IFERROR(INDEX('All Data'!$M:$M,MATCH($H$629&amp;"",'All Data'!$A:$A,0)),"-")</f>
      </c>
      <c r="F634" s="32" t="inlineStr">
        <is>
          <t>MF / SFA Acres</t>
        </is>
      </c>
      <c r="G634" s="17315" t="str">
        <f>=IFERROR(INDEX('All Data'!$U:$U,MATCH($H$629&amp;"",'All Data'!$A:$A,0)),"-")</f>
      </c>
    </row>
    <row customHeight="1" ht="15" r="635">
      <c r="B635" s="4384" t="inlineStr">
        <is>
          <t>OZ 1.0 Acres</t>
        </is>
      </c>
      <c r="C635" s="17318" t="str">
        <f>=IFERROR(INDEX('All Data'!$H:$H,MATCH($H$629&amp;"",'All Data'!$A:$A,0)),"-")</f>
      </c>
      <c r="D635" s="4384" t="inlineStr">
        <is>
          <t>Neighborhood Center</t>
        </is>
      </c>
      <c r="E635" s="17321" t="str">
        <f>=IFERROR(INDEX('All Data'!$N:$N,MATCH($H$629&amp;"",'All Data'!$A:$A,0)),"-")</f>
      </c>
      <c r="F635" s="4384" t="inlineStr">
        <is>
          <t>Poverty Rate</t>
        </is>
      </c>
      <c r="G635" s="17324" t="str">
        <f>=IFERROR(INDEX('All Data'!$AL:$AL,MATCH($H$629&amp;"",'All Data'!$A:$A,0)),"-")</f>
      </c>
    </row>
    <row customHeight="1" ht="15" r="636">
      <c r="B636" s="32" t="inlineStr">
        <is>
          <t>OZ 1.0 % of Tract</t>
        </is>
      </c>
      <c r="C636" s="17327" t="str">
        <f>=IFERROR(INDEX('All Data'!$I:$I,MATCH($H$629&amp;"",'All Data'!$A:$A,0)),"-")</f>
      </c>
      <c r="D636" s="32" t="inlineStr">
        <is>
          <t>Employment District</t>
        </is>
      </c>
      <c r="E636" s="17330" t="str">
        <f>=IFERROR(INDEX('All Data'!$O:$O,MATCH($H$629&amp;"",'All Data'!$A:$A,0)),"-")</f>
      </c>
      <c r="F636" s="32" t="inlineStr">
        <is>
          <t>Unemployment Rate</t>
        </is>
      </c>
      <c r="G636" s="17333" t="str">
        <f>=IFERROR(INDEX('All Data'!$AM:$AM,MATCH($H$629&amp;"",'All Data'!$A:$A,0)),"-")</f>
      </c>
    </row>
    <row customHeight="1" ht="15" r="637">
      <c r="B637" s="4384" t="inlineStr">
        <is>
          <t/>
        </is>
      </c>
      <c r="C637" s="4440" t="inlineStr">
        <is>
          <t/>
        </is>
      </c>
      <c r="D637" s="4384" t="inlineStr">
        <is>
          <t>Industrial District</t>
        </is>
      </c>
      <c r="E637" s="17336" t="str">
        <f>=IFERROR(INDEX('All Data'!$P:$P,MATCH($H$629&amp;"",'All Data'!$A:$A,0)),"-")</f>
      </c>
      <c r="F637" s="4384" t="inlineStr">
        <is>
          <t>Median Family Income</t>
        </is>
      </c>
      <c r="G637" s="17339" t="str">
        <f>=IFERROR(INDEX('All Data'!$AN:$AN,MATCH($H$629&amp;"",'All Data'!$A:$A,0)),"-")</f>
      </c>
    </row>
    <row customHeight="1" ht="15" r="638">
      <c r="B638" s="32" t="inlineStr">
        <is>
          <t/>
        </is>
      </c>
      <c r="C638" s="4448" t="inlineStr">
        <is>
          <t/>
        </is>
      </c>
      <c r="D638" s="32" t="inlineStr">
        <is>
          <t>Retail District</t>
        </is>
      </c>
      <c r="E638" s="17342" t="str">
        <f>=IFERROR(INDEX('All Data'!$Q:$Q,MATCH($H$629&amp;"",'All Data'!$A:$A,0)),"-")</f>
      </c>
      <c r="F638" s="32" t="inlineStr">
        <is>
          <t/>
        </is>
      </c>
      <c r="G638" s="4448" t="inlineStr">
        <is>
          <t/>
        </is>
      </c>
    </row>
    <row customHeight="1" ht="14" r="639">
      <c r="B639" s="4453" t="inlineStr">
        <is>
          <t>TRANSIT ACCESS</t>
        </is>
      </c>
      <c r="C639" s="4453"/>
      <c r="D639" s="4453" t="inlineStr">
        <is>
          <t>AUTO ACCESS</t>
        </is>
      </c>
      <c r="E639" s="4453"/>
      <c r="F639" s="4453" t="inlineStr">
        <is>
          <t>PROJECTED GROWTH 2027-37</t>
        </is>
      </c>
      <c r="G639" s="4453"/>
    </row>
    <row customHeight="1" ht="15" r="640">
      <c r="B640" s="4384" t="inlineStr">
        <is>
          <t>Rail / BRT Stops</t>
        </is>
      </c>
      <c r="C640" s="17345" t="str">
        <f>=IFERROR(INDEX('All Data'!$V:$V,MATCH($H$629&amp;"",'All Data'!$A:$A,0)),"-")</f>
      </c>
      <c r="D640" s="4384" t="inlineStr">
        <is>
          <t>Freeway Exits</t>
        </is>
      </c>
      <c r="E640" s="17348" t="str">
        <f>=IFERROR(INDEX('All Data'!$AB:$AB,MATCH($H$629&amp;"",'All Data'!$A:$A,0)),"-")</f>
      </c>
      <c r="F640" s="4384" t="inlineStr">
        <is>
          <t>Households Added</t>
        </is>
      </c>
      <c r="G640" s="17351" t="str">
        <f>=IFERROR(INDEX('All Data'!$AG:$AG,MATCH($H$629&amp;"",'All Data'!$A:$A,0)),"-")</f>
      </c>
    </row>
    <row customHeight="1" ht="15" r="641">
      <c r="B641" s="32" t="inlineStr">
        <is>
          <t>SAP Acres</t>
        </is>
      </c>
      <c r="C641" s="17354" t="str">
        <f>=IFERROR(INDEX('All Data'!$W:$W,MATCH($H$629&amp;"",'All Data'!$A:$A,0)),"-")</f>
      </c>
      <c r="D641" s="32" t="inlineStr">
        <is>
          <t>Exit Distance (mi)</t>
        </is>
      </c>
      <c r="E641" s="17357" t="str">
        <f>=IFERROR(INDEX('All Data'!$AC:$AC,MATCH($H$629&amp;"",'All Data'!$A:$A,0)),"-")</f>
      </c>
      <c r="F641" s="32" t="inlineStr">
        <is>
          <t>Population Added</t>
        </is>
      </c>
      <c r="G641" s="17360" t="str">
        <f>=IFERROR(INDEX('All Data'!$AH:$AH,MATCH($H$629&amp;"",'All Data'!$A:$A,0)),"-")</f>
      </c>
    </row>
    <row customHeight="1" ht="15" r="642">
      <c r="B642" s="4384" t="inlineStr">
        <is>
          <t>SAP % of Tract</t>
        </is>
      </c>
      <c r="C642" s="17363" t="str">
        <f>=IFERROR(INDEX('All Data'!$X:$X,MATCH($H$629&amp;"",'All Data'!$A:$A,0)),"-")</f>
      </c>
      <c r="D642" s="4384" t="inlineStr">
        <is>
          <t>ATO Jobs (Auto)</t>
        </is>
      </c>
      <c r="E642" s="17366" t="str">
        <f>=IFERROR(INDEX('All Data'!$AD:$AD,MATCH($H$629&amp;"",'All Data'!$A:$A,0)),"-")</f>
      </c>
      <c r="F642" s="4384" t="inlineStr">
        <is>
          <t>Jobs Added</t>
        </is>
      </c>
      <c r="G642" s="17369" t="str">
        <f>=IFERROR(INDEX('All Data'!$AI:$AI,MATCH($H$629&amp;"",'All Data'!$A:$A,0)),"-")</f>
      </c>
    </row>
    <row customHeight="1" ht="15" r="643">
      <c r="B643" s="32" t="inlineStr">
        <is>
          <t>ATO Jobs (Transit)</t>
        </is>
      </c>
      <c r="C643" s="17372" t="str">
        <f>=IFERROR(INDEX('All Data'!$Y:$Y,MATCH($H$629&amp;"",'All Data'!$A:$A,0)),"-")</f>
      </c>
      <c r="D643" s="32" t="inlineStr">
        <is>
          <t>ATO Households (Auto)</t>
        </is>
      </c>
      <c r="E643" s="17375" t="str">
        <f>=IFERROR(INDEX('All Data'!$AE:$AE,MATCH($H$629&amp;"",'All Data'!$A:$A,0)),"-")</f>
      </c>
      <c r="F643" s="32" t="inlineStr">
        <is>
          <t>ERU Added</t>
        </is>
      </c>
      <c r="G643" s="17378" t="str">
        <f>=IFERROR(INDEX('All Data'!$AJ:$AJ,MATCH($H$629&amp;"",'All Data'!$A:$A,0)),"-")</f>
      </c>
    </row>
    <row customHeight="1" ht="15" r="644">
      <c r="B644" s="4384" t="inlineStr">
        <is>
          <t>ATO Households (Transit)</t>
        </is>
      </c>
      <c r="C644" s="17381" t="str">
        <f>=IFERROR(INDEX('All Data'!$Z:$Z,MATCH($H$629&amp;"",'All Data'!$A:$A,0)),"-")</f>
      </c>
      <c r="D644" s="4384" t="inlineStr">
        <is>
          <t/>
        </is>
      </c>
      <c r="E644" s="4440" t="inlineStr">
        <is>
          <t/>
        </is>
      </c>
      <c r="F644" s="4384" t="inlineStr">
        <is>
          <t>ERU per Acre</t>
        </is>
      </c>
      <c r="G644" s="17384" t="str">
        <f>=IFERROR(INDEX('All Data'!$AK:$AK,MATCH($H$629&amp;"",'All Data'!$A:$A,0)),"-")</f>
      </c>
    </row>
    <row customHeight="1" ht="15" r="645">
      <c r="B645" s="32" t="inlineStr">
        <is>
          <t>SAP Planned HH/ac</t>
        </is>
      </c>
      <c r="C645" s="17387" t="str">
        <f>=IFERROR(INDEX('All Data'!$AA:$AA,MATCH($H$629&amp;"",'All Data'!$A:$A,0)),"-")</f>
      </c>
      <c r="D645" s="32" t="inlineStr">
        <is>
          <t/>
        </is>
      </c>
      <c r="E645" s="4448" t="inlineStr">
        <is>
          <t/>
        </is>
      </c>
      <c r="F645" s="32" t="inlineStr">
        <is>
          <t/>
        </is>
      </c>
      <c r="G645" s="4448" t="inlineStr">
        <is>
          <t/>
        </is>
      </c>
    </row>
    <row customHeight="1" ht="15" r="646">
      <c r="B646" s="4384" t="inlineStr">
        <is>
          <t/>
        </is>
      </c>
      <c r="C646" s="4440" t="inlineStr">
        <is>
          <t/>
        </is>
      </c>
      <c r="D646" s="4384" t="inlineStr">
        <is>
          <t/>
        </is>
      </c>
      <c r="E646" s="4440" t="inlineStr">
        <is>
          <t/>
        </is>
      </c>
      <c r="F646" s="4384" t="inlineStr">
        <is>
          <t/>
        </is>
      </c>
      <c r="G646" s="4440" t="inlineStr">
        <is>
          <t/>
        </is>
      </c>
    </row>
    <row customHeight="1" ht="14" r="647">
      <c r="B647" s="4500" t="inlineStr">
        <is>
          <t>INCOME</t>
        </is>
      </c>
      <c r="C647" s="4500"/>
      <c r="D647" s="4500" t="inlineStr">
        <is>
          <t>POVERTY RATE</t>
        </is>
      </c>
      <c r="E647" s="4500"/>
      <c r="F647" s="4500" t="inlineStr">
        <is>
          <t>UNEMPLOYMENT</t>
        </is>
      </c>
      <c r="G647" s="4500"/>
    </row>
    <row customHeight="1" ht="18" r="648">
      <c r="B648" s="10"/>
      <c r="C648" s="17391" t="str">
        <f>=IFERROR(INDEX('All Data'!$AN:$AN,MATCH($H$629&amp;"",'All Data'!$A:$A,0)),"-")</f>
      </c>
      <c r="D648" s="10"/>
      <c r="E648" s="17395" t="str">
        <f>=IFERROR(INDEX('All Data'!$AL:$AL,MATCH($H$629&amp;"",'All Data'!$A:$A,0)),"-")</f>
      </c>
      <c r="F648" s="10"/>
      <c r="G648" s="17399" t="str">
        <f>=IFERROR(INDEX('All Data'!$AM:$AM,MATCH($H$629&amp;"",'All Data'!$A:$A,0)),"-")</f>
      </c>
    </row>
    <row customHeight="1" ht="24" r="649">
      <c r="B649" s="4514" t="str">
        <f>="Investment Likelihood: "&amp;IFERROR(INDEX('All Data'!$AP:$AP,MATCH($H$629&amp;"",'All Data'!$A:$A,0)),"—")</f>
      </c>
      <c r="C649" s="4514"/>
      <c r="D649" s="4514"/>
      <c r="E649" s="4514"/>
      <c r="F649" s="4514"/>
      <c r="G649" s="4514"/>
    </row>
    <row customHeight="1" ht="15" r="650">
      <c r="B650" s="4516" t="inlineStr">
        <is>
          <t>Access to Opportunities (ATO) Composite Score /100</t>
        </is>
      </c>
      <c r="C650" s="4516"/>
      <c r="D650" s="4516"/>
      <c r="E650" s="4516"/>
      <c r="F650" s="17403" t="str">
        <f>=IFERROR(INDEX('All Data'!$AF:$AF,MATCH($H$629&amp;"",'All Data'!$A:$A,0)),"-")</f>
      </c>
      <c r="G650" s="15"/>
    </row>
    <row customHeight="1" ht="8" r="651"/>
    <row customHeight="1" ht="8" r="652"/>
    <row customHeight="1" ht="8" r="653"/>
    <row customHeight="1" ht="22" r="654">
      <c r="A654" s="4381" t="str">
        <f>="27  —  "&amp;IFERROR(INDEX('All Data'!$C:$C,MATCH($H$654&amp;"",'All Data'!$A:$A,0)),"")&amp;"  |  GEOID "&amp;$H$654&amp;"  |  "&amp;TEXT(IFERROR(INDEX('All Data'!$F:$F,MATCH($H$654&amp;"",'All Data'!$A:$A,0)),0),"0")&amp;" ac  |  "&amp;IFERROR(INDEX('All Data'!$AP:$AP,MATCH($H$654&amp;"",'All Data'!$A:$A,0)),"—")</f>
      </c>
      <c r="B654" s="4381"/>
      <c r="C654" s="4381"/>
      <c r="D654" s="4381"/>
      <c r="E654" s="4381"/>
      <c r="F654" s="4381"/>
      <c r="G654" s="4381"/>
      <c r="H654" s="17404" t="inlineStr">
        <is>
          <t>49049002902</t>
        </is>
      </c>
    </row>
    <row customHeight="1" ht="14" r="655">
      <c r="B655" s="4382" t="inlineStr">
        <is>
          <t>TRACT PROFILE</t>
        </is>
      </c>
      <c r="C655" s="4382"/>
      <c r="D655" s="4382" t="inlineStr">
        <is>
          <t>CENTERS &amp; DISTRICTS</t>
        </is>
      </c>
      <c r="E655" s="4382"/>
      <c r="F655" s="4382" t="inlineStr">
        <is>
          <t>HOUSING &amp; DEMOGRAPHICS</t>
        </is>
      </c>
      <c r="G655" s="4382"/>
    </row>
    <row customHeight="1" ht="15" r="656">
      <c r="B656" s="4384" t="inlineStr">
        <is>
          <t>Population</t>
        </is>
      </c>
      <c r="C656" s="17407" t="str">
        <f>=IFERROR(INDEX('All Data'!$D:$D,MATCH($H$654&amp;"",'All Data'!$A:$A,0)),"-")</f>
      </c>
      <c r="D656" s="4384" t="inlineStr">
        <is>
          <t>WC MUorC % Total</t>
        </is>
      </c>
      <c r="E656" s="17410" t="str">
        <f>=IFERROR(INDEX('All Data'!$J:$J,MATCH($H$654&amp;"",'All Data'!$A:$A,0)),"-")</f>
      </c>
      <c r="F656" s="4384" t="inlineStr">
        <is>
          <t>Total Units</t>
        </is>
      </c>
      <c r="G656" s="17413" t="str">
        <f>=IFERROR(INDEX('All Data'!$R:$R,MATCH($H$654&amp;"",'All Data'!$A:$A,0)),"-")</f>
      </c>
    </row>
    <row customHeight="1" ht="15" r="657">
      <c r="B657" s="32" t="inlineStr">
        <is>
          <t>Households</t>
        </is>
      </c>
      <c r="C657" s="17416" t="str">
        <f>=IFERROR(INDEX('All Data'!$E:$E,MATCH($H$654&amp;"",'All Data'!$A:$A,0)),"-")</f>
      </c>
      <c r="D657" s="32" t="inlineStr">
        <is>
          <t>Metropolitan Center</t>
        </is>
      </c>
      <c r="E657" s="17419" t="str">
        <f>=IFERROR(INDEX('All Data'!$K:$K,MATCH($H$654&amp;"",'All Data'!$A:$A,0)),"-")</f>
      </c>
      <c r="F657" s="32" t="inlineStr">
        <is>
          <t>Residential Acres</t>
        </is>
      </c>
      <c r="G657" s="17422" t="str">
        <f>=IFERROR(INDEX('All Data'!$S:$S,MATCH($H$654&amp;"",'All Data'!$A:$A,0)),"-")</f>
      </c>
    </row>
    <row customHeight="1" ht="15" r="658">
      <c r="B658" s="4384" t="inlineStr">
        <is>
          <t>Total Acres</t>
        </is>
      </c>
      <c r="C658" s="17425" t="str">
        <f>=IFERROR(INDEX('All Data'!$F:$F,MATCH($H$654&amp;"",'All Data'!$A:$A,0)),"-")</f>
      </c>
      <c r="D658" s="4384" t="inlineStr">
        <is>
          <t>Urban Center</t>
        </is>
      </c>
      <c r="E658" s="17428" t="str">
        <f>=IFERROR(INDEX('All Data'!$L:$L,MATCH($H$654&amp;"",'All Data'!$A:$A,0)),"-")</f>
      </c>
      <c r="F658" s="4384" t="inlineStr">
        <is>
          <t>SFD Acres</t>
        </is>
      </c>
      <c r="G658" s="17431" t="str">
        <f>=IFERROR(INDEX('All Data'!$T:$T,MATCH($H$654&amp;"",'All Data'!$A:$A,0)),"-")</f>
      </c>
    </row>
    <row customHeight="1" ht="15" r="659">
      <c r="B659" s="32" t="inlineStr">
        <is>
          <t>Developable Acres</t>
        </is>
      </c>
      <c r="C659" s="17434" t="str">
        <f>=IFERROR(INDEX('All Data'!$G:$G,MATCH($H$654&amp;"",'All Data'!$A:$A,0)),"-")</f>
      </c>
      <c r="D659" s="32" t="inlineStr">
        <is>
          <t>City Center</t>
        </is>
      </c>
      <c r="E659" s="17437" t="str">
        <f>=IFERROR(INDEX('All Data'!$M:$M,MATCH($H$654&amp;"",'All Data'!$A:$A,0)),"-")</f>
      </c>
      <c r="F659" s="32" t="inlineStr">
        <is>
          <t>MF / SFA Acres</t>
        </is>
      </c>
      <c r="G659" s="17440" t="str">
        <f>=IFERROR(INDEX('All Data'!$U:$U,MATCH($H$654&amp;"",'All Data'!$A:$A,0)),"-")</f>
      </c>
    </row>
    <row customHeight="1" ht="15" r="660">
      <c r="B660" s="4384" t="inlineStr">
        <is>
          <t>OZ 1.0 Acres</t>
        </is>
      </c>
      <c r="C660" s="17443" t="str">
        <f>=IFERROR(INDEX('All Data'!$H:$H,MATCH($H$654&amp;"",'All Data'!$A:$A,0)),"-")</f>
      </c>
      <c r="D660" s="4384" t="inlineStr">
        <is>
          <t>Neighborhood Center</t>
        </is>
      </c>
      <c r="E660" s="17446" t="str">
        <f>=IFERROR(INDEX('All Data'!$N:$N,MATCH($H$654&amp;"",'All Data'!$A:$A,0)),"-")</f>
      </c>
      <c r="F660" s="4384" t="inlineStr">
        <is>
          <t>Poverty Rate</t>
        </is>
      </c>
      <c r="G660" s="17449" t="str">
        <f>=IFERROR(INDEX('All Data'!$AL:$AL,MATCH($H$654&amp;"",'All Data'!$A:$A,0)),"-")</f>
      </c>
    </row>
    <row customHeight="1" ht="15" r="661">
      <c r="B661" s="32" t="inlineStr">
        <is>
          <t>OZ 1.0 % of Tract</t>
        </is>
      </c>
      <c r="C661" s="17452" t="str">
        <f>=IFERROR(INDEX('All Data'!$I:$I,MATCH($H$654&amp;"",'All Data'!$A:$A,0)),"-")</f>
      </c>
      <c r="D661" s="32" t="inlineStr">
        <is>
          <t>Employment District</t>
        </is>
      </c>
      <c r="E661" s="17455" t="str">
        <f>=IFERROR(INDEX('All Data'!$O:$O,MATCH($H$654&amp;"",'All Data'!$A:$A,0)),"-")</f>
      </c>
      <c r="F661" s="32" t="inlineStr">
        <is>
          <t>Unemployment Rate</t>
        </is>
      </c>
      <c r="G661" s="17458" t="str">
        <f>=IFERROR(INDEX('All Data'!$AM:$AM,MATCH($H$654&amp;"",'All Data'!$A:$A,0)),"-")</f>
      </c>
    </row>
    <row customHeight="1" ht="15" r="662">
      <c r="B662" s="4384" t="inlineStr">
        <is>
          <t/>
        </is>
      </c>
      <c r="C662" s="4440" t="inlineStr">
        <is>
          <t/>
        </is>
      </c>
      <c r="D662" s="4384" t="inlineStr">
        <is>
          <t>Industrial District</t>
        </is>
      </c>
      <c r="E662" s="17461" t="str">
        <f>=IFERROR(INDEX('All Data'!$P:$P,MATCH($H$654&amp;"",'All Data'!$A:$A,0)),"-")</f>
      </c>
      <c r="F662" s="4384" t="inlineStr">
        <is>
          <t>Median Family Income</t>
        </is>
      </c>
      <c r="G662" s="17464" t="str">
        <f>=IFERROR(INDEX('All Data'!$AN:$AN,MATCH($H$654&amp;"",'All Data'!$A:$A,0)),"-")</f>
      </c>
    </row>
    <row customHeight="1" ht="15" r="663">
      <c r="B663" s="32" t="inlineStr">
        <is>
          <t/>
        </is>
      </c>
      <c r="C663" s="4448" t="inlineStr">
        <is>
          <t/>
        </is>
      </c>
      <c r="D663" s="32" t="inlineStr">
        <is>
          <t>Retail District</t>
        </is>
      </c>
      <c r="E663" s="17467" t="str">
        <f>=IFERROR(INDEX('All Data'!$Q:$Q,MATCH($H$654&amp;"",'All Data'!$A:$A,0)),"-")</f>
      </c>
      <c r="F663" s="32" t="inlineStr">
        <is>
          <t/>
        </is>
      </c>
      <c r="G663" s="4448" t="inlineStr">
        <is>
          <t/>
        </is>
      </c>
    </row>
    <row customHeight="1" ht="14" r="664">
      <c r="B664" s="4453" t="inlineStr">
        <is>
          <t>TRANSIT ACCESS</t>
        </is>
      </c>
      <c r="C664" s="4453"/>
      <c r="D664" s="4453" t="inlineStr">
        <is>
          <t>AUTO ACCESS</t>
        </is>
      </c>
      <c r="E664" s="4453"/>
      <c r="F664" s="4453" t="inlineStr">
        <is>
          <t>PROJECTED GROWTH 2027-37</t>
        </is>
      </c>
      <c r="G664" s="4453"/>
    </row>
    <row customHeight="1" ht="15" r="665">
      <c r="B665" s="4384" t="inlineStr">
        <is>
          <t>Rail / BRT Stops</t>
        </is>
      </c>
      <c r="C665" s="17470" t="str">
        <f>=IFERROR(INDEX('All Data'!$V:$V,MATCH($H$654&amp;"",'All Data'!$A:$A,0)),"-")</f>
      </c>
      <c r="D665" s="4384" t="inlineStr">
        <is>
          <t>Freeway Exits</t>
        </is>
      </c>
      <c r="E665" s="17473" t="str">
        <f>=IFERROR(INDEX('All Data'!$AB:$AB,MATCH($H$654&amp;"",'All Data'!$A:$A,0)),"-")</f>
      </c>
      <c r="F665" s="4384" t="inlineStr">
        <is>
          <t>Households Added</t>
        </is>
      </c>
      <c r="G665" s="17476" t="str">
        <f>=IFERROR(INDEX('All Data'!$AG:$AG,MATCH($H$654&amp;"",'All Data'!$A:$A,0)),"-")</f>
      </c>
    </row>
    <row customHeight="1" ht="15" r="666">
      <c r="B666" s="32" t="inlineStr">
        <is>
          <t>SAP Acres</t>
        </is>
      </c>
      <c r="C666" s="17479" t="str">
        <f>=IFERROR(INDEX('All Data'!$W:$W,MATCH($H$654&amp;"",'All Data'!$A:$A,0)),"-")</f>
      </c>
      <c r="D666" s="32" t="inlineStr">
        <is>
          <t>Exit Distance (mi)</t>
        </is>
      </c>
      <c r="E666" s="17482" t="str">
        <f>=IFERROR(INDEX('All Data'!$AC:$AC,MATCH($H$654&amp;"",'All Data'!$A:$A,0)),"-")</f>
      </c>
      <c r="F666" s="32" t="inlineStr">
        <is>
          <t>Population Added</t>
        </is>
      </c>
      <c r="G666" s="17485" t="str">
        <f>=IFERROR(INDEX('All Data'!$AH:$AH,MATCH($H$654&amp;"",'All Data'!$A:$A,0)),"-")</f>
      </c>
    </row>
    <row customHeight="1" ht="15" r="667">
      <c r="B667" s="4384" t="inlineStr">
        <is>
          <t>SAP % of Tract</t>
        </is>
      </c>
      <c r="C667" s="17488" t="str">
        <f>=IFERROR(INDEX('All Data'!$X:$X,MATCH($H$654&amp;"",'All Data'!$A:$A,0)),"-")</f>
      </c>
      <c r="D667" s="4384" t="inlineStr">
        <is>
          <t>ATO Jobs (Auto)</t>
        </is>
      </c>
      <c r="E667" s="17491" t="str">
        <f>=IFERROR(INDEX('All Data'!$AD:$AD,MATCH($H$654&amp;"",'All Data'!$A:$A,0)),"-")</f>
      </c>
      <c r="F667" s="4384" t="inlineStr">
        <is>
          <t>Jobs Added</t>
        </is>
      </c>
      <c r="G667" s="17494" t="str">
        <f>=IFERROR(INDEX('All Data'!$AI:$AI,MATCH($H$654&amp;"",'All Data'!$A:$A,0)),"-")</f>
      </c>
    </row>
    <row customHeight="1" ht="15" r="668">
      <c r="B668" s="32" t="inlineStr">
        <is>
          <t>ATO Jobs (Transit)</t>
        </is>
      </c>
      <c r="C668" s="17497" t="str">
        <f>=IFERROR(INDEX('All Data'!$Y:$Y,MATCH($H$654&amp;"",'All Data'!$A:$A,0)),"-")</f>
      </c>
      <c r="D668" s="32" t="inlineStr">
        <is>
          <t>ATO Households (Auto)</t>
        </is>
      </c>
      <c r="E668" s="17500" t="str">
        <f>=IFERROR(INDEX('All Data'!$AE:$AE,MATCH($H$654&amp;"",'All Data'!$A:$A,0)),"-")</f>
      </c>
      <c r="F668" s="32" t="inlineStr">
        <is>
          <t>ERU Added</t>
        </is>
      </c>
      <c r="G668" s="17503" t="str">
        <f>=IFERROR(INDEX('All Data'!$AJ:$AJ,MATCH($H$654&amp;"",'All Data'!$A:$A,0)),"-")</f>
      </c>
    </row>
    <row customHeight="1" ht="15" r="669">
      <c r="B669" s="4384" t="inlineStr">
        <is>
          <t>ATO Households (Transit)</t>
        </is>
      </c>
      <c r="C669" s="17506" t="str">
        <f>=IFERROR(INDEX('All Data'!$Z:$Z,MATCH($H$654&amp;"",'All Data'!$A:$A,0)),"-")</f>
      </c>
      <c r="D669" s="4384" t="inlineStr">
        <is>
          <t/>
        </is>
      </c>
      <c r="E669" s="4440" t="inlineStr">
        <is>
          <t/>
        </is>
      </c>
      <c r="F669" s="4384" t="inlineStr">
        <is>
          <t>ERU per Acre</t>
        </is>
      </c>
      <c r="G669" s="17509" t="str">
        <f>=IFERROR(INDEX('All Data'!$AK:$AK,MATCH($H$654&amp;"",'All Data'!$A:$A,0)),"-")</f>
      </c>
    </row>
    <row customHeight="1" ht="15" r="670">
      <c r="B670" s="32" t="inlineStr">
        <is>
          <t>SAP Planned HH/ac</t>
        </is>
      </c>
      <c r="C670" s="17512" t="str">
        <f>=IFERROR(INDEX('All Data'!$AA:$AA,MATCH($H$654&amp;"",'All Data'!$A:$A,0)),"-")</f>
      </c>
      <c r="D670" s="32" t="inlineStr">
        <is>
          <t/>
        </is>
      </c>
      <c r="E670" s="4448" t="inlineStr">
        <is>
          <t/>
        </is>
      </c>
      <c r="F670" s="32" t="inlineStr">
        <is>
          <t/>
        </is>
      </c>
      <c r="G670" s="4448" t="inlineStr">
        <is>
          <t/>
        </is>
      </c>
    </row>
    <row customHeight="1" ht="15" r="671">
      <c r="B671" s="4384" t="inlineStr">
        <is>
          <t/>
        </is>
      </c>
      <c r="C671" s="4440" t="inlineStr">
        <is>
          <t/>
        </is>
      </c>
      <c r="D671" s="4384" t="inlineStr">
        <is>
          <t/>
        </is>
      </c>
      <c r="E671" s="4440" t="inlineStr">
        <is>
          <t/>
        </is>
      </c>
      <c r="F671" s="4384" t="inlineStr">
        <is>
          <t/>
        </is>
      </c>
      <c r="G671" s="4440" t="inlineStr">
        <is>
          <t/>
        </is>
      </c>
    </row>
    <row customHeight="1" ht="14" r="672">
      <c r="B672" s="4500" t="inlineStr">
        <is>
          <t>INCOME</t>
        </is>
      </c>
      <c r="C672" s="4500"/>
      <c r="D672" s="4500" t="inlineStr">
        <is>
          <t>POVERTY RATE</t>
        </is>
      </c>
      <c r="E672" s="4500"/>
      <c r="F672" s="4500" t="inlineStr">
        <is>
          <t>UNEMPLOYMENT</t>
        </is>
      </c>
      <c r="G672" s="4500"/>
    </row>
    <row customHeight="1" ht="18" r="673">
      <c r="B673" s="10"/>
      <c r="C673" s="17516" t="str">
        <f>=IFERROR(INDEX('All Data'!$AN:$AN,MATCH($H$654&amp;"",'All Data'!$A:$A,0)),"-")</f>
      </c>
      <c r="D673" s="10"/>
      <c r="E673" s="17520" t="str">
        <f>=IFERROR(INDEX('All Data'!$AL:$AL,MATCH($H$654&amp;"",'All Data'!$A:$A,0)),"-")</f>
      </c>
      <c r="F673" s="10"/>
      <c r="G673" s="17524" t="str">
        <f>=IFERROR(INDEX('All Data'!$AM:$AM,MATCH($H$654&amp;"",'All Data'!$A:$A,0)),"-")</f>
      </c>
    </row>
    <row customHeight="1" ht="24" r="674">
      <c r="B674" s="4514" t="str">
        <f>="Investment Likelihood: "&amp;IFERROR(INDEX('All Data'!$AP:$AP,MATCH($H$654&amp;"",'All Data'!$A:$A,0)),"—")</f>
      </c>
      <c r="C674" s="4514"/>
      <c r="D674" s="4514"/>
      <c r="E674" s="4514"/>
      <c r="F674" s="4514"/>
      <c r="G674" s="4514"/>
    </row>
    <row customHeight="1" ht="15" r="675">
      <c r="B675" s="4516" t="inlineStr">
        <is>
          <t>Access to Opportunities (ATO) Composite Score /100</t>
        </is>
      </c>
      <c r="C675" s="4516"/>
      <c r="D675" s="4516"/>
      <c r="E675" s="4516"/>
      <c r="F675" s="17528" t="str">
        <f>=IFERROR(INDEX('All Data'!$AF:$AF,MATCH($H$654&amp;"",'All Data'!$A:$A,0)),"-")</f>
      </c>
      <c r="G675" s="15"/>
    </row>
    <row customHeight="1" ht="8" r="676"/>
    <row customHeight="1" ht="8" r="677"/>
    <row customHeight="1" ht="8" r="678"/>
    <row customHeight="1" ht="22" r="679">
      <c r="A679" s="4902" t="str">
        <f>="28  —  "&amp;IFERROR(INDEX('All Data'!$C:$C,MATCH($H$679&amp;"",'All Data'!$A:$A,0)),"")&amp;"  |  GEOID "&amp;$H$679&amp;"  |  "&amp;TEXT(IFERROR(INDEX('All Data'!$F:$F,MATCH($H$679&amp;"",'All Data'!$A:$A,0)),0),"0")&amp;" ac  |  "&amp;IFERROR(INDEX('All Data'!$AP:$AP,MATCH($H$679&amp;"",'All Data'!$A:$A,0)),"—")</f>
      </c>
      <c r="B679" s="4902"/>
      <c r="C679" s="4902"/>
      <c r="D679" s="4902"/>
      <c r="E679" s="4902"/>
      <c r="F679" s="4902"/>
      <c r="G679" s="4902"/>
      <c r="H679" s="17529" t="inlineStr">
        <is>
          <t>49049980200</t>
        </is>
      </c>
    </row>
    <row customHeight="1" ht="14" r="680">
      <c r="B680" s="4382" t="inlineStr">
        <is>
          <t>TRACT PROFILE</t>
        </is>
      </c>
      <c r="C680" s="4382"/>
      <c r="D680" s="4382" t="inlineStr">
        <is>
          <t>CENTERS &amp; DISTRICTS</t>
        </is>
      </c>
      <c r="E680" s="4382"/>
      <c r="F680" s="4382" t="inlineStr">
        <is>
          <t>HOUSING &amp; DEMOGRAPHICS</t>
        </is>
      </c>
      <c r="G680" s="4382"/>
    </row>
    <row customHeight="1" ht="15" r="681">
      <c r="B681" s="4384" t="inlineStr">
        <is>
          <t>Population</t>
        </is>
      </c>
      <c r="C681" s="17532" t="str">
        <f>=IFERROR(INDEX('All Data'!$D:$D,MATCH($H$679&amp;"",'All Data'!$A:$A,0)),"-")</f>
      </c>
      <c r="D681" s="4384" t="inlineStr">
        <is>
          <t>WC MUorC % Total</t>
        </is>
      </c>
      <c r="E681" s="17535" t="str">
        <f>=IFERROR(INDEX('All Data'!$J:$J,MATCH($H$679&amp;"",'All Data'!$A:$A,0)),"-")</f>
      </c>
      <c r="F681" s="4384" t="inlineStr">
        <is>
          <t>Total Units</t>
        </is>
      </c>
      <c r="G681" s="17538" t="str">
        <f>=IFERROR(INDEX('All Data'!$R:$R,MATCH($H$679&amp;"",'All Data'!$A:$A,0)),"-")</f>
      </c>
    </row>
    <row customHeight="1" ht="15" r="682">
      <c r="B682" s="32" t="inlineStr">
        <is>
          <t>Households</t>
        </is>
      </c>
      <c r="C682" s="17541" t="str">
        <f>=IFERROR(INDEX('All Data'!$E:$E,MATCH($H$679&amp;"",'All Data'!$A:$A,0)),"-")</f>
      </c>
      <c r="D682" s="32" t="inlineStr">
        <is>
          <t>Metropolitan Center</t>
        </is>
      </c>
      <c r="E682" s="17544" t="str">
        <f>=IFERROR(INDEX('All Data'!$K:$K,MATCH($H$679&amp;"",'All Data'!$A:$A,0)),"-")</f>
      </c>
      <c r="F682" s="32" t="inlineStr">
        <is>
          <t>Residential Acres</t>
        </is>
      </c>
      <c r="G682" s="17547" t="str">
        <f>=IFERROR(INDEX('All Data'!$S:$S,MATCH($H$679&amp;"",'All Data'!$A:$A,0)),"-")</f>
      </c>
    </row>
    <row customHeight="1" ht="15" r="683">
      <c r="B683" s="4384" t="inlineStr">
        <is>
          <t>Total Acres</t>
        </is>
      </c>
      <c r="C683" s="17550" t="str">
        <f>=IFERROR(INDEX('All Data'!$F:$F,MATCH($H$679&amp;"",'All Data'!$A:$A,0)),"-")</f>
      </c>
      <c r="D683" s="4384" t="inlineStr">
        <is>
          <t>Urban Center</t>
        </is>
      </c>
      <c r="E683" s="17553" t="str">
        <f>=IFERROR(INDEX('All Data'!$L:$L,MATCH($H$679&amp;"",'All Data'!$A:$A,0)),"-")</f>
      </c>
      <c r="F683" s="4384" t="inlineStr">
        <is>
          <t>SFD Acres</t>
        </is>
      </c>
      <c r="G683" s="17556" t="str">
        <f>=IFERROR(INDEX('All Data'!$T:$T,MATCH($H$679&amp;"",'All Data'!$A:$A,0)),"-")</f>
      </c>
    </row>
    <row customHeight="1" ht="15" r="684">
      <c r="B684" s="32" t="inlineStr">
        <is>
          <t>Developable Acres</t>
        </is>
      </c>
      <c r="C684" s="17559" t="str">
        <f>=IFERROR(INDEX('All Data'!$G:$G,MATCH($H$679&amp;"",'All Data'!$A:$A,0)),"-")</f>
      </c>
      <c r="D684" s="32" t="inlineStr">
        <is>
          <t>City Center</t>
        </is>
      </c>
      <c r="E684" s="17562" t="str">
        <f>=IFERROR(INDEX('All Data'!$M:$M,MATCH($H$679&amp;"",'All Data'!$A:$A,0)),"-")</f>
      </c>
      <c r="F684" s="32" t="inlineStr">
        <is>
          <t>MF / SFA Acres</t>
        </is>
      </c>
      <c r="G684" s="17565" t="str">
        <f>=IFERROR(INDEX('All Data'!$U:$U,MATCH($H$679&amp;"",'All Data'!$A:$A,0)),"-")</f>
      </c>
    </row>
    <row customHeight="1" ht="15" r="685">
      <c r="B685" s="4384" t="inlineStr">
        <is>
          <t>OZ 1.0 Acres</t>
        </is>
      </c>
      <c r="C685" s="17568" t="str">
        <f>=IFERROR(INDEX('All Data'!$H:$H,MATCH($H$679&amp;"",'All Data'!$A:$A,0)),"-")</f>
      </c>
      <c r="D685" s="4384" t="inlineStr">
        <is>
          <t>Neighborhood Center</t>
        </is>
      </c>
      <c r="E685" s="17571" t="str">
        <f>=IFERROR(INDEX('All Data'!$N:$N,MATCH($H$679&amp;"",'All Data'!$A:$A,0)),"-")</f>
      </c>
      <c r="F685" s="4384" t="inlineStr">
        <is>
          <t>Poverty Rate</t>
        </is>
      </c>
      <c r="G685" s="17574" t="str">
        <f>=IFERROR(INDEX('All Data'!$AL:$AL,MATCH($H$679&amp;"",'All Data'!$A:$A,0)),"-")</f>
      </c>
    </row>
    <row customHeight="1" ht="15" r="686">
      <c r="B686" s="32" t="inlineStr">
        <is>
          <t>OZ 1.0 % of Tract</t>
        </is>
      </c>
      <c r="C686" s="17577" t="str">
        <f>=IFERROR(INDEX('All Data'!$I:$I,MATCH($H$679&amp;"",'All Data'!$A:$A,0)),"-")</f>
      </c>
      <c r="D686" s="32" t="inlineStr">
        <is>
          <t>Employment District</t>
        </is>
      </c>
      <c r="E686" s="17580" t="str">
        <f>=IFERROR(INDEX('All Data'!$O:$O,MATCH($H$679&amp;"",'All Data'!$A:$A,0)),"-")</f>
      </c>
      <c r="F686" s="32" t="inlineStr">
        <is>
          <t>Unemployment Rate</t>
        </is>
      </c>
      <c r="G686" s="17583" t="str">
        <f>=IFERROR(INDEX('All Data'!$AM:$AM,MATCH($H$679&amp;"",'All Data'!$A:$A,0)),"-")</f>
      </c>
    </row>
    <row customHeight="1" ht="15" r="687">
      <c r="B687" s="4384" t="inlineStr">
        <is>
          <t/>
        </is>
      </c>
      <c r="C687" s="4440" t="inlineStr">
        <is>
          <t/>
        </is>
      </c>
      <c r="D687" s="4384" t="inlineStr">
        <is>
          <t>Industrial District</t>
        </is>
      </c>
      <c r="E687" s="17586" t="str">
        <f>=IFERROR(INDEX('All Data'!$P:$P,MATCH($H$679&amp;"",'All Data'!$A:$A,0)),"-")</f>
      </c>
      <c r="F687" s="4384" t="inlineStr">
        <is>
          <t>Median Family Income</t>
        </is>
      </c>
      <c r="G687" s="17589" t="str">
        <f>=IFERROR(INDEX('All Data'!$AN:$AN,MATCH($H$679&amp;"",'All Data'!$A:$A,0)),"-")</f>
      </c>
    </row>
    <row customHeight="1" ht="15" r="688">
      <c r="B688" s="32" t="inlineStr">
        <is>
          <t/>
        </is>
      </c>
      <c r="C688" s="4448" t="inlineStr">
        <is>
          <t/>
        </is>
      </c>
      <c r="D688" s="32" t="inlineStr">
        <is>
          <t>Retail District</t>
        </is>
      </c>
      <c r="E688" s="17592" t="str">
        <f>=IFERROR(INDEX('All Data'!$Q:$Q,MATCH($H$679&amp;"",'All Data'!$A:$A,0)),"-")</f>
      </c>
      <c r="F688" s="32" t="inlineStr">
        <is>
          <t/>
        </is>
      </c>
      <c r="G688" s="4448" t="inlineStr">
        <is>
          <t/>
        </is>
      </c>
    </row>
    <row customHeight="1" ht="14" r="689">
      <c r="B689" s="4453" t="inlineStr">
        <is>
          <t>TRANSIT ACCESS</t>
        </is>
      </c>
      <c r="C689" s="4453"/>
      <c r="D689" s="4453" t="inlineStr">
        <is>
          <t>AUTO ACCESS</t>
        </is>
      </c>
      <c r="E689" s="4453"/>
      <c r="F689" s="4453" t="inlineStr">
        <is>
          <t>PROJECTED GROWTH 2027-37</t>
        </is>
      </c>
      <c r="G689" s="4453"/>
    </row>
    <row customHeight="1" ht="15" r="690">
      <c r="B690" s="4384" t="inlineStr">
        <is>
          <t>Rail / BRT Stops</t>
        </is>
      </c>
      <c r="C690" s="17595" t="str">
        <f>=IFERROR(INDEX('All Data'!$V:$V,MATCH($H$679&amp;"",'All Data'!$A:$A,0)),"-")</f>
      </c>
      <c r="D690" s="4384" t="inlineStr">
        <is>
          <t>Freeway Exits</t>
        </is>
      </c>
      <c r="E690" s="17598" t="str">
        <f>=IFERROR(INDEX('All Data'!$AB:$AB,MATCH($H$679&amp;"",'All Data'!$A:$A,0)),"-")</f>
      </c>
      <c r="F690" s="4384" t="inlineStr">
        <is>
          <t>Households Added</t>
        </is>
      </c>
      <c r="G690" s="17601" t="str">
        <f>=IFERROR(INDEX('All Data'!$AG:$AG,MATCH($H$679&amp;"",'All Data'!$A:$A,0)),"-")</f>
      </c>
    </row>
    <row customHeight="1" ht="15" r="691">
      <c r="B691" s="32" t="inlineStr">
        <is>
          <t>SAP Acres</t>
        </is>
      </c>
      <c r="C691" s="17604" t="str">
        <f>=IFERROR(INDEX('All Data'!$W:$W,MATCH($H$679&amp;"",'All Data'!$A:$A,0)),"-")</f>
      </c>
      <c r="D691" s="32" t="inlineStr">
        <is>
          <t>Exit Distance (mi)</t>
        </is>
      </c>
      <c r="E691" s="17607" t="str">
        <f>=IFERROR(INDEX('All Data'!$AC:$AC,MATCH($H$679&amp;"",'All Data'!$A:$A,0)),"-")</f>
      </c>
      <c r="F691" s="32" t="inlineStr">
        <is>
          <t>Population Added</t>
        </is>
      </c>
      <c r="G691" s="17610" t="str">
        <f>=IFERROR(INDEX('All Data'!$AH:$AH,MATCH($H$679&amp;"",'All Data'!$A:$A,0)),"-")</f>
      </c>
    </row>
    <row customHeight="1" ht="15" r="692">
      <c r="B692" s="4384" t="inlineStr">
        <is>
          <t>SAP % of Tract</t>
        </is>
      </c>
      <c r="C692" s="17613" t="str">
        <f>=IFERROR(INDEX('All Data'!$X:$X,MATCH($H$679&amp;"",'All Data'!$A:$A,0)),"-")</f>
      </c>
      <c r="D692" s="4384" t="inlineStr">
        <is>
          <t>ATO Jobs (Auto)</t>
        </is>
      </c>
      <c r="E692" s="17616" t="str">
        <f>=IFERROR(INDEX('All Data'!$AD:$AD,MATCH($H$679&amp;"",'All Data'!$A:$A,0)),"-")</f>
      </c>
      <c r="F692" s="4384" t="inlineStr">
        <is>
          <t>Jobs Added</t>
        </is>
      </c>
      <c r="G692" s="17619" t="str">
        <f>=IFERROR(INDEX('All Data'!$AI:$AI,MATCH($H$679&amp;"",'All Data'!$A:$A,0)),"-")</f>
      </c>
    </row>
    <row customHeight="1" ht="15" r="693">
      <c r="B693" s="32" t="inlineStr">
        <is>
          <t>ATO Jobs (Transit)</t>
        </is>
      </c>
      <c r="C693" s="17622" t="str">
        <f>=IFERROR(INDEX('All Data'!$Y:$Y,MATCH($H$679&amp;"",'All Data'!$A:$A,0)),"-")</f>
      </c>
      <c r="D693" s="32" t="inlineStr">
        <is>
          <t>ATO Households (Auto)</t>
        </is>
      </c>
      <c r="E693" s="17625" t="str">
        <f>=IFERROR(INDEX('All Data'!$AE:$AE,MATCH($H$679&amp;"",'All Data'!$A:$A,0)),"-")</f>
      </c>
      <c r="F693" s="32" t="inlineStr">
        <is>
          <t>ERU Added</t>
        </is>
      </c>
      <c r="G693" s="17628" t="str">
        <f>=IFERROR(INDEX('All Data'!$AJ:$AJ,MATCH($H$679&amp;"",'All Data'!$A:$A,0)),"-")</f>
      </c>
    </row>
    <row customHeight="1" ht="15" r="694">
      <c r="B694" s="4384" t="inlineStr">
        <is>
          <t>ATO Households (Transit)</t>
        </is>
      </c>
      <c r="C694" s="17631" t="str">
        <f>=IFERROR(INDEX('All Data'!$Z:$Z,MATCH($H$679&amp;"",'All Data'!$A:$A,0)),"-")</f>
      </c>
      <c r="D694" s="4384" t="inlineStr">
        <is>
          <t/>
        </is>
      </c>
      <c r="E694" s="4440" t="inlineStr">
        <is>
          <t/>
        </is>
      </c>
      <c r="F694" s="4384" t="inlineStr">
        <is>
          <t>ERU per Acre</t>
        </is>
      </c>
      <c r="G694" s="17634" t="str">
        <f>=IFERROR(INDEX('All Data'!$AK:$AK,MATCH($H$679&amp;"",'All Data'!$A:$A,0)),"-")</f>
      </c>
    </row>
    <row customHeight="1" ht="15" r="695">
      <c r="B695" s="32" t="inlineStr">
        <is>
          <t>SAP Planned HH/ac</t>
        </is>
      </c>
      <c r="C695" s="17637" t="str">
        <f>=IFERROR(INDEX('All Data'!$AA:$AA,MATCH($H$679&amp;"",'All Data'!$A:$A,0)),"-")</f>
      </c>
      <c r="D695" s="32" t="inlineStr">
        <is>
          <t/>
        </is>
      </c>
      <c r="E695" s="4448" t="inlineStr">
        <is>
          <t/>
        </is>
      </c>
      <c r="F695" s="32" t="inlineStr">
        <is>
          <t/>
        </is>
      </c>
      <c r="G695" s="4448" t="inlineStr">
        <is>
          <t/>
        </is>
      </c>
    </row>
    <row customHeight="1" ht="15" r="696">
      <c r="B696" s="4384" t="inlineStr">
        <is>
          <t/>
        </is>
      </c>
      <c r="C696" s="4440" t="inlineStr">
        <is>
          <t/>
        </is>
      </c>
      <c r="D696" s="4384" t="inlineStr">
        <is>
          <t/>
        </is>
      </c>
      <c r="E696" s="4440" t="inlineStr">
        <is>
          <t/>
        </is>
      </c>
      <c r="F696" s="4384" t="inlineStr">
        <is>
          <t/>
        </is>
      </c>
      <c r="G696" s="4440" t="inlineStr">
        <is>
          <t/>
        </is>
      </c>
    </row>
    <row customHeight="1" ht="14" r="697">
      <c r="B697" s="4500" t="inlineStr">
        <is>
          <t>INCOME</t>
        </is>
      </c>
      <c r="C697" s="4500"/>
      <c r="D697" s="4500" t="inlineStr">
        <is>
          <t>POVERTY RATE</t>
        </is>
      </c>
      <c r="E697" s="4500"/>
      <c r="F697" s="4500" t="inlineStr">
        <is>
          <t>UNEMPLOYMENT</t>
        </is>
      </c>
      <c r="G697" s="4500"/>
    </row>
    <row customHeight="1" ht="18" r="698">
      <c r="B698" s="10"/>
      <c r="C698" s="17641" t="str">
        <f>=IFERROR(INDEX('All Data'!$AN:$AN,MATCH($H$679&amp;"",'All Data'!$A:$A,0)),"-")</f>
      </c>
      <c r="D698" s="10"/>
      <c r="E698" s="17645" t="str">
        <f>=IFERROR(INDEX('All Data'!$AL:$AL,MATCH($H$679&amp;"",'All Data'!$A:$A,0)),"-")</f>
      </c>
      <c r="F698" s="10"/>
      <c r="G698" s="17649" t="str">
        <f>=IFERROR(INDEX('All Data'!$AM:$AM,MATCH($H$679&amp;"",'All Data'!$A:$A,0)),"-")</f>
      </c>
    </row>
    <row customHeight="1" ht="24" r="699">
      <c r="B699" s="5024" t="str">
        <f>="Investment Likelihood: "&amp;IFERROR(INDEX('All Data'!$AP:$AP,MATCH($H$679&amp;"",'All Data'!$A:$A,0)),"—")</f>
      </c>
      <c r="C699" s="5024"/>
      <c r="D699" s="5024"/>
      <c r="E699" s="5024"/>
      <c r="F699" s="5024"/>
      <c r="G699" s="5024"/>
    </row>
    <row customHeight="1" ht="15" r="700">
      <c r="B700" s="4516" t="inlineStr">
        <is>
          <t>Access to Opportunities (ATO) Composite Score /100</t>
        </is>
      </c>
      <c r="C700" s="4516"/>
      <c r="D700" s="4516"/>
      <c r="E700" s="4516"/>
      <c r="F700" s="17653" t="str">
        <f>=IFERROR(INDEX('All Data'!$AF:$AF,MATCH($H$679&amp;"",'All Data'!$A:$A,0)),"-")</f>
      </c>
      <c r="G700" s="15"/>
    </row>
    <row customHeight="1" ht="8" r="701"/>
    <row customHeight="1" ht="8" r="702"/>
    <row customHeight="1" ht="8" r="703"/>
    <row customHeight="1" ht="22" r="704">
      <c r="A704" s="4381" t="str">
        <f>="29  —  "&amp;IFERROR(INDEX('All Data'!$C:$C,MATCH($H$704&amp;"",'All Data'!$A:$A,0)),"")&amp;"  |  GEOID "&amp;$H$704&amp;"  |  "&amp;TEXT(IFERROR(INDEX('All Data'!$F:$F,MATCH($H$704&amp;"",'All Data'!$A:$A,0)),0),"0")&amp;" ac  |  "&amp;IFERROR(INDEX('All Data'!$AP:$AP,MATCH($H$704&amp;"",'All Data'!$A:$A,0)),"—")</f>
      </c>
      <c r="B704" s="4381"/>
      <c r="C704" s="4381"/>
      <c r="D704" s="4381"/>
      <c r="E704" s="4381"/>
      <c r="F704" s="4381"/>
      <c r="G704" s="4381"/>
      <c r="H704" s="17654" t="inlineStr">
        <is>
          <t>49049980300</t>
        </is>
      </c>
    </row>
    <row customHeight="1" ht="14" r="705">
      <c r="B705" s="4382" t="inlineStr">
        <is>
          <t>TRACT PROFILE</t>
        </is>
      </c>
      <c r="C705" s="4382"/>
      <c r="D705" s="4382" t="inlineStr">
        <is>
          <t>CENTERS &amp; DISTRICTS</t>
        </is>
      </c>
      <c r="E705" s="4382"/>
      <c r="F705" s="4382" t="inlineStr">
        <is>
          <t>HOUSING &amp; DEMOGRAPHICS</t>
        </is>
      </c>
      <c r="G705" s="4382"/>
    </row>
    <row customHeight="1" ht="15" r="706">
      <c r="B706" s="4384" t="inlineStr">
        <is>
          <t>Population</t>
        </is>
      </c>
      <c r="C706" s="17657" t="str">
        <f>=IFERROR(INDEX('All Data'!$D:$D,MATCH($H$704&amp;"",'All Data'!$A:$A,0)),"-")</f>
      </c>
      <c r="D706" s="4384" t="inlineStr">
        <is>
          <t>WC MUorC % Total</t>
        </is>
      </c>
      <c r="E706" s="17660" t="str">
        <f>=IFERROR(INDEX('All Data'!$J:$J,MATCH($H$704&amp;"",'All Data'!$A:$A,0)),"-")</f>
      </c>
      <c r="F706" s="4384" t="inlineStr">
        <is>
          <t>Total Units</t>
        </is>
      </c>
      <c r="G706" s="17663" t="str">
        <f>=IFERROR(INDEX('All Data'!$R:$R,MATCH($H$704&amp;"",'All Data'!$A:$A,0)),"-")</f>
      </c>
    </row>
    <row customHeight="1" ht="15" r="707">
      <c r="B707" s="32" t="inlineStr">
        <is>
          <t>Households</t>
        </is>
      </c>
      <c r="C707" s="17666" t="str">
        <f>=IFERROR(INDEX('All Data'!$E:$E,MATCH($H$704&amp;"",'All Data'!$A:$A,0)),"-")</f>
      </c>
      <c r="D707" s="32" t="inlineStr">
        <is>
          <t>Metropolitan Center</t>
        </is>
      </c>
      <c r="E707" s="17669" t="str">
        <f>=IFERROR(INDEX('All Data'!$K:$K,MATCH($H$704&amp;"",'All Data'!$A:$A,0)),"-")</f>
      </c>
      <c r="F707" s="32" t="inlineStr">
        <is>
          <t>Residential Acres</t>
        </is>
      </c>
      <c r="G707" s="17672" t="str">
        <f>=IFERROR(INDEX('All Data'!$S:$S,MATCH($H$704&amp;"",'All Data'!$A:$A,0)),"-")</f>
      </c>
    </row>
    <row customHeight="1" ht="15" r="708">
      <c r="B708" s="4384" t="inlineStr">
        <is>
          <t>Total Acres</t>
        </is>
      </c>
      <c r="C708" s="17675" t="str">
        <f>=IFERROR(INDEX('All Data'!$F:$F,MATCH($H$704&amp;"",'All Data'!$A:$A,0)),"-")</f>
      </c>
      <c r="D708" s="4384" t="inlineStr">
        <is>
          <t>Urban Center</t>
        </is>
      </c>
      <c r="E708" s="17678" t="str">
        <f>=IFERROR(INDEX('All Data'!$L:$L,MATCH($H$704&amp;"",'All Data'!$A:$A,0)),"-")</f>
      </c>
      <c r="F708" s="4384" t="inlineStr">
        <is>
          <t>SFD Acres</t>
        </is>
      </c>
      <c r="G708" s="17681" t="str">
        <f>=IFERROR(INDEX('All Data'!$T:$T,MATCH($H$704&amp;"",'All Data'!$A:$A,0)),"-")</f>
      </c>
    </row>
    <row customHeight="1" ht="15" r="709">
      <c r="B709" s="32" t="inlineStr">
        <is>
          <t>Developable Acres</t>
        </is>
      </c>
      <c r="C709" s="17684" t="str">
        <f>=IFERROR(INDEX('All Data'!$G:$G,MATCH($H$704&amp;"",'All Data'!$A:$A,0)),"-")</f>
      </c>
      <c r="D709" s="32" t="inlineStr">
        <is>
          <t>City Center</t>
        </is>
      </c>
      <c r="E709" s="17687" t="str">
        <f>=IFERROR(INDEX('All Data'!$M:$M,MATCH($H$704&amp;"",'All Data'!$A:$A,0)),"-")</f>
      </c>
      <c r="F709" s="32" t="inlineStr">
        <is>
          <t>MF / SFA Acres</t>
        </is>
      </c>
      <c r="G709" s="17690" t="str">
        <f>=IFERROR(INDEX('All Data'!$U:$U,MATCH($H$704&amp;"",'All Data'!$A:$A,0)),"-")</f>
      </c>
    </row>
    <row customHeight="1" ht="15" r="710">
      <c r="B710" s="4384" t="inlineStr">
        <is>
          <t>OZ 1.0 Acres</t>
        </is>
      </c>
      <c r="C710" s="17693" t="str">
        <f>=IFERROR(INDEX('All Data'!$H:$H,MATCH($H$704&amp;"",'All Data'!$A:$A,0)),"-")</f>
      </c>
      <c r="D710" s="4384" t="inlineStr">
        <is>
          <t>Neighborhood Center</t>
        </is>
      </c>
      <c r="E710" s="17696" t="str">
        <f>=IFERROR(INDEX('All Data'!$N:$N,MATCH($H$704&amp;"",'All Data'!$A:$A,0)),"-")</f>
      </c>
      <c r="F710" s="4384" t="inlineStr">
        <is>
          <t>Poverty Rate</t>
        </is>
      </c>
      <c r="G710" s="17699" t="str">
        <f>=IFERROR(INDEX('All Data'!$AL:$AL,MATCH($H$704&amp;"",'All Data'!$A:$A,0)),"-")</f>
      </c>
    </row>
    <row customHeight="1" ht="15" r="711">
      <c r="B711" s="32" t="inlineStr">
        <is>
          <t>OZ 1.0 % of Tract</t>
        </is>
      </c>
      <c r="C711" s="17702" t="str">
        <f>=IFERROR(INDEX('All Data'!$I:$I,MATCH($H$704&amp;"",'All Data'!$A:$A,0)),"-")</f>
      </c>
      <c r="D711" s="32" t="inlineStr">
        <is>
          <t>Employment District</t>
        </is>
      </c>
      <c r="E711" s="17705" t="str">
        <f>=IFERROR(INDEX('All Data'!$O:$O,MATCH($H$704&amp;"",'All Data'!$A:$A,0)),"-")</f>
      </c>
      <c r="F711" s="32" t="inlineStr">
        <is>
          <t>Unemployment Rate</t>
        </is>
      </c>
      <c r="G711" s="17708" t="str">
        <f>=IFERROR(INDEX('All Data'!$AM:$AM,MATCH($H$704&amp;"",'All Data'!$A:$A,0)),"-")</f>
      </c>
    </row>
    <row customHeight="1" ht="15" r="712">
      <c r="B712" s="4384" t="inlineStr">
        <is>
          <t/>
        </is>
      </c>
      <c r="C712" s="4440" t="inlineStr">
        <is>
          <t/>
        </is>
      </c>
      <c r="D712" s="4384" t="inlineStr">
        <is>
          <t>Industrial District</t>
        </is>
      </c>
      <c r="E712" s="17711" t="str">
        <f>=IFERROR(INDEX('All Data'!$P:$P,MATCH($H$704&amp;"",'All Data'!$A:$A,0)),"-")</f>
      </c>
      <c r="F712" s="4384" t="inlineStr">
        <is>
          <t>Median Family Income</t>
        </is>
      </c>
      <c r="G712" s="17714" t="str">
        <f>=IFERROR(INDEX('All Data'!$AN:$AN,MATCH($H$704&amp;"",'All Data'!$A:$A,0)),"-")</f>
      </c>
    </row>
    <row customHeight="1" ht="15" r="713">
      <c r="B713" s="32" t="inlineStr">
        <is>
          <t/>
        </is>
      </c>
      <c r="C713" s="4448" t="inlineStr">
        <is>
          <t/>
        </is>
      </c>
      <c r="D713" s="32" t="inlineStr">
        <is>
          <t>Retail District</t>
        </is>
      </c>
      <c r="E713" s="17717" t="str">
        <f>=IFERROR(INDEX('All Data'!$Q:$Q,MATCH($H$704&amp;"",'All Data'!$A:$A,0)),"-")</f>
      </c>
      <c r="F713" s="32" t="inlineStr">
        <is>
          <t/>
        </is>
      </c>
      <c r="G713" s="4448" t="inlineStr">
        <is>
          <t/>
        </is>
      </c>
    </row>
    <row customHeight="1" ht="14" r="714">
      <c r="B714" s="4453" t="inlineStr">
        <is>
          <t>TRANSIT ACCESS</t>
        </is>
      </c>
      <c r="C714" s="4453"/>
      <c r="D714" s="4453" t="inlineStr">
        <is>
          <t>AUTO ACCESS</t>
        </is>
      </c>
      <c r="E714" s="4453"/>
      <c r="F714" s="4453" t="inlineStr">
        <is>
          <t>PROJECTED GROWTH 2027-37</t>
        </is>
      </c>
      <c r="G714" s="4453"/>
    </row>
    <row customHeight="1" ht="15" r="715">
      <c r="B715" s="4384" t="inlineStr">
        <is>
          <t>Rail / BRT Stops</t>
        </is>
      </c>
      <c r="C715" s="17720" t="str">
        <f>=IFERROR(INDEX('All Data'!$V:$V,MATCH($H$704&amp;"",'All Data'!$A:$A,0)),"-")</f>
      </c>
      <c r="D715" s="4384" t="inlineStr">
        <is>
          <t>Freeway Exits</t>
        </is>
      </c>
      <c r="E715" s="17723" t="str">
        <f>=IFERROR(INDEX('All Data'!$AB:$AB,MATCH($H$704&amp;"",'All Data'!$A:$A,0)),"-")</f>
      </c>
      <c r="F715" s="4384" t="inlineStr">
        <is>
          <t>Households Added</t>
        </is>
      </c>
      <c r="G715" s="17726" t="str">
        <f>=IFERROR(INDEX('All Data'!$AG:$AG,MATCH($H$704&amp;"",'All Data'!$A:$A,0)),"-")</f>
      </c>
    </row>
    <row customHeight="1" ht="15" r="716">
      <c r="B716" s="32" t="inlineStr">
        <is>
          <t>SAP Acres</t>
        </is>
      </c>
      <c r="C716" s="17729" t="str">
        <f>=IFERROR(INDEX('All Data'!$W:$W,MATCH($H$704&amp;"",'All Data'!$A:$A,0)),"-")</f>
      </c>
      <c r="D716" s="32" t="inlineStr">
        <is>
          <t>Exit Distance (mi)</t>
        </is>
      </c>
      <c r="E716" s="17732" t="str">
        <f>=IFERROR(INDEX('All Data'!$AC:$AC,MATCH($H$704&amp;"",'All Data'!$A:$A,0)),"-")</f>
      </c>
      <c r="F716" s="32" t="inlineStr">
        <is>
          <t>Population Added</t>
        </is>
      </c>
      <c r="G716" s="17735" t="str">
        <f>=IFERROR(INDEX('All Data'!$AH:$AH,MATCH($H$704&amp;"",'All Data'!$A:$A,0)),"-")</f>
      </c>
    </row>
    <row customHeight="1" ht="15" r="717">
      <c r="B717" s="4384" t="inlineStr">
        <is>
          <t>SAP % of Tract</t>
        </is>
      </c>
      <c r="C717" s="17738" t="str">
        <f>=IFERROR(INDEX('All Data'!$X:$X,MATCH($H$704&amp;"",'All Data'!$A:$A,0)),"-")</f>
      </c>
      <c r="D717" s="4384" t="inlineStr">
        <is>
          <t>ATO Jobs (Auto)</t>
        </is>
      </c>
      <c r="E717" s="17741" t="str">
        <f>=IFERROR(INDEX('All Data'!$AD:$AD,MATCH($H$704&amp;"",'All Data'!$A:$A,0)),"-")</f>
      </c>
      <c r="F717" s="4384" t="inlineStr">
        <is>
          <t>Jobs Added</t>
        </is>
      </c>
      <c r="G717" s="17744" t="str">
        <f>=IFERROR(INDEX('All Data'!$AI:$AI,MATCH($H$704&amp;"",'All Data'!$A:$A,0)),"-")</f>
      </c>
    </row>
    <row customHeight="1" ht="15" r="718">
      <c r="B718" s="32" t="inlineStr">
        <is>
          <t>ATO Jobs (Transit)</t>
        </is>
      </c>
      <c r="C718" s="17747" t="str">
        <f>=IFERROR(INDEX('All Data'!$Y:$Y,MATCH($H$704&amp;"",'All Data'!$A:$A,0)),"-")</f>
      </c>
      <c r="D718" s="32" t="inlineStr">
        <is>
          <t>ATO Households (Auto)</t>
        </is>
      </c>
      <c r="E718" s="17750" t="str">
        <f>=IFERROR(INDEX('All Data'!$AE:$AE,MATCH($H$704&amp;"",'All Data'!$A:$A,0)),"-")</f>
      </c>
      <c r="F718" s="32" t="inlineStr">
        <is>
          <t>ERU Added</t>
        </is>
      </c>
      <c r="G718" s="17753" t="str">
        <f>=IFERROR(INDEX('All Data'!$AJ:$AJ,MATCH($H$704&amp;"",'All Data'!$A:$A,0)),"-")</f>
      </c>
    </row>
    <row customHeight="1" ht="15" r="719">
      <c r="B719" s="4384" t="inlineStr">
        <is>
          <t>ATO Households (Transit)</t>
        </is>
      </c>
      <c r="C719" s="17756" t="str">
        <f>=IFERROR(INDEX('All Data'!$Z:$Z,MATCH($H$704&amp;"",'All Data'!$A:$A,0)),"-")</f>
      </c>
      <c r="D719" s="4384" t="inlineStr">
        <is>
          <t/>
        </is>
      </c>
      <c r="E719" s="4440" t="inlineStr">
        <is>
          <t/>
        </is>
      </c>
      <c r="F719" s="4384" t="inlineStr">
        <is>
          <t>ERU per Acre</t>
        </is>
      </c>
      <c r="G719" s="17759" t="str">
        <f>=IFERROR(INDEX('All Data'!$AK:$AK,MATCH($H$704&amp;"",'All Data'!$A:$A,0)),"-")</f>
      </c>
    </row>
    <row customHeight="1" ht="15" r="720">
      <c r="B720" s="32" t="inlineStr">
        <is>
          <t>SAP Planned HH/ac</t>
        </is>
      </c>
      <c r="C720" s="17762" t="str">
        <f>=IFERROR(INDEX('All Data'!$AA:$AA,MATCH($H$704&amp;"",'All Data'!$A:$A,0)),"-")</f>
      </c>
      <c r="D720" s="32" t="inlineStr">
        <is>
          <t/>
        </is>
      </c>
      <c r="E720" s="4448" t="inlineStr">
        <is>
          <t/>
        </is>
      </c>
      <c r="F720" s="32" t="inlineStr">
        <is>
          <t/>
        </is>
      </c>
      <c r="G720" s="4448" t="inlineStr">
        <is>
          <t/>
        </is>
      </c>
    </row>
    <row customHeight="1" ht="15" r="721">
      <c r="B721" s="4384" t="inlineStr">
        <is>
          <t/>
        </is>
      </c>
      <c r="C721" s="4440" t="inlineStr">
        <is>
          <t/>
        </is>
      </c>
      <c r="D721" s="4384" t="inlineStr">
        <is>
          <t/>
        </is>
      </c>
      <c r="E721" s="4440" t="inlineStr">
        <is>
          <t/>
        </is>
      </c>
      <c r="F721" s="4384" t="inlineStr">
        <is>
          <t/>
        </is>
      </c>
      <c r="G721" s="4440" t="inlineStr">
        <is>
          <t/>
        </is>
      </c>
    </row>
    <row customHeight="1" ht="14" r="722">
      <c r="B722" s="4500" t="inlineStr">
        <is>
          <t>INCOME</t>
        </is>
      </c>
      <c r="C722" s="4500"/>
      <c r="D722" s="4500" t="inlineStr">
        <is>
          <t>POVERTY RATE</t>
        </is>
      </c>
      <c r="E722" s="4500"/>
      <c r="F722" s="4500" t="inlineStr">
        <is>
          <t>UNEMPLOYMENT</t>
        </is>
      </c>
      <c r="G722" s="4500"/>
    </row>
    <row customHeight="1" ht="18" r="723">
      <c r="B723" s="10"/>
      <c r="C723" s="17766" t="str">
        <f>=IFERROR(INDEX('All Data'!$AN:$AN,MATCH($H$704&amp;"",'All Data'!$A:$A,0)),"-")</f>
      </c>
      <c r="D723" s="10"/>
      <c r="E723" s="17770" t="str">
        <f>=IFERROR(INDEX('All Data'!$AL:$AL,MATCH($H$704&amp;"",'All Data'!$A:$A,0)),"-")</f>
      </c>
      <c r="F723" s="10"/>
      <c r="G723" s="17774" t="str">
        <f>=IFERROR(INDEX('All Data'!$AM:$AM,MATCH($H$704&amp;"",'All Data'!$A:$A,0)),"-")</f>
      </c>
    </row>
    <row customHeight="1" ht="24" r="724">
      <c r="B724" s="4514" t="str">
        <f>="Investment Likelihood: "&amp;IFERROR(INDEX('All Data'!$AP:$AP,MATCH($H$704&amp;"",'All Data'!$A:$A,0)),"—")</f>
      </c>
      <c r="C724" s="4514"/>
      <c r="D724" s="4514"/>
      <c r="E724" s="4514"/>
      <c r="F724" s="4514"/>
      <c r="G724" s="4514"/>
    </row>
    <row customHeight="1" ht="15" r="725">
      <c r="B725" s="4516" t="inlineStr">
        <is>
          <t>Access to Opportunities (ATO) Composite Score /100</t>
        </is>
      </c>
      <c r="C725" s="4516"/>
      <c r="D725" s="4516"/>
      <c r="E725" s="4516"/>
      <c r="F725" s="17778" t="str">
        <f>=IFERROR(INDEX('All Data'!$AF:$AF,MATCH($H$704&amp;"",'All Data'!$A:$A,0)),"-")</f>
      </c>
      <c r="G725" s="15"/>
    </row>
    <row customHeight="1" ht="8" r="726"/>
    <row customHeight="1" ht="8" r="727"/>
    <row customHeight="1" ht="8" r="728"/>
    <row customHeight="1" ht="22" r="729">
      <c r="A729" s="4902" t="str">
        <f>="30  —  "&amp;IFERROR(INDEX('All Data'!$C:$C,MATCH($H$729&amp;"",'All Data'!$A:$A,0)),"")&amp;"  |  GEOID "&amp;$H$729&amp;"  |  "&amp;TEXT(IFERROR(INDEX('All Data'!$F:$F,MATCH($H$729&amp;"",'All Data'!$A:$A,0)),0),"0")&amp;" ac  |  "&amp;IFERROR(INDEX('All Data'!$AP:$AP,MATCH($H$729&amp;"",'All Data'!$A:$A,0)),"—")</f>
      </c>
      <c r="B729" s="4902"/>
      <c r="C729" s="4902"/>
      <c r="D729" s="4902"/>
      <c r="E729" s="4902"/>
      <c r="F729" s="4902"/>
      <c r="G729" s="4902"/>
      <c r="H729" s="17779" t="inlineStr">
        <is>
          <t>49049980500</t>
        </is>
      </c>
    </row>
    <row customHeight="1" ht="14" r="730">
      <c r="B730" s="4382" t="inlineStr">
        <is>
          <t>TRACT PROFILE</t>
        </is>
      </c>
      <c r="C730" s="4382"/>
      <c r="D730" s="4382" t="inlineStr">
        <is>
          <t>CENTERS &amp; DISTRICTS</t>
        </is>
      </c>
      <c r="E730" s="4382"/>
      <c r="F730" s="4382" t="inlineStr">
        <is>
          <t>HOUSING &amp; DEMOGRAPHICS</t>
        </is>
      </c>
      <c r="G730" s="4382"/>
    </row>
    <row customHeight="1" ht="15" r="731">
      <c r="B731" s="4384" t="inlineStr">
        <is>
          <t>Population</t>
        </is>
      </c>
      <c r="C731" s="17782" t="str">
        <f>=IFERROR(INDEX('All Data'!$D:$D,MATCH($H$729&amp;"",'All Data'!$A:$A,0)),"-")</f>
      </c>
      <c r="D731" s="4384" t="inlineStr">
        <is>
          <t>WC MUorC % Total</t>
        </is>
      </c>
      <c r="E731" s="17785" t="str">
        <f>=IFERROR(INDEX('All Data'!$J:$J,MATCH($H$729&amp;"",'All Data'!$A:$A,0)),"-")</f>
      </c>
      <c r="F731" s="4384" t="inlineStr">
        <is>
          <t>Total Units</t>
        </is>
      </c>
      <c r="G731" s="17788" t="str">
        <f>=IFERROR(INDEX('All Data'!$R:$R,MATCH($H$729&amp;"",'All Data'!$A:$A,0)),"-")</f>
      </c>
    </row>
    <row customHeight="1" ht="15" r="732">
      <c r="B732" s="32" t="inlineStr">
        <is>
          <t>Households</t>
        </is>
      </c>
      <c r="C732" s="17791" t="str">
        <f>=IFERROR(INDEX('All Data'!$E:$E,MATCH($H$729&amp;"",'All Data'!$A:$A,0)),"-")</f>
      </c>
      <c r="D732" s="32" t="inlineStr">
        <is>
          <t>Metropolitan Center</t>
        </is>
      </c>
      <c r="E732" s="17794" t="str">
        <f>=IFERROR(INDEX('All Data'!$K:$K,MATCH($H$729&amp;"",'All Data'!$A:$A,0)),"-")</f>
      </c>
      <c r="F732" s="32" t="inlineStr">
        <is>
          <t>Residential Acres</t>
        </is>
      </c>
      <c r="G732" s="17797" t="str">
        <f>=IFERROR(INDEX('All Data'!$S:$S,MATCH($H$729&amp;"",'All Data'!$A:$A,0)),"-")</f>
      </c>
    </row>
    <row customHeight="1" ht="15" r="733">
      <c r="B733" s="4384" t="inlineStr">
        <is>
          <t>Total Acres</t>
        </is>
      </c>
      <c r="C733" s="17800" t="str">
        <f>=IFERROR(INDEX('All Data'!$F:$F,MATCH($H$729&amp;"",'All Data'!$A:$A,0)),"-")</f>
      </c>
      <c r="D733" s="4384" t="inlineStr">
        <is>
          <t>Urban Center</t>
        </is>
      </c>
      <c r="E733" s="17803" t="str">
        <f>=IFERROR(INDEX('All Data'!$L:$L,MATCH($H$729&amp;"",'All Data'!$A:$A,0)),"-")</f>
      </c>
      <c r="F733" s="4384" t="inlineStr">
        <is>
          <t>SFD Acres</t>
        </is>
      </c>
      <c r="G733" s="17806" t="str">
        <f>=IFERROR(INDEX('All Data'!$T:$T,MATCH($H$729&amp;"",'All Data'!$A:$A,0)),"-")</f>
      </c>
    </row>
    <row customHeight="1" ht="15" r="734">
      <c r="B734" s="32" t="inlineStr">
        <is>
          <t>Developable Acres</t>
        </is>
      </c>
      <c r="C734" s="17809" t="str">
        <f>=IFERROR(INDEX('All Data'!$G:$G,MATCH($H$729&amp;"",'All Data'!$A:$A,0)),"-")</f>
      </c>
      <c r="D734" s="32" t="inlineStr">
        <is>
          <t>City Center</t>
        </is>
      </c>
      <c r="E734" s="17812" t="str">
        <f>=IFERROR(INDEX('All Data'!$M:$M,MATCH($H$729&amp;"",'All Data'!$A:$A,0)),"-")</f>
      </c>
      <c r="F734" s="32" t="inlineStr">
        <is>
          <t>MF / SFA Acres</t>
        </is>
      </c>
      <c r="G734" s="17815" t="str">
        <f>=IFERROR(INDEX('All Data'!$U:$U,MATCH($H$729&amp;"",'All Data'!$A:$A,0)),"-")</f>
      </c>
    </row>
    <row customHeight="1" ht="15" r="735">
      <c r="B735" s="4384" t="inlineStr">
        <is>
          <t>OZ 1.0 Acres</t>
        </is>
      </c>
      <c r="C735" s="17818" t="str">
        <f>=IFERROR(INDEX('All Data'!$H:$H,MATCH($H$729&amp;"",'All Data'!$A:$A,0)),"-")</f>
      </c>
      <c r="D735" s="4384" t="inlineStr">
        <is>
          <t>Neighborhood Center</t>
        </is>
      </c>
      <c r="E735" s="17821" t="str">
        <f>=IFERROR(INDEX('All Data'!$N:$N,MATCH($H$729&amp;"",'All Data'!$A:$A,0)),"-")</f>
      </c>
      <c r="F735" s="4384" t="inlineStr">
        <is>
          <t>Poverty Rate</t>
        </is>
      </c>
      <c r="G735" s="17824" t="str">
        <f>=IFERROR(INDEX('All Data'!$AL:$AL,MATCH($H$729&amp;"",'All Data'!$A:$A,0)),"-")</f>
      </c>
    </row>
    <row customHeight="1" ht="15" r="736">
      <c r="B736" s="32" t="inlineStr">
        <is>
          <t>OZ 1.0 % of Tract</t>
        </is>
      </c>
      <c r="C736" s="17827" t="str">
        <f>=IFERROR(INDEX('All Data'!$I:$I,MATCH($H$729&amp;"",'All Data'!$A:$A,0)),"-")</f>
      </c>
      <c r="D736" s="32" t="inlineStr">
        <is>
          <t>Employment District</t>
        </is>
      </c>
      <c r="E736" s="17830" t="str">
        <f>=IFERROR(INDEX('All Data'!$O:$O,MATCH($H$729&amp;"",'All Data'!$A:$A,0)),"-")</f>
      </c>
      <c r="F736" s="32" t="inlineStr">
        <is>
          <t>Unemployment Rate</t>
        </is>
      </c>
      <c r="G736" s="17833" t="str">
        <f>=IFERROR(INDEX('All Data'!$AM:$AM,MATCH($H$729&amp;"",'All Data'!$A:$A,0)),"-")</f>
      </c>
    </row>
    <row customHeight="1" ht="15" r="737">
      <c r="B737" s="4384" t="inlineStr">
        <is>
          <t/>
        </is>
      </c>
      <c r="C737" s="4440" t="inlineStr">
        <is>
          <t/>
        </is>
      </c>
      <c r="D737" s="4384" t="inlineStr">
        <is>
          <t>Industrial District</t>
        </is>
      </c>
      <c r="E737" s="17836" t="str">
        <f>=IFERROR(INDEX('All Data'!$P:$P,MATCH($H$729&amp;"",'All Data'!$A:$A,0)),"-")</f>
      </c>
      <c r="F737" s="4384" t="inlineStr">
        <is>
          <t>Median Family Income</t>
        </is>
      </c>
      <c r="G737" s="17839" t="str">
        <f>=IFERROR(INDEX('All Data'!$AN:$AN,MATCH($H$729&amp;"",'All Data'!$A:$A,0)),"-")</f>
      </c>
    </row>
    <row customHeight="1" ht="15" r="738">
      <c r="B738" s="32" t="inlineStr">
        <is>
          <t/>
        </is>
      </c>
      <c r="C738" s="4448" t="inlineStr">
        <is>
          <t/>
        </is>
      </c>
      <c r="D738" s="32" t="inlineStr">
        <is>
          <t>Retail District</t>
        </is>
      </c>
      <c r="E738" s="17842" t="str">
        <f>=IFERROR(INDEX('All Data'!$Q:$Q,MATCH($H$729&amp;"",'All Data'!$A:$A,0)),"-")</f>
      </c>
      <c r="F738" s="32" t="inlineStr">
        <is>
          <t/>
        </is>
      </c>
      <c r="G738" s="4448" t="inlineStr">
        <is>
          <t/>
        </is>
      </c>
    </row>
    <row customHeight="1" ht="14" r="739">
      <c r="B739" s="4453" t="inlineStr">
        <is>
          <t>TRANSIT ACCESS</t>
        </is>
      </c>
      <c r="C739" s="4453"/>
      <c r="D739" s="4453" t="inlineStr">
        <is>
          <t>AUTO ACCESS</t>
        </is>
      </c>
      <c r="E739" s="4453"/>
      <c r="F739" s="4453" t="inlineStr">
        <is>
          <t>PROJECTED GROWTH 2027-37</t>
        </is>
      </c>
      <c r="G739" s="4453"/>
    </row>
    <row customHeight="1" ht="15" r="740">
      <c r="B740" s="4384" t="inlineStr">
        <is>
          <t>Rail / BRT Stops</t>
        </is>
      </c>
      <c r="C740" s="17845" t="str">
        <f>=IFERROR(INDEX('All Data'!$V:$V,MATCH($H$729&amp;"",'All Data'!$A:$A,0)),"-")</f>
      </c>
      <c r="D740" s="4384" t="inlineStr">
        <is>
          <t>Freeway Exits</t>
        </is>
      </c>
      <c r="E740" s="17848" t="str">
        <f>=IFERROR(INDEX('All Data'!$AB:$AB,MATCH($H$729&amp;"",'All Data'!$A:$A,0)),"-")</f>
      </c>
      <c r="F740" s="4384" t="inlineStr">
        <is>
          <t>Households Added</t>
        </is>
      </c>
      <c r="G740" s="17851" t="str">
        <f>=IFERROR(INDEX('All Data'!$AG:$AG,MATCH($H$729&amp;"",'All Data'!$A:$A,0)),"-")</f>
      </c>
    </row>
    <row customHeight="1" ht="15" r="741">
      <c r="B741" s="32" t="inlineStr">
        <is>
          <t>SAP Acres</t>
        </is>
      </c>
      <c r="C741" s="17854" t="str">
        <f>=IFERROR(INDEX('All Data'!$W:$W,MATCH($H$729&amp;"",'All Data'!$A:$A,0)),"-")</f>
      </c>
      <c r="D741" s="32" t="inlineStr">
        <is>
          <t>Exit Distance (mi)</t>
        </is>
      </c>
      <c r="E741" s="17857" t="str">
        <f>=IFERROR(INDEX('All Data'!$AC:$AC,MATCH($H$729&amp;"",'All Data'!$A:$A,0)),"-")</f>
      </c>
      <c r="F741" s="32" t="inlineStr">
        <is>
          <t>Population Added</t>
        </is>
      </c>
      <c r="G741" s="17860" t="str">
        <f>=IFERROR(INDEX('All Data'!$AH:$AH,MATCH($H$729&amp;"",'All Data'!$A:$A,0)),"-")</f>
      </c>
    </row>
    <row customHeight="1" ht="15" r="742">
      <c r="B742" s="4384" t="inlineStr">
        <is>
          <t>SAP % of Tract</t>
        </is>
      </c>
      <c r="C742" s="17863" t="str">
        <f>=IFERROR(INDEX('All Data'!$X:$X,MATCH($H$729&amp;"",'All Data'!$A:$A,0)),"-")</f>
      </c>
      <c r="D742" s="4384" t="inlineStr">
        <is>
          <t>ATO Jobs (Auto)</t>
        </is>
      </c>
      <c r="E742" s="17866" t="str">
        <f>=IFERROR(INDEX('All Data'!$AD:$AD,MATCH($H$729&amp;"",'All Data'!$A:$A,0)),"-")</f>
      </c>
      <c r="F742" s="4384" t="inlineStr">
        <is>
          <t>Jobs Added</t>
        </is>
      </c>
      <c r="G742" s="17869" t="str">
        <f>=IFERROR(INDEX('All Data'!$AI:$AI,MATCH($H$729&amp;"",'All Data'!$A:$A,0)),"-")</f>
      </c>
    </row>
    <row customHeight="1" ht="15" r="743">
      <c r="B743" s="32" t="inlineStr">
        <is>
          <t>ATO Jobs (Transit)</t>
        </is>
      </c>
      <c r="C743" s="17872" t="str">
        <f>=IFERROR(INDEX('All Data'!$Y:$Y,MATCH($H$729&amp;"",'All Data'!$A:$A,0)),"-")</f>
      </c>
      <c r="D743" s="32" t="inlineStr">
        <is>
          <t>ATO Households (Auto)</t>
        </is>
      </c>
      <c r="E743" s="17875" t="str">
        <f>=IFERROR(INDEX('All Data'!$AE:$AE,MATCH($H$729&amp;"",'All Data'!$A:$A,0)),"-")</f>
      </c>
      <c r="F743" s="32" t="inlineStr">
        <is>
          <t>ERU Added</t>
        </is>
      </c>
      <c r="G743" s="17878" t="str">
        <f>=IFERROR(INDEX('All Data'!$AJ:$AJ,MATCH($H$729&amp;"",'All Data'!$A:$A,0)),"-")</f>
      </c>
    </row>
    <row customHeight="1" ht="15" r="744">
      <c r="B744" s="4384" t="inlineStr">
        <is>
          <t>ATO Households (Transit)</t>
        </is>
      </c>
      <c r="C744" s="17881" t="str">
        <f>=IFERROR(INDEX('All Data'!$Z:$Z,MATCH($H$729&amp;"",'All Data'!$A:$A,0)),"-")</f>
      </c>
      <c r="D744" s="4384" t="inlineStr">
        <is>
          <t/>
        </is>
      </c>
      <c r="E744" s="4440" t="inlineStr">
        <is>
          <t/>
        </is>
      </c>
      <c r="F744" s="4384" t="inlineStr">
        <is>
          <t>ERU per Acre</t>
        </is>
      </c>
      <c r="G744" s="17884" t="str">
        <f>=IFERROR(INDEX('All Data'!$AK:$AK,MATCH($H$729&amp;"",'All Data'!$A:$A,0)),"-")</f>
      </c>
    </row>
    <row customHeight="1" ht="15" r="745">
      <c r="B745" s="32" t="inlineStr">
        <is>
          <t>SAP Planned HH/ac</t>
        </is>
      </c>
      <c r="C745" s="17887" t="str">
        <f>=IFERROR(INDEX('All Data'!$AA:$AA,MATCH($H$729&amp;"",'All Data'!$A:$A,0)),"-")</f>
      </c>
      <c r="D745" s="32" t="inlineStr">
        <is>
          <t/>
        </is>
      </c>
      <c r="E745" s="4448" t="inlineStr">
        <is>
          <t/>
        </is>
      </c>
      <c r="F745" s="32" t="inlineStr">
        <is>
          <t/>
        </is>
      </c>
      <c r="G745" s="4448" t="inlineStr">
        <is>
          <t/>
        </is>
      </c>
    </row>
    <row customHeight="1" ht="15" r="746">
      <c r="B746" s="4384" t="inlineStr">
        <is>
          <t/>
        </is>
      </c>
      <c r="C746" s="4440" t="inlineStr">
        <is>
          <t/>
        </is>
      </c>
      <c r="D746" s="4384" t="inlineStr">
        <is>
          <t/>
        </is>
      </c>
      <c r="E746" s="4440" t="inlineStr">
        <is>
          <t/>
        </is>
      </c>
      <c r="F746" s="4384" t="inlineStr">
        <is>
          <t/>
        </is>
      </c>
      <c r="G746" s="4440" t="inlineStr">
        <is>
          <t/>
        </is>
      </c>
    </row>
    <row customHeight="1" ht="14" r="747">
      <c r="B747" s="4500" t="inlineStr">
        <is>
          <t>INCOME</t>
        </is>
      </c>
      <c r="C747" s="4500"/>
      <c r="D747" s="4500" t="inlineStr">
        <is>
          <t>POVERTY RATE</t>
        </is>
      </c>
      <c r="E747" s="4500"/>
      <c r="F747" s="4500" t="inlineStr">
        <is>
          <t>UNEMPLOYMENT</t>
        </is>
      </c>
      <c r="G747" s="4500"/>
    </row>
    <row customHeight="1" ht="18" r="748">
      <c r="B748" s="10"/>
      <c r="C748" s="17891" t="str">
        <f>=IFERROR(INDEX('All Data'!$AN:$AN,MATCH($H$729&amp;"",'All Data'!$A:$A,0)),"-")</f>
      </c>
      <c r="D748" s="10"/>
      <c r="E748" s="17895" t="str">
        <f>=IFERROR(INDEX('All Data'!$AL:$AL,MATCH($H$729&amp;"",'All Data'!$A:$A,0)),"-")</f>
      </c>
      <c r="F748" s="10"/>
      <c r="G748" s="17899" t="str">
        <f>=IFERROR(INDEX('All Data'!$AM:$AM,MATCH($H$729&amp;"",'All Data'!$A:$A,0)),"-")</f>
      </c>
    </row>
    <row customHeight="1" ht="24" r="749">
      <c r="B749" s="5024" t="str">
        <f>="Investment Likelihood: "&amp;IFERROR(INDEX('All Data'!$AP:$AP,MATCH($H$729&amp;"",'All Data'!$A:$A,0)),"—")</f>
      </c>
      <c r="C749" s="5024"/>
      <c r="D749" s="5024"/>
      <c r="E749" s="5024"/>
      <c r="F749" s="5024"/>
      <c r="G749" s="5024"/>
    </row>
    <row customHeight="1" ht="15" r="750">
      <c r="B750" s="4516" t="inlineStr">
        <is>
          <t>Access to Opportunities (ATO) Composite Score /100</t>
        </is>
      </c>
      <c r="C750" s="4516"/>
      <c r="D750" s="4516"/>
      <c r="E750" s="4516"/>
      <c r="F750" s="17903" t="str">
        <f>=IFERROR(INDEX('All Data'!$AF:$AF,MATCH($H$729&amp;"",'All Data'!$A:$A,0)),"-")</f>
      </c>
      <c r="G750" s="15"/>
    </row>
    <row customHeight="1" ht="8" r="751"/>
    <row customHeight="1" ht="8" r="752"/>
    <row customHeight="1" ht="8" r="753"/>
  </sheetData>
  <mergeCells count="392">
    <mergeCell ref="A1:G1"/>
    <mergeCell ref="A2:G2"/>
    <mergeCell ref="A4:G4"/>
    <mergeCell ref="B5:C5"/>
    <mergeCell ref="D5:E5"/>
    <mergeCell ref="F5:G5"/>
    <mergeCell ref="B14:C14"/>
    <mergeCell ref="D14:E14"/>
    <mergeCell ref="F14:G14"/>
    <mergeCell ref="B22:C22"/>
    <mergeCell ref="D22:E22"/>
    <mergeCell ref="F22:G22"/>
    <mergeCell ref="B24:G24"/>
    <mergeCell ref="B25:E25"/>
    <mergeCell ref="F25:G25"/>
    <mergeCell ref="A29:G29"/>
    <mergeCell ref="B30:C30"/>
    <mergeCell ref="D30:E30"/>
    <mergeCell ref="F30:G30"/>
    <mergeCell ref="B39:C39"/>
    <mergeCell ref="D39:E39"/>
    <mergeCell ref="F39:G39"/>
    <mergeCell ref="B47:C47"/>
    <mergeCell ref="D47:E47"/>
    <mergeCell ref="F47:G47"/>
    <mergeCell ref="B49:G49"/>
    <mergeCell ref="B50:E50"/>
    <mergeCell ref="F50:G50"/>
    <mergeCell ref="A54:G54"/>
    <mergeCell ref="B55:C55"/>
    <mergeCell ref="D55:E55"/>
    <mergeCell ref="F55:G55"/>
    <mergeCell ref="B64:C64"/>
    <mergeCell ref="D64:E64"/>
    <mergeCell ref="F64:G64"/>
    <mergeCell ref="B72:C72"/>
    <mergeCell ref="D72:E72"/>
    <mergeCell ref="F72:G72"/>
    <mergeCell ref="B74:G74"/>
    <mergeCell ref="B75:E75"/>
    <mergeCell ref="F75:G75"/>
    <mergeCell ref="A79:G79"/>
    <mergeCell ref="B80:C80"/>
    <mergeCell ref="D80:E80"/>
    <mergeCell ref="F80:G80"/>
    <mergeCell ref="B89:C89"/>
    <mergeCell ref="D89:E89"/>
    <mergeCell ref="F89:G89"/>
    <mergeCell ref="B97:C97"/>
    <mergeCell ref="D97:E97"/>
    <mergeCell ref="F97:G97"/>
    <mergeCell ref="B99:G99"/>
    <mergeCell ref="B100:E100"/>
    <mergeCell ref="F100:G100"/>
    <mergeCell ref="A104:G104"/>
    <mergeCell ref="B105:C105"/>
    <mergeCell ref="D105:E105"/>
    <mergeCell ref="F105:G105"/>
    <mergeCell ref="B114:C114"/>
    <mergeCell ref="D114:E114"/>
    <mergeCell ref="F114:G114"/>
    <mergeCell ref="B122:C122"/>
    <mergeCell ref="D122:E122"/>
    <mergeCell ref="F122:G122"/>
    <mergeCell ref="B124:G124"/>
    <mergeCell ref="B125:E125"/>
    <mergeCell ref="F125:G125"/>
    <mergeCell ref="A129:G129"/>
    <mergeCell ref="B130:C130"/>
    <mergeCell ref="D130:E130"/>
    <mergeCell ref="F130:G130"/>
    <mergeCell ref="B139:C139"/>
    <mergeCell ref="D139:E139"/>
    <mergeCell ref="F139:G139"/>
    <mergeCell ref="B147:C147"/>
    <mergeCell ref="D147:E147"/>
    <mergeCell ref="F147:G147"/>
    <mergeCell ref="B149:G149"/>
    <mergeCell ref="B150:E150"/>
    <mergeCell ref="F150:G150"/>
    <mergeCell ref="A154:G154"/>
    <mergeCell ref="B155:C155"/>
    <mergeCell ref="D155:E155"/>
    <mergeCell ref="F155:G155"/>
    <mergeCell ref="B164:C164"/>
    <mergeCell ref="D164:E164"/>
    <mergeCell ref="F164:G164"/>
    <mergeCell ref="B172:C172"/>
    <mergeCell ref="D172:E172"/>
    <mergeCell ref="F172:G172"/>
    <mergeCell ref="B174:G174"/>
    <mergeCell ref="B175:E175"/>
    <mergeCell ref="F175:G175"/>
    <mergeCell ref="A179:G179"/>
    <mergeCell ref="B180:C180"/>
    <mergeCell ref="D180:E180"/>
    <mergeCell ref="F180:G180"/>
    <mergeCell ref="B189:C189"/>
    <mergeCell ref="D189:E189"/>
    <mergeCell ref="F189:G189"/>
    <mergeCell ref="B197:C197"/>
    <mergeCell ref="D197:E197"/>
    <mergeCell ref="F197:G197"/>
    <mergeCell ref="B199:G199"/>
    <mergeCell ref="B200:E200"/>
    <mergeCell ref="F200:G200"/>
    <mergeCell ref="A204:G204"/>
    <mergeCell ref="B205:C205"/>
    <mergeCell ref="D205:E205"/>
    <mergeCell ref="F205:G205"/>
    <mergeCell ref="B214:C214"/>
    <mergeCell ref="D214:E214"/>
    <mergeCell ref="F214:G214"/>
    <mergeCell ref="B222:C222"/>
    <mergeCell ref="D222:E222"/>
    <mergeCell ref="F222:G222"/>
    <mergeCell ref="B224:G224"/>
    <mergeCell ref="B225:E225"/>
    <mergeCell ref="F225:G225"/>
    <mergeCell ref="A229:G229"/>
    <mergeCell ref="B230:C230"/>
    <mergeCell ref="D230:E230"/>
    <mergeCell ref="F230:G230"/>
    <mergeCell ref="B239:C239"/>
    <mergeCell ref="D239:E239"/>
    <mergeCell ref="F239:G239"/>
    <mergeCell ref="B247:C247"/>
    <mergeCell ref="D247:E247"/>
    <mergeCell ref="F247:G247"/>
    <mergeCell ref="B249:G249"/>
    <mergeCell ref="B250:E250"/>
    <mergeCell ref="F250:G250"/>
    <mergeCell ref="A254:G254"/>
    <mergeCell ref="B255:C255"/>
    <mergeCell ref="D255:E255"/>
    <mergeCell ref="F255:G255"/>
    <mergeCell ref="B264:C264"/>
    <mergeCell ref="D264:E264"/>
    <mergeCell ref="F264:G264"/>
    <mergeCell ref="B272:C272"/>
    <mergeCell ref="D272:E272"/>
    <mergeCell ref="F272:G272"/>
    <mergeCell ref="B274:G274"/>
    <mergeCell ref="B275:E275"/>
    <mergeCell ref="F275:G275"/>
    <mergeCell ref="A279:G279"/>
    <mergeCell ref="B280:C280"/>
    <mergeCell ref="D280:E280"/>
    <mergeCell ref="F280:G280"/>
    <mergeCell ref="B289:C289"/>
    <mergeCell ref="D289:E289"/>
    <mergeCell ref="F289:G289"/>
    <mergeCell ref="B297:C297"/>
    <mergeCell ref="D297:E297"/>
    <mergeCell ref="F297:G297"/>
    <mergeCell ref="B299:G299"/>
    <mergeCell ref="B300:E300"/>
    <mergeCell ref="F300:G300"/>
    <mergeCell ref="A304:G304"/>
    <mergeCell ref="B305:C305"/>
    <mergeCell ref="D305:E305"/>
    <mergeCell ref="F305:G305"/>
    <mergeCell ref="B314:C314"/>
    <mergeCell ref="D314:E314"/>
    <mergeCell ref="F314:G314"/>
    <mergeCell ref="B322:C322"/>
    <mergeCell ref="D322:E322"/>
    <mergeCell ref="F322:G322"/>
    <mergeCell ref="B324:G324"/>
    <mergeCell ref="B325:E325"/>
    <mergeCell ref="F325:G325"/>
    <mergeCell ref="A329:G329"/>
    <mergeCell ref="B330:C330"/>
    <mergeCell ref="D330:E330"/>
    <mergeCell ref="F330:G330"/>
    <mergeCell ref="B339:C339"/>
    <mergeCell ref="D339:E339"/>
    <mergeCell ref="F339:G339"/>
    <mergeCell ref="B347:C347"/>
    <mergeCell ref="D347:E347"/>
    <mergeCell ref="F347:G347"/>
    <mergeCell ref="B349:G349"/>
    <mergeCell ref="B350:E350"/>
    <mergeCell ref="F350:G350"/>
    <mergeCell ref="A354:G354"/>
    <mergeCell ref="B355:C355"/>
    <mergeCell ref="D355:E355"/>
    <mergeCell ref="F355:G355"/>
    <mergeCell ref="B364:C364"/>
    <mergeCell ref="D364:E364"/>
    <mergeCell ref="F364:G364"/>
    <mergeCell ref="B372:C372"/>
    <mergeCell ref="D372:E372"/>
    <mergeCell ref="F372:G372"/>
    <mergeCell ref="B374:G374"/>
    <mergeCell ref="B375:E375"/>
    <mergeCell ref="F375:G375"/>
    <mergeCell ref="A379:G379"/>
    <mergeCell ref="B380:C380"/>
    <mergeCell ref="D380:E380"/>
    <mergeCell ref="F380:G380"/>
    <mergeCell ref="B389:C389"/>
    <mergeCell ref="D389:E389"/>
    <mergeCell ref="F389:G389"/>
    <mergeCell ref="B397:C397"/>
    <mergeCell ref="D397:E397"/>
    <mergeCell ref="F397:G397"/>
    <mergeCell ref="B399:G399"/>
    <mergeCell ref="B400:E400"/>
    <mergeCell ref="F400:G400"/>
    <mergeCell ref="A404:G404"/>
    <mergeCell ref="B405:C405"/>
    <mergeCell ref="D405:E405"/>
    <mergeCell ref="F405:G405"/>
    <mergeCell ref="B414:C414"/>
    <mergeCell ref="D414:E414"/>
    <mergeCell ref="F414:G414"/>
    <mergeCell ref="B422:C422"/>
    <mergeCell ref="D422:E422"/>
    <mergeCell ref="F422:G422"/>
    <mergeCell ref="B424:G424"/>
    <mergeCell ref="B425:E425"/>
    <mergeCell ref="F425:G425"/>
    <mergeCell ref="A429:G429"/>
    <mergeCell ref="B430:C430"/>
    <mergeCell ref="D430:E430"/>
    <mergeCell ref="F430:G430"/>
    <mergeCell ref="B439:C439"/>
    <mergeCell ref="D439:E439"/>
    <mergeCell ref="F439:G439"/>
    <mergeCell ref="B447:C447"/>
    <mergeCell ref="D447:E447"/>
    <mergeCell ref="F447:G447"/>
    <mergeCell ref="B449:G449"/>
    <mergeCell ref="B450:E450"/>
    <mergeCell ref="F450:G450"/>
    <mergeCell ref="A454:G454"/>
    <mergeCell ref="B455:C455"/>
    <mergeCell ref="D455:E455"/>
    <mergeCell ref="F455:G455"/>
    <mergeCell ref="B464:C464"/>
    <mergeCell ref="D464:E464"/>
    <mergeCell ref="F464:G464"/>
    <mergeCell ref="B472:C472"/>
    <mergeCell ref="D472:E472"/>
    <mergeCell ref="F472:G472"/>
    <mergeCell ref="B474:G474"/>
    <mergeCell ref="B475:E475"/>
    <mergeCell ref="F475:G475"/>
    <mergeCell ref="A479:G479"/>
    <mergeCell ref="B480:C480"/>
    <mergeCell ref="D480:E480"/>
    <mergeCell ref="F480:G480"/>
    <mergeCell ref="B489:C489"/>
    <mergeCell ref="D489:E489"/>
    <mergeCell ref="F489:G489"/>
    <mergeCell ref="B497:C497"/>
    <mergeCell ref="D497:E497"/>
    <mergeCell ref="F497:G497"/>
    <mergeCell ref="B499:G499"/>
    <mergeCell ref="B500:E500"/>
    <mergeCell ref="F500:G500"/>
    <mergeCell ref="A504:G504"/>
    <mergeCell ref="B505:C505"/>
    <mergeCell ref="D505:E505"/>
    <mergeCell ref="F505:G505"/>
    <mergeCell ref="B514:C514"/>
    <mergeCell ref="D514:E514"/>
    <mergeCell ref="F514:G514"/>
    <mergeCell ref="B522:C522"/>
    <mergeCell ref="D522:E522"/>
    <mergeCell ref="F522:G522"/>
    <mergeCell ref="B524:G524"/>
    <mergeCell ref="B525:E525"/>
    <mergeCell ref="F525:G525"/>
    <mergeCell ref="A529:G529"/>
    <mergeCell ref="B530:C530"/>
    <mergeCell ref="D530:E530"/>
    <mergeCell ref="F530:G530"/>
    <mergeCell ref="B539:C539"/>
    <mergeCell ref="D539:E539"/>
    <mergeCell ref="F539:G539"/>
    <mergeCell ref="B547:C547"/>
    <mergeCell ref="D547:E547"/>
    <mergeCell ref="F547:G547"/>
    <mergeCell ref="B549:G549"/>
    <mergeCell ref="B550:E550"/>
    <mergeCell ref="F550:G550"/>
    <mergeCell ref="A554:G554"/>
    <mergeCell ref="B555:C555"/>
    <mergeCell ref="D555:E555"/>
    <mergeCell ref="F555:G555"/>
    <mergeCell ref="B564:C564"/>
    <mergeCell ref="D564:E564"/>
    <mergeCell ref="F564:G564"/>
    <mergeCell ref="B572:C572"/>
    <mergeCell ref="D572:E572"/>
    <mergeCell ref="F572:G572"/>
    <mergeCell ref="B574:G574"/>
    <mergeCell ref="B575:E575"/>
    <mergeCell ref="F575:G575"/>
    <mergeCell ref="A579:G579"/>
    <mergeCell ref="B580:C580"/>
    <mergeCell ref="D580:E580"/>
    <mergeCell ref="F580:G580"/>
    <mergeCell ref="B589:C589"/>
    <mergeCell ref="D589:E589"/>
    <mergeCell ref="F589:G589"/>
    <mergeCell ref="B597:C597"/>
    <mergeCell ref="D597:E597"/>
    <mergeCell ref="F597:G597"/>
    <mergeCell ref="B599:G599"/>
    <mergeCell ref="B600:E600"/>
    <mergeCell ref="F600:G600"/>
    <mergeCell ref="A604:G604"/>
    <mergeCell ref="B605:C605"/>
    <mergeCell ref="D605:E605"/>
    <mergeCell ref="F605:G605"/>
    <mergeCell ref="B614:C614"/>
    <mergeCell ref="D614:E614"/>
    <mergeCell ref="F614:G614"/>
    <mergeCell ref="B622:C622"/>
    <mergeCell ref="D622:E622"/>
    <mergeCell ref="F622:G622"/>
    <mergeCell ref="B624:G624"/>
    <mergeCell ref="B625:E625"/>
    <mergeCell ref="F625:G625"/>
    <mergeCell ref="A629:G629"/>
    <mergeCell ref="B630:C630"/>
    <mergeCell ref="D630:E630"/>
    <mergeCell ref="F630:G630"/>
    <mergeCell ref="B639:C639"/>
    <mergeCell ref="D639:E639"/>
    <mergeCell ref="F639:G639"/>
    <mergeCell ref="B647:C647"/>
    <mergeCell ref="D647:E647"/>
    <mergeCell ref="F647:G647"/>
    <mergeCell ref="B649:G649"/>
    <mergeCell ref="B650:E650"/>
    <mergeCell ref="F650:G650"/>
    <mergeCell ref="A654:G654"/>
    <mergeCell ref="B655:C655"/>
    <mergeCell ref="D655:E655"/>
    <mergeCell ref="F655:G655"/>
    <mergeCell ref="B664:C664"/>
    <mergeCell ref="D664:E664"/>
    <mergeCell ref="F664:G664"/>
    <mergeCell ref="B672:C672"/>
    <mergeCell ref="D672:E672"/>
    <mergeCell ref="F672:G672"/>
    <mergeCell ref="B674:G674"/>
    <mergeCell ref="B675:E675"/>
    <mergeCell ref="F675:G675"/>
    <mergeCell ref="A679:G679"/>
    <mergeCell ref="B680:C680"/>
    <mergeCell ref="D680:E680"/>
    <mergeCell ref="F680:G680"/>
    <mergeCell ref="B689:C689"/>
    <mergeCell ref="D689:E689"/>
    <mergeCell ref="F689:G689"/>
    <mergeCell ref="B697:C697"/>
    <mergeCell ref="D697:E697"/>
    <mergeCell ref="F697:G697"/>
    <mergeCell ref="B699:G699"/>
    <mergeCell ref="B700:E700"/>
    <mergeCell ref="F700:G700"/>
    <mergeCell ref="A704:G704"/>
    <mergeCell ref="B705:C705"/>
    <mergeCell ref="D705:E705"/>
    <mergeCell ref="F705:G705"/>
    <mergeCell ref="B714:C714"/>
    <mergeCell ref="D714:E714"/>
    <mergeCell ref="F714:G714"/>
    <mergeCell ref="B722:C722"/>
    <mergeCell ref="D722:E722"/>
    <mergeCell ref="F722:G722"/>
    <mergeCell ref="B724:G724"/>
    <mergeCell ref="B725:E725"/>
    <mergeCell ref="F725:G725"/>
    <mergeCell ref="A729:G729"/>
    <mergeCell ref="B730:C730"/>
    <mergeCell ref="D730:E730"/>
    <mergeCell ref="F730:G730"/>
    <mergeCell ref="B739:C739"/>
    <mergeCell ref="D739:E739"/>
    <mergeCell ref="F739:G739"/>
    <mergeCell ref="B747:C747"/>
    <mergeCell ref="D747:E747"/>
    <mergeCell ref="F747:G747"/>
    <mergeCell ref="B749:G749"/>
    <mergeCell ref="B750:E750"/>
    <mergeCell ref="F750:G750"/>
  </mergeCells>
  <printOptions gridLines="1" gridLinesSet="1"/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3E7E91"/>
  </sheetPr>
  <dimension ref="A1:AP110"/>
  <sheetViews>
    <sheetView showGridLines="1" showRowColHeaders="1" tabSelected="0" workbookViewId="0" zoomScale="100">
      <pane ySplit="2" xSplit="1" topLeftCell="B3" activePane="bottomRight" state="frozen"/>
      <selection pane="bottomRight"/>
    </sheetView>
  </sheetViews>
  <sheetFormatPr baseColWidth="8" defaultRowHeight="16" x14ac:dyDescent="0.2"/>
  <cols>
    <col min="1" max="1" bestFit="1" customWidth="1" hidden="false" width="14.832"/>
    <col min="2" max="3" bestFit="1" customWidth="1" hidden="false" width="12.832"/>
    <col min="4" max="42" bestFit="1" customWidth="1" hidden="false" width="10.832"/>
  </cols>
  <sheetData>
    <row customHeight="1" ht="26" r="1">
      <c r="A1" s="17905" t="inlineStr">
        <is>
          <t>OZ 2.0 Candidate Tracts — All Data  |  June 01, 2026</t>
        </is>
      </c>
      <c r="B1" s="17905"/>
      <c r="C1" s="17905"/>
      <c r="D1" s="17905"/>
      <c r="E1" s="17905"/>
      <c r="F1" s="17905"/>
      <c r="G1" s="17905"/>
      <c r="H1" s="17905"/>
      <c r="I1" s="17905"/>
      <c r="J1" s="17905"/>
      <c r="K1" s="17905"/>
      <c r="L1" s="17905"/>
      <c r="M1" s="17905"/>
      <c r="N1" s="17905"/>
      <c r="O1" s="17905"/>
      <c r="P1" s="17905"/>
      <c r="Q1" s="17905"/>
      <c r="R1" s="17905"/>
      <c r="S1" s="17905"/>
      <c r="T1" s="17905"/>
      <c r="U1" s="17905"/>
      <c r="V1" s="17905"/>
      <c r="W1" s="17905"/>
      <c r="X1" s="17905"/>
      <c r="Y1" s="17905"/>
      <c r="Z1" s="17905"/>
      <c r="AA1" s="17905"/>
      <c r="AB1" s="17905"/>
      <c r="AC1" s="17905"/>
      <c r="AD1" s="17905"/>
      <c r="AE1" s="17905"/>
      <c r="AF1" s="17905"/>
      <c r="AG1" s="17905"/>
      <c r="AH1" s="17905"/>
      <c r="AI1" s="17905"/>
      <c r="AJ1" s="17905"/>
      <c r="AK1" s="17905"/>
      <c r="AL1" s="17905"/>
      <c r="AM1" s="17905"/>
      <c r="AN1" s="17905"/>
      <c r="AO1" s="17905"/>
      <c r="AP1" s="17905"/>
    </row>
    <row customHeight="1" ht="20" r="2">
      <c r="A2" s="17906" t="inlineStr">
        <is>
          <t>GEOID</t>
        </is>
      </c>
      <c r="B2" s="17906" t="inlineStr">
        <is>
          <t>County</t>
        </is>
      </c>
      <c r="C2" s="17906" t="inlineStr">
        <is>
          <t>Tract</t>
        </is>
      </c>
      <c r="D2" s="17906" t="inlineStr">
        <is>
          <t>Population</t>
        </is>
      </c>
      <c r="E2" s="17906" t="inlineStr">
        <is>
          <t>Households</t>
        </is>
      </c>
      <c r="F2" s="17906" t="inlineStr">
        <is>
          <t>Total Acres</t>
        </is>
      </c>
      <c r="G2" s="17906" t="inlineStr">
        <is>
          <t>Dev Acres</t>
        </is>
      </c>
      <c r="H2" s="17906" t="inlineStr">
        <is>
          <t>OZ 1.0 Acres</t>
        </is>
      </c>
      <c r="I2" s="17906" t="inlineStr">
        <is>
          <t>OZ 1.0 %</t>
        </is>
      </c>
      <c r="J2" s="17906" t="inlineStr">
        <is>
          <t>WC MUorC %</t>
        </is>
      </c>
      <c r="K2" s="17906" t="inlineStr">
        <is>
          <t>Metropolitan Center %</t>
        </is>
      </c>
      <c r="L2" s="17906" t="inlineStr">
        <is>
          <t>Urban Center %</t>
        </is>
      </c>
      <c r="M2" s="17906" t="inlineStr">
        <is>
          <t>City Center %</t>
        </is>
      </c>
      <c r="N2" s="17906" t="inlineStr">
        <is>
          <t>Neighborhood Center %</t>
        </is>
      </c>
      <c r="O2" s="17906" t="inlineStr">
        <is>
          <t>Employment District %</t>
        </is>
      </c>
      <c r="P2" s="17906" t="inlineStr">
        <is>
          <t>Industrial District %</t>
        </is>
      </c>
      <c r="Q2" s="17906" t="inlineStr">
        <is>
          <t>Retail District %</t>
        </is>
      </c>
      <c r="R2" s="17906" t="inlineStr">
        <is>
          <t>Total Units</t>
        </is>
      </c>
      <c r="S2" s="17906" t="inlineStr">
        <is>
          <t>Residential Acres</t>
        </is>
      </c>
      <c r="T2" s="17906" t="inlineStr">
        <is>
          <t>SFD Acres</t>
        </is>
      </c>
      <c r="U2" s="17906" t="inlineStr">
        <is>
          <t>MF/SFA Acres</t>
        </is>
      </c>
      <c r="V2" s="17906" t="inlineStr">
        <is>
          <t>Rail/BRT Stops</t>
        </is>
      </c>
      <c r="W2" s="17906" t="inlineStr">
        <is>
          <t>SAP Acres</t>
        </is>
      </c>
      <c r="X2" s="17906" t="inlineStr">
        <is>
          <t>SAP %</t>
        </is>
      </c>
      <c r="Y2" s="17906" t="inlineStr">
        <is>
          <t>ATO Jobs Transit</t>
        </is>
      </c>
      <c r="Z2" s="17906" t="inlineStr">
        <is>
          <t>ATO HH Transit</t>
        </is>
      </c>
      <c r="AA2" s="17906" t="inlineStr">
        <is>
          <t>SAP HH/ac Planned</t>
        </is>
      </c>
      <c r="AB2" s="17906" t="inlineStr">
        <is>
          <t>Freeway Exits</t>
        </is>
      </c>
      <c r="AC2" s="17906" t="inlineStr">
        <is>
          <t>Exit Distance (mi)</t>
        </is>
      </c>
      <c r="AD2" s="17906" t="inlineStr">
        <is>
          <t>ATO Jobs Auto</t>
        </is>
      </c>
      <c r="AE2" s="17906" t="inlineStr">
        <is>
          <t>ATO HH Auto</t>
        </is>
      </c>
      <c r="AF2" s="17906" t="inlineStr">
        <is>
          <t>ATO Composite /100</t>
        </is>
      </c>
      <c r="AG2" s="17906" t="inlineStr">
        <is>
          <t>HH Added</t>
        </is>
      </c>
      <c r="AH2" s="17906" t="inlineStr">
        <is>
          <t>Pop Added</t>
        </is>
      </c>
      <c r="AI2" s="17906" t="inlineStr">
        <is>
          <t>Jobs Added</t>
        </is>
      </c>
      <c r="AJ2" s="17906" t="inlineStr">
        <is>
          <t>ERU Added</t>
        </is>
      </c>
      <c r="AK2" s="17906" t="inlineStr">
        <is>
          <t>ERU/ac</t>
        </is>
      </c>
      <c r="AL2" s="17906" t="inlineStr">
        <is>
          <t>Poverty Rate</t>
        </is>
      </c>
      <c r="AM2" s="17906" t="inlineStr">
        <is>
          <t>Unemployment Rate</t>
        </is>
      </c>
      <c r="AN2" s="17906" t="inlineStr">
        <is>
          <t>Median Family Income</t>
        </is>
      </c>
      <c r="AO2" s="17906" t="inlineStr">
        <is>
          <t>OZ Tool Classification</t>
        </is>
      </c>
      <c r="AP2" s="17906" t="inlineStr">
        <is>
          <t>Likelihood (Short)</t>
        </is>
      </c>
    </row>
    <row r="3">
      <c r="A3" s="17907" t="inlineStr">
        <is>
          <t>49003960601</t>
        </is>
      </c>
      <c r="B3" s="17908" t="inlineStr">
        <is>
          <t>Box Elder</t>
        </is>
      </c>
      <c r="C3" s="17909" t="inlineStr">
        <is>
          <t>Tract 9606.01</t>
        </is>
      </c>
      <c r="D3" s="17910">
        <v>3776</v>
      </c>
      <c r="E3" s="17911">
        <v>1400</v>
      </c>
      <c r="F3" s="17912">
        <v>541.351456887677</v>
      </c>
      <c r="G3" s="17913">
        <v>541.350851419632</v>
      </c>
      <c r="H3" s="17914">
        <v>535.908314405089</v>
      </c>
      <c r="I3" s="17915" t="str">
        <f>=IFERROR(H3/F3*100,0)</f>
      </c>
      <c r="J3" s="17916" t="str">
        <f>=K3+L3+M3</f>
      </c>
      <c r="K3" s="17917">
        <v>0</v>
      </c>
      <c r="L3" s="17918">
        <v>0</v>
      </c>
      <c r="M3" s="17919">
        <v>4.4</v>
      </c>
      <c r="N3" s="17920">
        <v>5.1</v>
      </c>
      <c r="O3" s="17921">
        <v>0</v>
      </c>
      <c r="P3" s="17922">
        <v>0</v>
      </c>
      <c r="Q3" s="17923">
        <v>0</v>
      </c>
      <c r="R3" s="17924">
        <v>1311</v>
      </c>
      <c r="S3" s="17925">
        <v>313.12</v>
      </c>
      <c r="T3" s="17926">
        <v>300.15</v>
      </c>
      <c r="U3" s="17927">
        <v>12.97</v>
      </c>
      <c r="V3" s="17928">
        <v>0</v>
      </c>
      <c r="W3" s="17929">
        <v>0</v>
      </c>
      <c r="X3" s="17930" t="str">
        <f>=IFERROR(W3/F3*100,0)</f>
      </c>
      <c r="Y3" s="17931">
        <v>2648.37420869247</v>
      </c>
      <c r="Z3" s="17932">
        <v>1763.75240700631</v>
      </c>
      <c r="AA3" s="17933" t="e">
        <v>#N/A</v>
      </c>
      <c r="AB3" s="17934">
        <v>0</v>
      </c>
      <c r="AC3" s="17935">
        <v>0.93748801008334</v>
      </c>
      <c r="AD3" s="17936">
        <v>66645.1513850452</v>
      </c>
      <c r="AE3" s="17937">
        <v>39810.2923951699</v>
      </c>
      <c r="AF3" s="17938">
        <v>1.59254111278336</v>
      </c>
      <c r="AG3" s="17939">
        <v>37</v>
      </c>
      <c r="AH3" s="17940">
        <v>-175</v>
      </c>
      <c r="AI3" s="17941">
        <v>53</v>
      </c>
      <c r="AJ3" s="17942" t="str">
        <f>=AG3+AI3*0.4</f>
      </c>
      <c r="AK3" s="17943" t="str">
        <f>=IFERROR(AJ3/G3,0)</f>
      </c>
      <c r="AL3" s="17944" t="inlineStr">
        <is>
          <t>12.61%</t>
        </is>
      </c>
      <c r="AM3" s="17945" t="inlineStr">
        <is>
          <t>3.02%</t>
        </is>
      </c>
      <c r="AN3" s="17946">
        <v>76000</v>
      </c>
      <c r="AO3" s="17947" t="inlineStr">
        <is>
          <t>More likely to attract OZ investment, with larger impact</t>
        </is>
      </c>
      <c r="AP3" s="17950" t="inlineStr">
        <is>
          <t>More Likely</t>
        </is>
      </c>
    </row>
    <row r="4">
      <c r="A4" s="17907" t="inlineStr">
        <is>
          <t>49003960702</t>
        </is>
      </c>
      <c r="B4" s="17908" t="inlineStr">
        <is>
          <t>Box Elder</t>
        </is>
      </c>
      <c r="C4" s="17909" t="inlineStr">
        <is>
          <t>Tract 9607.02</t>
        </is>
      </c>
      <c r="D4" s="17910">
        <v>2696</v>
      </c>
      <c r="E4" s="17911">
        <v>1019</v>
      </c>
      <c r="F4" s="17912">
        <v>773.980587535508</v>
      </c>
      <c r="G4" s="17913">
        <v>769.164907744514</v>
      </c>
      <c r="H4" s="17914">
        <v>0.391851872008057</v>
      </c>
      <c r="I4" s="17915" t="str">
        <f>=IFERROR(H4/F4*100,0)</f>
      </c>
      <c r="J4" s="17916" t="str">
        <f>=K4+L4+M4</f>
      </c>
      <c r="K4" s="17917">
        <v>0</v>
      </c>
      <c r="L4" s="17918">
        <v>0</v>
      </c>
      <c r="M4" s="17919">
        <v>0.6</v>
      </c>
      <c r="N4" s="17920">
        <v>0</v>
      </c>
      <c r="O4" s="17921">
        <v>0</v>
      </c>
      <c r="P4" s="17922">
        <v>0</v>
      </c>
      <c r="Q4" s="17923">
        <v>0</v>
      </c>
      <c r="R4" s="17924">
        <v>960</v>
      </c>
      <c r="S4" s="17925">
        <v>176.87</v>
      </c>
      <c r="T4" s="17926">
        <v>134.24</v>
      </c>
      <c r="U4" s="17927">
        <v>42.63</v>
      </c>
      <c r="V4" s="17928">
        <v>0</v>
      </c>
      <c r="W4" s="17929">
        <v>0</v>
      </c>
      <c r="X4" s="17930" t="str">
        <f>=IFERROR(W4/F4*100,0)</f>
      </c>
      <c r="Y4" s="17931">
        <v>1754.28663320153</v>
      </c>
      <c r="Z4" s="17932">
        <v>1161.31273029167</v>
      </c>
      <c r="AA4" s="17933" t="e">
        <v>#N/A</v>
      </c>
      <c r="AB4" s="17934">
        <v>0</v>
      </c>
      <c r="AC4" s="17935">
        <v>0.112088454649398</v>
      </c>
      <c r="AD4" s="17936">
        <v>73099.7386276099</v>
      </c>
      <c r="AE4" s="17937">
        <v>43836.8283982795</v>
      </c>
      <c r="AF4" s="17938">
        <v>1.70513646593192</v>
      </c>
      <c r="AG4" s="17939">
        <v>47</v>
      </c>
      <c r="AH4" s="17940">
        <v>-127</v>
      </c>
      <c r="AI4" s="17941">
        <v>62</v>
      </c>
      <c r="AJ4" s="17942" t="str">
        <f>=AG4+AI4*0.4</f>
      </c>
      <c r="AK4" s="17943" t="str">
        <f>=IFERROR(AJ4/G4,0)</f>
      </c>
      <c r="AL4" s="17944" t="inlineStr">
        <is>
          <t>17.03%</t>
        </is>
      </c>
      <c r="AM4" s="17945" t="inlineStr">
        <is>
          <t>2.87%</t>
        </is>
      </c>
      <c r="AN4" s="17946">
        <v>71630</v>
      </c>
      <c r="AO4" s="17947" t="inlineStr">
        <is>
          <t>Less likely to attract OZ investment</t>
        </is>
      </c>
      <c r="AP4" s="17952" t="inlineStr">
        <is>
          <t>Less Likely</t>
        </is>
      </c>
    </row>
    <row r="5">
      <c r="A5" s="17907" t="inlineStr">
        <is>
          <t>49057200202</t>
        </is>
      </c>
      <c r="B5" s="17908" t="inlineStr">
        <is>
          <t>Weber</t>
        </is>
      </c>
      <c r="C5" s="17909" t="inlineStr">
        <is>
          <t>Tract 2002.02</t>
        </is>
      </c>
      <c r="D5" s="17910">
        <v>3984</v>
      </c>
      <c r="E5" s="17911">
        <v>1755</v>
      </c>
      <c r="F5" s="17912">
        <v>502.209323260817</v>
      </c>
      <c r="G5" s="17913">
        <v>502.208764463754</v>
      </c>
      <c r="H5" s="17914">
        <v>0</v>
      </c>
      <c r="I5" s="17915" t="str">
        <f>=IFERROR(H5/F5*100,0)</f>
      </c>
      <c r="J5" s="17916" t="str">
        <f>=K5+L5+M5</f>
      </c>
      <c r="K5" s="17917">
        <v>0</v>
      </c>
      <c r="L5" s="17918">
        <v>0</v>
      </c>
      <c r="M5" s="17919">
        <v>13.1</v>
      </c>
      <c r="N5" s="17920">
        <v>0</v>
      </c>
      <c r="O5" s="17921">
        <v>0</v>
      </c>
      <c r="P5" s="17922">
        <v>0</v>
      </c>
      <c r="Q5" s="17923">
        <v>0</v>
      </c>
      <c r="R5" s="17924">
        <v>1683</v>
      </c>
      <c r="S5" s="17925">
        <v>204.58</v>
      </c>
      <c r="T5" s="17926">
        <v>145.78</v>
      </c>
      <c r="U5" s="17927">
        <v>58.8</v>
      </c>
      <c r="V5" s="17928">
        <v>0</v>
      </c>
      <c r="W5" s="17929">
        <v>0</v>
      </c>
      <c r="X5" s="17930" t="str">
        <f>=IFERROR(W5/F5*100,0)</f>
      </c>
      <c r="Y5" s="17931">
        <v>15509.3930576732</v>
      </c>
      <c r="Z5" s="17932">
        <v>8930.85016662933</v>
      </c>
      <c r="AA5" s="17933" t="e">
        <v>#N/A</v>
      </c>
      <c r="AB5" s="17934">
        <v>0</v>
      </c>
      <c r="AC5" s="17935">
        <v>2.4517649583853</v>
      </c>
      <c r="AD5" s="17936">
        <v>150870.114403473</v>
      </c>
      <c r="AE5" s="17937">
        <v>90850.6346852728</v>
      </c>
      <c r="AF5" s="17938">
        <v>20.966576513461</v>
      </c>
      <c r="AG5" s="17939">
        <v>208</v>
      </c>
      <c r="AH5" s="17940">
        <v>296</v>
      </c>
      <c r="AI5" s="17941">
        <v>47</v>
      </c>
      <c r="AJ5" s="17942" t="str">
        <f>=AG5+AI5*0.4</f>
      </c>
      <c r="AK5" s="17943" t="str">
        <f>=IFERROR(AJ5/G5,0)</f>
      </c>
      <c r="AL5" s="17944" t="inlineStr">
        <is>
          <t>9.73%</t>
        </is>
      </c>
      <c r="AM5" s="17945" t="inlineStr">
        <is>
          <t>4.15%</t>
        </is>
      </c>
      <c r="AN5" s="17946">
        <v>73348</v>
      </c>
      <c r="AO5" s="17947" t="inlineStr">
        <is>
          <t>More likely to attract OZ investment, with larger impact</t>
        </is>
      </c>
      <c r="AP5" s="17950" t="inlineStr">
        <is>
          <t>More Likely</t>
        </is>
      </c>
    </row>
    <row r="6">
      <c r="A6" s="17907" t="inlineStr">
        <is>
          <t>49057200302</t>
        </is>
      </c>
      <c r="B6" s="17908" t="inlineStr">
        <is>
          <t>Weber</t>
        </is>
      </c>
      <c r="C6" s="17909" t="inlineStr">
        <is>
          <t>Tract 2003.02</t>
        </is>
      </c>
      <c r="D6" s="17910">
        <v>3824</v>
      </c>
      <c r="E6" s="17911">
        <v>1145</v>
      </c>
      <c r="F6" s="17912">
        <v>1949.51271194131</v>
      </c>
      <c r="G6" s="17913">
        <v>1945.28130066277</v>
      </c>
      <c r="H6" s="17914">
        <v>0.351796474969964</v>
      </c>
      <c r="I6" s="17915" t="str">
        <f>=IFERROR(H6/F6*100,0)</f>
      </c>
      <c r="J6" s="17916" t="str">
        <f>=K6+L6+M6</f>
      </c>
      <c r="K6" s="17917">
        <v>0</v>
      </c>
      <c r="L6" s="17918">
        <v>0</v>
      </c>
      <c r="M6" s="17919">
        <v>0.4</v>
      </c>
      <c r="N6" s="17920">
        <v>0.3</v>
      </c>
      <c r="O6" s="17921">
        <v>0</v>
      </c>
      <c r="P6" s="17922">
        <v>71.9</v>
      </c>
      <c r="Q6" s="17923">
        <v>0</v>
      </c>
      <c r="R6" s="17924">
        <v>1239</v>
      </c>
      <c r="S6" s="17925">
        <v>170.5</v>
      </c>
      <c r="T6" s="17926">
        <v>80.43</v>
      </c>
      <c r="U6" s="17927">
        <v>90.07</v>
      </c>
      <c r="V6" s="17928">
        <v>0</v>
      </c>
      <c r="W6" s="17929">
        <v>0</v>
      </c>
      <c r="X6" s="17930" t="str">
        <f>=IFERROR(W6/F6*100,0)</f>
      </c>
      <c r="Y6" s="17931">
        <v>7748.33762107112</v>
      </c>
      <c r="Z6" s="17932">
        <v>3555.72689278321</v>
      </c>
      <c r="AA6" s="17933" t="e">
        <v>#N/A</v>
      </c>
      <c r="AB6" s="17934">
        <v>0</v>
      </c>
      <c r="AC6" s="17935">
        <v>0.334174736292597</v>
      </c>
      <c r="AD6" s="17936">
        <v>164351.989275296</v>
      </c>
      <c r="AE6" s="17937">
        <v>97013.9959855842</v>
      </c>
      <c r="AF6" s="17938">
        <v>16.1484182489359</v>
      </c>
      <c r="AG6" s="17939">
        <v>66</v>
      </c>
      <c r="AH6" s="17940">
        <v>-35</v>
      </c>
      <c r="AI6" s="17941">
        <v>28</v>
      </c>
      <c r="AJ6" s="17942" t="str">
        <f>=AG6+AI6*0.4</f>
      </c>
      <c r="AK6" s="17943" t="str">
        <f>=IFERROR(AJ6/G6,0)</f>
      </c>
      <c r="AL6" s="17944" t="inlineStr">
        <is>
          <t>22.86%</t>
        </is>
      </c>
      <c r="AM6" s="17945" t="inlineStr">
        <is>
          <t>0%</t>
        </is>
      </c>
      <c r="AN6" s="17946">
        <v>63521</v>
      </c>
      <c r="AO6" s="17947" t="inlineStr">
        <is>
          <t>More likely to attract OZ investment, with larger impact</t>
        </is>
      </c>
      <c r="AP6" s="17950" t="inlineStr">
        <is>
          <t>More Likely</t>
        </is>
      </c>
    </row>
    <row r="7">
      <c r="A7" s="17907" t="inlineStr">
        <is>
          <t>49057200400</t>
        </is>
      </c>
      <c r="B7" s="17908" t="inlineStr">
        <is>
          <t>Weber</t>
        </is>
      </c>
      <c r="C7" s="17909" t="inlineStr">
        <is>
          <t>Tract 2004</t>
        </is>
      </c>
      <c r="D7" s="17910">
        <v>2091</v>
      </c>
      <c r="E7" s="17911">
        <v>754</v>
      </c>
      <c r="F7" s="17912">
        <v>585.351873770956</v>
      </c>
      <c r="G7" s="17913">
        <v>585.345424321426</v>
      </c>
      <c r="H7" s="17914">
        <v>584.537069673012</v>
      </c>
      <c r="I7" s="17915" t="str">
        <f>=IFERROR(H7/F7*100,0)</f>
      </c>
      <c r="J7" s="17916" t="str">
        <f>=K7+L7+M7</f>
      </c>
      <c r="K7" s="17917">
        <v>9.2</v>
      </c>
      <c r="L7" s="17918">
        <v>7.3</v>
      </c>
      <c r="M7" s="17919">
        <v>13.3</v>
      </c>
      <c r="N7" s="17920">
        <v>0</v>
      </c>
      <c r="O7" s="17921">
        <v>0</v>
      </c>
      <c r="P7" s="17922">
        <v>28.2</v>
      </c>
      <c r="Q7" s="17923">
        <v>0</v>
      </c>
      <c r="R7" s="17924">
        <v>1197</v>
      </c>
      <c r="S7" s="17925">
        <v>124.15</v>
      </c>
      <c r="T7" s="17926">
        <v>87.02</v>
      </c>
      <c r="U7" s="17927">
        <v>37.13</v>
      </c>
      <c r="V7" s="17928">
        <v>0</v>
      </c>
      <c r="W7" s="17929">
        <v>0</v>
      </c>
      <c r="X7" s="17930" t="str">
        <f>=IFERROR(W7/F7*100,0)</f>
      </c>
      <c r="Y7" s="17931">
        <v>20959.1354654602</v>
      </c>
      <c r="Z7" s="17932">
        <v>8978.8626403214</v>
      </c>
      <c r="AA7" s="17933" t="e">
        <v>#N/A</v>
      </c>
      <c r="AB7" s="17934">
        <v>0</v>
      </c>
      <c r="AC7" s="17935">
        <v>1.19470842887936</v>
      </c>
      <c r="AD7" s="17936">
        <v>165045.555730218</v>
      </c>
      <c r="AE7" s="17937">
        <v>95715.7508589646</v>
      </c>
      <c r="AF7" s="17938">
        <v>23.4993293214185</v>
      </c>
      <c r="AG7" s="17939">
        <v>127</v>
      </c>
      <c r="AH7" s="17940">
        <v>191</v>
      </c>
      <c r="AI7" s="17941">
        <v>157</v>
      </c>
      <c r="AJ7" s="17942" t="str">
        <f>=AG7+AI7*0.4</f>
      </c>
      <c r="AK7" s="17943" t="str">
        <f>=IFERROR(AJ7/G7,0)</f>
      </c>
      <c r="AL7" s="17944" t="inlineStr">
        <is>
          <t>33.01%</t>
        </is>
      </c>
      <c r="AM7" s="17945" t="inlineStr">
        <is>
          <t>11.05%</t>
        </is>
      </c>
      <c r="AN7" s="17946">
        <v>43686</v>
      </c>
      <c r="AO7" s="17947" t="inlineStr">
        <is>
          <t>Likely to attract capital even without OZ designation</t>
        </is>
      </c>
      <c r="AP7" s="17954" t="inlineStr">
        <is>
          <t>Likely to Attract Investment</t>
        </is>
      </c>
    </row>
    <row r="8">
      <c r="A8" s="17907" t="inlineStr">
        <is>
          <t>49057200500</t>
        </is>
      </c>
      <c r="B8" s="17908" t="inlineStr">
        <is>
          <t>Weber</t>
        </is>
      </c>
      <c r="C8" s="17909" t="inlineStr">
        <is>
          <t>Tract 2005</t>
        </is>
      </c>
      <c r="D8" s="17910">
        <v>6124</v>
      </c>
      <c r="E8" s="17911">
        <v>2624</v>
      </c>
      <c r="F8" s="17912">
        <v>773.178291469998</v>
      </c>
      <c r="G8" s="17913">
        <v>772.865553892877</v>
      </c>
      <c r="H8" s="17914">
        <v>0.749037234387711</v>
      </c>
      <c r="I8" s="17915" t="str">
        <f>=IFERROR(H8/F8*100,0)</f>
      </c>
      <c r="J8" s="17916" t="str">
        <f>=K8+L8+M8</f>
      </c>
      <c r="K8" s="17917">
        <v>0</v>
      </c>
      <c r="L8" s="17918">
        <v>0</v>
      </c>
      <c r="M8" s="17919">
        <v>9.2</v>
      </c>
      <c r="N8" s="17920">
        <v>1</v>
      </c>
      <c r="O8" s="17921">
        <v>0</v>
      </c>
      <c r="P8" s="17922">
        <v>0</v>
      </c>
      <c r="Q8" s="17923">
        <v>0</v>
      </c>
      <c r="R8" s="17924">
        <v>2684</v>
      </c>
      <c r="S8" s="17925">
        <v>448.54</v>
      </c>
      <c r="T8" s="17926">
        <v>325.21</v>
      </c>
      <c r="U8" s="17927">
        <v>123.33</v>
      </c>
      <c r="V8" s="17928">
        <v>0</v>
      </c>
      <c r="W8" s="17929">
        <v>0</v>
      </c>
      <c r="X8" s="17930" t="str">
        <f>=IFERROR(W8/F8*100,0)</f>
      </c>
      <c r="Y8" s="17931">
        <v>14495.1803018781</v>
      </c>
      <c r="Z8" s="17932">
        <v>8042.23074466422</v>
      </c>
      <c r="AA8" s="17933" t="e">
        <v>#N/A</v>
      </c>
      <c r="AB8" s="17934">
        <v>0</v>
      </c>
      <c r="AC8" s="17935">
        <v>2.06851552642695</v>
      </c>
      <c r="AD8" s="17936">
        <v>161135.864589861</v>
      </c>
      <c r="AE8" s="17937">
        <v>95195.1807634261</v>
      </c>
      <c r="AF8" s="17938">
        <v>21.0391351183758</v>
      </c>
      <c r="AG8" s="17939">
        <v>227</v>
      </c>
      <c r="AH8" s="17940">
        <v>211</v>
      </c>
      <c r="AI8" s="17941">
        <v>56</v>
      </c>
      <c r="AJ8" s="17942" t="str">
        <f>=AG8+AI8*0.4</f>
      </c>
      <c r="AK8" s="17943" t="str">
        <f>=IFERROR(AJ8/G8,0)</f>
      </c>
      <c r="AL8" s="17944" t="inlineStr">
        <is>
          <t>21.77%</t>
        </is>
      </c>
      <c r="AM8" s="17945" t="inlineStr">
        <is>
          <t>1.86%</t>
        </is>
      </c>
      <c r="AN8" s="17946">
        <v>67294</v>
      </c>
      <c r="AO8" s="17947" t="inlineStr">
        <is>
          <t>More likely to attract OZ investment, with larger impact</t>
        </is>
      </c>
      <c r="AP8" s="17950" t="inlineStr">
        <is>
          <t>More Likely</t>
        </is>
      </c>
    </row>
    <row r="9">
      <c r="A9" s="17907" t="inlineStr">
        <is>
          <t>49057200800</t>
        </is>
      </c>
      <c r="B9" s="17908" t="inlineStr">
        <is>
          <t>Weber</t>
        </is>
      </c>
      <c r="C9" s="17909" t="inlineStr">
        <is>
          <t>Tract 2008</t>
        </is>
      </c>
      <c r="D9" s="17910">
        <v>4557</v>
      </c>
      <c r="E9" s="17911">
        <v>1795</v>
      </c>
      <c r="F9" s="17912">
        <v>446.585982420542</v>
      </c>
      <c r="G9" s="17913">
        <v>446.554092034173</v>
      </c>
      <c r="H9" s="17914">
        <v>443.844386562793</v>
      </c>
      <c r="I9" s="17915" t="str">
        <f>=IFERROR(H9/F9*100,0)</f>
      </c>
      <c r="J9" s="17916" t="str">
        <f>=K9+L9+M9</f>
      </c>
      <c r="K9" s="17917">
        <v>0</v>
      </c>
      <c r="L9" s="17918">
        <v>0</v>
      </c>
      <c r="M9" s="17919">
        <v>4.2</v>
      </c>
      <c r="N9" s="17920">
        <v>2.3</v>
      </c>
      <c r="O9" s="17921">
        <v>0</v>
      </c>
      <c r="P9" s="17922">
        <v>0</v>
      </c>
      <c r="Q9" s="17923">
        <v>0</v>
      </c>
      <c r="R9" s="17924">
        <v>2030</v>
      </c>
      <c r="S9" s="17925">
        <v>220.97</v>
      </c>
      <c r="T9" s="17926">
        <v>188.98</v>
      </c>
      <c r="U9" s="17927">
        <v>31.99</v>
      </c>
      <c r="V9" s="17928">
        <v>3</v>
      </c>
      <c r="W9" s="17929">
        <v>0</v>
      </c>
      <c r="X9" s="17930" t="str">
        <f>=IFERROR(W9/F9*100,0)</f>
      </c>
      <c r="Y9" s="17931">
        <v>15286.1510579595</v>
      </c>
      <c r="Z9" s="17932">
        <v>8401.50912593345</v>
      </c>
      <c r="AA9" s="17933" t="e">
        <v>#N/A</v>
      </c>
      <c r="AB9" s="17934">
        <v>0</v>
      </c>
      <c r="AC9" s="17935">
        <v>2.01958122406709</v>
      </c>
      <c r="AD9" s="17936">
        <v>162047.881580092</v>
      </c>
      <c r="AE9" s="17937">
        <v>94380.0098492593</v>
      </c>
      <c r="AF9" s="17938">
        <v>21.4608851461256</v>
      </c>
      <c r="AG9" s="17939">
        <v>74</v>
      </c>
      <c r="AH9" s="17940">
        <v>-46</v>
      </c>
      <c r="AI9" s="17941">
        <v>19</v>
      </c>
      <c r="AJ9" s="17942" t="str">
        <f>=AG9+AI9*0.4</f>
      </c>
      <c r="AK9" s="17943" t="str">
        <f>=IFERROR(AJ9/G9,0)</f>
      </c>
      <c r="AL9" s="17944" t="inlineStr">
        <is>
          <t>14.66%</t>
        </is>
      </c>
      <c r="AM9" s="17945" t="inlineStr">
        <is>
          <t>5.85%</t>
        </is>
      </c>
      <c r="AN9" s="17946">
        <v>76932</v>
      </c>
      <c r="AO9" s="17947" t="inlineStr">
        <is>
          <t>More likely to attract OZ investment, with larger impact</t>
        </is>
      </c>
      <c r="AP9" s="17950" t="inlineStr">
        <is>
          <t>More Likely</t>
        </is>
      </c>
    </row>
    <row r="10">
      <c r="A10" s="17907" t="inlineStr">
        <is>
          <t>49057200900</t>
        </is>
      </c>
      <c r="B10" s="17908" t="inlineStr">
        <is>
          <t>Weber</t>
        </is>
      </c>
      <c r="C10" s="17909" t="inlineStr">
        <is>
          <t>Tract 2009</t>
        </is>
      </c>
      <c r="D10" s="17910">
        <v>3758</v>
      </c>
      <c r="E10" s="17911">
        <v>1989</v>
      </c>
      <c r="F10" s="17912">
        <v>395.631998153346</v>
      </c>
      <c r="G10" s="17913">
        <v>395.631555237633</v>
      </c>
      <c r="H10" s="17914">
        <v>394.537561448508</v>
      </c>
      <c r="I10" s="17915" t="str">
        <f>=IFERROR(H10/F10*100,0)</f>
      </c>
      <c r="J10" s="17916" t="str">
        <f>=K10+L10+M10</f>
      </c>
      <c r="K10" s="17917">
        <v>31.9</v>
      </c>
      <c r="L10" s="17918">
        <v>0</v>
      </c>
      <c r="M10" s="17919">
        <v>2.8</v>
      </c>
      <c r="N10" s="17920">
        <v>0</v>
      </c>
      <c r="O10" s="17921">
        <v>0</v>
      </c>
      <c r="P10" s="17922">
        <v>0</v>
      </c>
      <c r="Q10" s="17923">
        <v>0</v>
      </c>
      <c r="R10" s="17924">
        <v>2184</v>
      </c>
      <c r="S10" s="17925">
        <v>130.11</v>
      </c>
      <c r="T10" s="17926">
        <v>70.68</v>
      </c>
      <c r="U10" s="17927">
        <v>59.43</v>
      </c>
      <c r="V10" s="17928">
        <v>3</v>
      </c>
      <c r="W10" s="17929">
        <v>0</v>
      </c>
      <c r="X10" s="17930" t="str">
        <f>=IFERROR(W10/F10*100,0)</f>
      </c>
      <c r="Y10" s="17931">
        <v>23717.7013292372</v>
      </c>
      <c r="Z10" s="17932">
        <v>10608.6058227617</v>
      </c>
      <c r="AA10" s="17933" t="e">
        <v>#N/A</v>
      </c>
      <c r="AB10" s="17934">
        <v>0</v>
      </c>
      <c r="AC10" s="17935">
        <v>1.64134245572545</v>
      </c>
      <c r="AD10" s="17936">
        <v>170095.657002706</v>
      </c>
      <c r="AE10" s="17937">
        <v>98218.6703625438</v>
      </c>
      <c r="AF10" s="17938">
        <v>26.0429515341338</v>
      </c>
      <c r="AG10" s="17939">
        <v>146</v>
      </c>
      <c r="AH10" s="17940">
        <v>95</v>
      </c>
      <c r="AI10" s="17941">
        <v>131</v>
      </c>
      <c r="AJ10" s="17942" t="str">
        <f>=AG10+AI10*0.4</f>
      </c>
      <c r="AK10" s="17943" t="str">
        <f>=IFERROR(AJ10/G10,0)</f>
      </c>
      <c r="AL10" s="17944" t="inlineStr">
        <is>
          <t>18.59%</t>
        </is>
      </c>
      <c r="AM10" s="17945" t="inlineStr">
        <is>
          <t>2.99%</t>
        </is>
      </c>
      <c r="AN10" s="17946">
        <v>57147</v>
      </c>
      <c r="AO10" s="17947" t="inlineStr">
        <is>
          <t>More likely to attract OZ investment, with larger impact</t>
        </is>
      </c>
      <c r="AP10" s="17950" t="inlineStr">
        <is>
          <t>More Likely</t>
        </is>
      </c>
    </row>
    <row r="11">
      <c r="A11" s="17907" t="inlineStr">
        <is>
          <t>49057201100</t>
        </is>
      </c>
      <c r="B11" s="17908" t="inlineStr">
        <is>
          <t>Weber</t>
        </is>
      </c>
      <c r="C11" s="17909" t="inlineStr">
        <is>
          <t>Tract 2011</t>
        </is>
      </c>
      <c r="D11" s="17910">
        <v>2449</v>
      </c>
      <c r="E11" s="17911">
        <v>1354</v>
      </c>
      <c r="F11" s="17912">
        <v>954.558723832103</v>
      </c>
      <c r="G11" s="17913">
        <v>940.814609012767</v>
      </c>
      <c r="H11" s="17914">
        <v>950.435673491673</v>
      </c>
      <c r="I11" s="17915" t="str">
        <f>=IFERROR(H11/F11*100,0)</f>
      </c>
      <c r="J11" s="17916" t="str">
        <f>=K11+L11+M11</f>
      </c>
      <c r="K11" s="17917">
        <v>65.2</v>
      </c>
      <c r="L11" s="17918">
        <v>0</v>
      </c>
      <c r="M11" s="17919">
        <v>0</v>
      </c>
      <c r="N11" s="17920">
        <v>0</v>
      </c>
      <c r="O11" s="17921">
        <v>0.2</v>
      </c>
      <c r="P11" s="17922">
        <v>20.3</v>
      </c>
      <c r="Q11" s="17923">
        <v>0</v>
      </c>
      <c r="R11" s="17924">
        <v>1668</v>
      </c>
      <c r="S11" s="17925">
        <v>42.99</v>
      </c>
      <c r="T11" s="17926">
        <v>9.24</v>
      </c>
      <c r="U11" s="17927">
        <v>33.75</v>
      </c>
      <c r="V11" s="17928">
        <v>6</v>
      </c>
      <c r="W11" s="17929">
        <v>460.63168422349</v>
      </c>
      <c r="X11" s="17930" t="str">
        <f>=IFERROR(W11/F11*100,0)</f>
      </c>
      <c r="Y11" s="17931">
        <v>25599.1192536345</v>
      </c>
      <c r="Z11" s="17932">
        <v>10352.5840819495</v>
      </c>
      <c r="AA11" s="17933" t="e">
        <v>#N/A</v>
      </c>
      <c r="AB11" s="17934">
        <v>0</v>
      </c>
      <c r="AC11" s="17935">
        <v>0.19041700724096</v>
      </c>
      <c r="AD11" s="17936">
        <v>177209.880252292</v>
      </c>
      <c r="AE11" s="17937">
        <v>100907.540354883</v>
      </c>
      <c r="AF11" s="17938">
        <v>26.9211291665748</v>
      </c>
      <c r="AG11" s="17939">
        <v>476</v>
      </c>
      <c r="AH11" s="17940">
        <v>949</v>
      </c>
      <c r="AI11" s="17941">
        <v>766</v>
      </c>
      <c r="AJ11" s="17942" t="str">
        <f>=AG11+AI11*0.4</f>
      </c>
      <c r="AK11" s="17943" t="str">
        <f>=IFERROR(AJ11/G11,0)</f>
      </c>
      <c r="AL11" s="17944" t="inlineStr">
        <is>
          <t>20.93%</t>
        </is>
      </c>
      <c r="AM11" s="17945" t="inlineStr">
        <is>
          <t>6.22%</t>
        </is>
      </c>
      <c r="AN11" s="17946">
        <v>85375</v>
      </c>
      <c r="AO11" s="17947" t="inlineStr">
        <is>
          <t>Likely to attract capital even without OZ designation</t>
        </is>
      </c>
      <c r="AP11" s="17954" t="inlineStr">
        <is>
          <t>Likely to Attract Investment</t>
        </is>
      </c>
    </row>
    <row r="12">
      <c r="A12" s="17907" t="inlineStr">
        <is>
          <t>49057201200</t>
        </is>
      </c>
      <c r="B12" s="17908" t="inlineStr">
        <is>
          <t>Weber</t>
        </is>
      </c>
      <c r="C12" s="17909" t="inlineStr">
        <is>
          <t>Tract 2012</t>
        </is>
      </c>
      <c r="D12" s="17910">
        <v>2785</v>
      </c>
      <c r="E12" s="17911">
        <v>941</v>
      </c>
      <c r="F12" s="17912">
        <v>295.460036744579</v>
      </c>
      <c r="G12" s="17913">
        <v>295.365587962556</v>
      </c>
      <c r="H12" s="17914">
        <v>0.0426751218098987</v>
      </c>
      <c r="I12" s="17915" t="str">
        <f>=IFERROR(H12/F12*100,0)</f>
      </c>
      <c r="J12" s="17916" t="str">
        <f>=K12+L12+M12</f>
      </c>
      <c r="K12" s="17917">
        <v>22.6</v>
      </c>
      <c r="L12" s="17918">
        <v>0</v>
      </c>
      <c r="M12" s="17919">
        <v>0</v>
      </c>
      <c r="N12" s="17920">
        <v>1</v>
      </c>
      <c r="O12" s="17921">
        <v>0</v>
      </c>
      <c r="P12" s="17922">
        <v>18.2</v>
      </c>
      <c r="Q12" s="17923">
        <v>29</v>
      </c>
      <c r="R12" s="17924">
        <v>1117</v>
      </c>
      <c r="S12" s="17925">
        <v>81.51</v>
      </c>
      <c r="T12" s="17926">
        <v>59.54</v>
      </c>
      <c r="U12" s="17927">
        <v>21.97</v>
      </c>
      <c r="V12" s="17928">
        <v>0</v>
      </c>
      <c r="W12" s="17929">
        <v>0</v>
      </c>
      <c r="X12" s="17930" t="str">
        <f>=IFERROR(W12/F12*100,0)</f>
      </c>
      <c r="Y12" s="17931">
        <v>28462.5176255658</v>
      </c>
      <c r="Z12" s="17932">
        <v>11521.2818047853</v>
      </c>
      <c r="AA12" s="17933" t="e">
        <v>#N/A</v>
      </c>
      <c r="AB12" s="17934">
        <v>0</v>
      </c>
      <c r="AC12" s="17935">
        <v>0.558571159975614</v>
      </c>
      <c r="AD12" s="17936">
        <v>185298.355768459</v>
      </c>
      <c r="AE12" s="17937">
        <v>105035.105891874</v>
      </c>
      <c r="AF12" s="17938">
        <v>29.4481199149134</v>
      </c>
      <c r="AG12" s="17939">
        <v>134</v>
      </c>
      <c r="AH12" s="17940">
        <v>194</v>
      </c>
      <c r="AI12" s="17941">
        <v>423</v>
      </c>
      <c r="AJ12" s="17942" t="str">
        <f>=AG12+AI12*0.4</f>
      </c>
      <c r="AK12" s="17943" t="str">
        <f>=IFERROR(AJ12/G12,0)</f>
      </c>
      <c r="AL12" s="17944" t="inlineStr">
        <is>
          <t>19.78%</t>
        </is>
      </c>
      <c r="AM12" s="17945" t="inlineStr">
        <is>
          <t>4.31%</t>
        </is>
      </c>
      <c r="AN12" s="17946">
        <v>67273</v>
      </c>
      <c r="AO12" s="17947" t="inlineStr">
        <is>
          <t>More likely to attract OZ investment, with larger impact</t>
        </is>
      </c>
      <c r="AP12" s="17950" t="inlineStr">
        <is>
          <t>More Likely</t>
        </is>
      </c>
    </row>
    <row r="13">
      <c r="A13" s="17907" t="inlineStr">
        <is>
          <t>49057201301</t>
        </is>
      </c>
      <c r="B13" s="17908" t="inlineStr">
        <is>
          <t>Weber</t>
        </is>
      </c>
      <c r="C13" s="17909" t="inlineStr">
        <is>
          <t>Tract 2013.01</t>
        </is>
      </c>
      <c r="D13" s="17910">
        <v>3020</v>
      </c>
      <c r="E13" s="17911">
        <v>1258</v>
      </c>
      <c r="F13" s="17912">
        <v>187.39694654454</v>
      </c>
      <c r="G13" s="17913">
        <v>187.396737407751</v>
      </c>
      <c r="H13" s="17914">
        <v>0.00607608605306181</v>
      </c>
      <c r="I13" s="17915" t="str">
        <f>=IFERROR(H13/F13*100,0)</f>
      </c>
      <c r="J13" s="17916" t="str">
        <f>=K13+L13+M13</f>
      </c>
      <c r="K13" s="17917">
        <v>14.3</v>
      </c>
      <c r="L13" s="17918">
        <v>0</v>
      </c>
      <c r="M13" s="17919">
        <v>1.4</v>
      </c>
      <c r="N13" s="17920">
        <v>0.7</v>
      </c>
      <c r="O13" s="17921">
        <v>0</v>
      </c>
      <c r="P13" s="17922">
        <v>0</v>
      </c>
      <c r="Q13" s="17923">
        <v>0</v>
      </c>
      <c r="R13" s="17924">
        <v>1150</v>
      </c>
      <c r="S13" s="17925">
        <v>107.19</v>
      </c>
      <c r="T13" s="17926">
        <v>77.22</v>
      </c>
      <c r="U13" s="17927">
        <v>29.97</v>
      </c>
      <c r="V13" s="17928">
        <v>0</v>
      </c>
      <c r="W13" s="17929">
        <v>0</v>
      </c>
      <c r="X13" s="17930" t="str">
        <f>=IFERROR(W13/F13*100,0)</f>
      </c>
      <c r="Y13" s="17931">
        <v>20954.658316929</v>
      </c>
      <c r="Z13" s="17932">
        <v>9829.98773291761</v>
      </c>
      <c r="AA13" s="17933" t="e">
        <v>#N/A</v>
      </c>
      <c r="AB13" s="17934">
        <v>0</v>
      </c>
      <c r="AC13" s="17935">
        <v>1.5031620192214</v>
      </c>
      <c r="AD13" s="17936">
        <v>164541.669250223</v>
      </c>
      <c r="AE13" s="17937">
        <v>94594.5742427199</v>
      </c>
      <c r="AF13" s="17938">
        <v>24.0571315576339</v>
      </c>
      <c r="AG13" s="17939">
        <v>86</v>
      </c>
      <c r="AH13" s="17940">
        <v>66</v>
      </c>
      <c r="AI13" s="17941">
        <v>9</v>
      </c>
      <c r="AJ13" s="17942" t="str">
        <f>=AG13+AI13*0.4</f>
      </c>
      <c r="AK13" s="17943" t="str">
        <f>=IFERROR(AJ13/G13,0)</f>
      </c>
      <c r="AL13" s="17944" t="inlineStr">
        <is>
          <t>16.19%</t>
        </is>
      </c>
      <c r="AM13" s="17945" t="inlineStr">
        <is>
          <t>5.48%</t>
        </is>
      </c>
      <c r="AN13" s="17946">
        <v>75000</v>
      </c>
      <c r="AO13" s="17947" t="inlineStr">
        <is>
          <t>More likely to attract OZ investment, with larger impact</t>
        </is>
      </c>
      <c r="AP13" s="17950" t="inlineStr">
        <is>
          <t>More Likely</t>
        </is>
      </c>
    </row>
    <row r="14">
      <c r="A14" s="17907" t="inlineStr">
        <is>
          <t>49057201302</t>
        </is>
      </c>
      <c r="B14" s="17908" t="inlineStr">
        <is>
          <t>Weber</t>
        </is>
      </c>
      <c r="C14" s="17909" t="inlineStr">
        <is>
          <t>Tract 2013.02</t>
        </is>
      </c>
      <c r="D14" s="17910">
        <v>2921</v>
      </c>
      <c r="E14" s="17911">
        <v>1139</v>
      </c>
      <c r="F14" s="17912">
        <v>266.11700392362</v>
      </c>
      <c r="G14" s="17913">
        <v>266.116710903038</v>
      </c>
      <c r="H14" s="17914">
        <v>0</v>
      </c>
      <c r="I14" s="17915" t="str">
        <f>=IFERROR(H14/F14*100,0)</f>
      </c>
      <c r="J14" s="17916" t="str">
        <f>=K14+L14+M14</f>
      </c>
      <c r="K14" s="17917">
        <v>0</v>
      </c>
      <c r="L14" s="17918">
        <v>0</v>
      </c>
      <c r="M14" s="17919">
        <v>9.9</v>
      </c>
      <c r="N14" s="17920">
        <v>3.2</v>
      </c>
      <c r="O14" s="17921">
        <v>0</v>
      </c>
      <c r="P14" s="17922">
        <v>0</v>
      </c>
      <c r="Q14" s="17923">
        <v>0</v>
      </c>
      <c r="R14" s="17924">
        <v>1255</v>
      </c>
      <c r="S14" s="17925">
        <v>144.12</v>
      </c>
      <c r="T14" s="17926">
        <v>112.74</v>
      </c>
      <c r="U14" s="17927">
        <v>31.38</v>
      </c>
      <c r="V14" s="17928">
        <v>3</v>
      </c>
      <c r="W14" s="17929">
        <v>34.5673098354923</v>
      </c>
      <c r="X14" s="17930" t="str">
        <f>=IFERROR(W14/F14*100,0)</f>
      </c>
      <c r="Y14" s="17931">
        <v>20299.7707536587</v>
      </c>
      <c r="Z14" s="17932">
        <v>10021.891366641</v>
      </c>
      <c r="AA14" s="17933" t="e">
        <v>#N/A</v>
      </c>
      <c r="AB14" s="17934">
        <v>0</v>
      </c>
      <c r="AC14" s="17935">
        <v>1.41196101355159</v>
      </c>
      <c r="AD14" s="17936">
        <v>172058.171791884</v>
      </c>
      <c r="AE14" s="17937">
        <v>98969.2057586483</v>
      </c>
      <c r="AF14" s="17938">
        <v>24.991694185447</v>
      </c>
      <c r="AG14" s="17939">
        <v>79</v>
      </c>
      <c r="AH14" s="17940">
        <v>-1</v>
      </c>
      <c r="AI14" s="17941">
        <v>10</v>
      </c>
      <c r="AJ14" s="17942" t="str">
        <f>=AG14+AI14*0.4</f>
      </c>
      <c r="AK14" s="17943" t="str">
        <f>=IFERROR(AJ14/G14,0)</f>
      </c>
      <c r="AL14" s="17944" t="inlineStr">
        <is>
          <t>19.68%</t>
        </is>
      </c>
      <c r="AM14" s="17945" t="inlineStr">
        <is>
          <t>8.6%</t>
        </is>
      </c>
      <c r="AN14" s="17946">
        <v>65637</v>
      </c>
      <c r="AO14" s="17947" t="inlineStr">
        <is>
          <t>More likely to attract OZ investment, with larger impact</t>
        </is>
      </c>
      <c r="AP14" s="17950" t="inlineStr">
        <is>
          <t>More Likely</t>
        </is>
      </c>
    </row>
    <row r="15">
      <c r="A15" s="17907" t="inlineStr">
        <is>
          <t>49057201600</t>
        </is>
      </c>
      <c r="B15" s="17908" t="inlineStr">
        <is>
          <t>Weber</t>
        </is>
      </c>
      <c r="C15" s="17909" t="inlineStr">
        <is>
          <t>Tract 2016</t>
        </is>
      </c>
      <c r="D15" s="17910">
        <v>3991</v>
      </c>
      <c r="E15" s="17911">
        <v>1526</v>
      </c>
      <c r="F15" s="17912">
        <v>389.840901453202</v>
      </c>
      <c r="G15" s="17913">
        <v>389.803645397283</v>
      </c>
      <c r="H15" s="17914">
        <v>0.678619068799835</v>
      </c>
      <c r="I15" s="17915" t="str">
        <f>=IFERROR(H15/F15*100,0)</f>
      </c>
      <c r="J15" s="17916" t="str">
        <f>=K15+L15+M15</f>
      </c>
      <c r="K15" s="17917">
        <v>0</v>
      </c>
      <c r="L15" s="17918">
        <v>0</v>
      </c>
      <c r="M15" s="17919">
        <v>12.6</v>
      </c>
      <c r="N15" s="17920">
        <v>14.2</v>
      </c>
      <c r="O15" s="17921">
        <v>0</v>
      </c>
      <c r="P15" s="17922">
        <v>0</v>
      </c>
      <c r="Q15" s="17923">
        <v>0</v>
      </c>
      <c r="R15" s="17924">
        <v>1543</v>
      </c>
      <c r="S15" s="17925">
        <v>231.88</v>
      </c>
      <c r="T15" s="17926">
        <v>157.46</v>
      </c>
      <c r="U15" s="17927">
        <v>74.42</v>
      </c>
      <c r="V15" s="17928">
        <v>2</v>
      </c>
      <c r="W15" s="17929">
        <v>110.843415752279</v>
      </c>
      <c r="X15" s="17930" t="str">
        <f>=IFERROR(W15/F15*100,0)</f>
      </c>
      <c r="Y15" s="17931">
        <v>15421.4581694411</v>
      </c>
      <c r="Z15" s="17932">
        <v>8147.33792651336</v>
      </c>
      <c r="AA15" s="17933" t="e">
        <v>#N/A</v>
      </c>
      <c r="AB15" s="17934">
        <v>0</v>
      </c>
      <c r="AC15" s="17935">
        <v>1.88787307778416</v>
      </c>
      <c r="AD15" s="17936">
        <v>175225.132243114</v>
      </c>
      <c r="AE15" s="17937">
        <v>100506.792028053</v>
      </c>
      <c r="AF15" s="17938">
        <v>22.6869150245093</v>
      </c>
      <c r="AG15" s="17939">
        <v>94</v>
      </c>
      <c r="AH15" s="17940">
        <v>9</v>
      </c>
      <c r="AI15" s="17941">
        <v>12</v>
      </c>
      <c r="AJ15" s="17942" t="str">
        <f>=AG15+AI15*0.4</f>
      </c>
      <c r="AK15" s="17943" t="str">
        <f>=IFERROR(AJ15/G15,0)</f>
      </c>
      <c r="AL15" s="17944" t="inlineStr">
        <is>
          <t>16.62%</t>
        </is>
      </c>
      <c r="AM15" s="17945" t="inlineStr">
        <is>
          <t>0.95%</t>
        </is>
      </c>
      <c r="AN15" s="17946">
        <v>79318</v>
      </c>
      <c r="AO15" s="17947" t="inlineStr">
        <is>
          <t>More likely to attract OZ investment, with larger impact</t>
        </is>
      </c>
      <c r="AP15" s="17950" t="inlineStr">
        <is>
          <t>More Likely</t>
        </is>
      </c>
    </row>
    <row r="16">
      <c r="A16" s="17907" t="inlineStr">
        <is>
          <t>49057201800</t>
        </is>
      </c>
      <c r="B16" s="17908" t="inlineStr">
        <is>
          <t>Weber</t>
        </is>
      </c>
      <c r="C16" s="17909" t="inlineStr">
        <is>
          <t>Tract 2018</t>
        </is>
      </c>
      <c r="D16" s="17910">
        <v>2506</v>
      </c>
      <c r="E16" s="17911">
        <v>939</v>
      </c>
      <c r="F16" s="17912">
        <v>398.103755819828</v>
      </c>
      <c r="G16" s="17913">
        <v>395.245098718609</v>
      </c>
      <c r="H16" s="17914">
        <v>0.151562972624632</v>
      </c>
      <c r="I16" s="17915" t="str">
        <f>=IFERROR(H16/F16*100,0)</f>
      </c>
      <c r="J16" s="17916" t="str">
        <f>=K16+L16+M16</f>
      </c>
      <c r="K16" s="17917">
        <v>0</v>
      </c>
      <c r="L16" s="17918">
        <v>3.2</v>
      </c>
      <c r="M16" s="17919">
        <v>0</v>
      </c>
      <c r="N16" s="17920">
        <v>0.6</v>
      </c>
      <c r="O16" s="17921">
        <v>0</v>
      </c>
      <c r="P16" s="17922">
        <v>16.2</v>
      </c>
      <c r="Q16" s="17923">
        <v>53.1</v>
      </c>
      <c r="R16" s="17924">
        <v>724</v>
      </c>
      <c r="S16" s="17925">
        <v>93.04</v>
      </c>
      <c r="T16" s="17926">
        <v>83.95</v>
      </c>
      <c r="U16" s="17927">
        <v>9.09</v>
      </c>
      <c r="V16" s="17928">
        <v>0</v>
      </c>
      <c r="W16" s="17929">
        <v>0</v>
      </c>
      <c r="X16" s="17930" t="str">
        <f>=IFERROR(W16/F16*100,0)</f>
      </c>
      <c r="Y16" s="17931">
        <v>24140.9729925645</v>
      </c>
      <c r="Z16" s="17932">
        <v>9841.84720534416</v>
      </c>
      <c r="AA16" s="17933" t="e">
        <v>#N/A</v>
      </c>
      <c r="AB16" s="17934">
        <v>0</v>
      </c>
      <c r="AC16" s="17935">
        <v>0.510533581481274</v>
      </c>
      <c r="AD16" s="17936">
        <v>187536.837768924</v>
      </c>
      <c r="AE16" s="17937">
        <v>105776.441495264</v>
      </c>
      <c r="AF16" s="17938">
        <v>27.285550452182</v>
      </c>
      <c r="AG16" s="17939">
        <v>28</v>
      </c>
      <c r="AH16" s="17940">
        <v>-49</v>
      </c>
      <c r="AI16" s="17941">
        <v>203</v>
      </c>
      <c r="AJ16" s="17942" t="str">
        <f>=AG16+AI16*0.4</f>
      </c>
      <c r="AK16" s="17943" t="str">
        <f>=IFERROR(AJ16/G16,0)</f>
      </c>
      <c r="AL16" s="17944" t="inlineStr">
        <is>
          <t>14.99%</t>
        </is>
      </c>
      <c r="AM16" s="17945" t="inlineStr">
        <is>
          <t>3.98%</t>
        </is>
      </c>
      <c r="AN16" s="17946">
        <v>73051</v>
      </c>
      <c r="AO16" s="17947" t="inlineStr">
        <is>
          <t>More likely to attract OZ investment, with larger impact</t>
        </is>
      </c>
      <c r="AP16" s="17950" t="inlineStr">
        <is>
          <t>More Likely</t>
        </is>
      </c>
    </row>
    <row r="17">
      <c r="A17" s="17907" t="inlineStr">
        <is>
          <t>49057201900</t>
        </is>
      </c>
      <c r="B17" s="17908" t="inlineStr">
        <is>
          <t>Weber</t>
        </is>
      </c>
      <c r="C17" s="17909" t="inlineStr">
        <is>
          <t>Tract 2019</t>
        </is>
      </c>
      <c r="D17" s="17910">
        <v>1231</v>
      </c>
      <c r="E17" s="17911">
        <v>383</v>
      </c>
      <c r="F17" s="17912">
        <v>2606.04120829825</v>
      </c>
      <c r="G17" s="17913">
        <v>2586.89742642098</v>
      </c>
      <c r="H17" s="17914">
        <v>6.74088416433512</v>
      </c>
      <c r="I17" s="17915" t="str">
        <f>=IFERROR(H17/F17*100,0)</f>
      </c>
      <c r="J17" s="17916" t="str">
        <f>=K17+L17+M17</f>
      </c>
      <c r="K17" s="17917">
        <v>0</v>
      </c>
      <c r="L17" s="17918">
        <v>0</v>
      </c>
      <c r="M17" s="17919">
        <v>2.8</v>
      </c>
      <c r="N17" s="17920">
        <v>0</v>
      </c>
      <c r="O17" s="17921">
        <v>7.5</v>
      </c>
      <c r="P17" s="17922">
        <v>42.2</v>
      </c>
      <c r="Q17" s="17923">
        <v>0</v>
      </c>
      <c r="R17" s="17924">
        <v>423</v>
      </c>
      <c r="S17" s="17925">
        <v>91.82</v>
      </c>
      <c r="T17" s="17926">
        <v>86.27</v>
      </c>
      <c r="U17" s="17927">
        <v>5.55</v>
      </c>
      <c r="V17" s="17928">
        <v>0</v>
      </c>
      <c r="W17" s="17929">
        <v>40.9482323959944</v>
      </c>
      <c r="X17" s="17930" t="str">
        <f>=IFERROR(W17/F17*100,0)</f>
      </c>
      <c r="Y17" s="17931">
        <v>8535.63505572865</v>
      </c>
      <c r="Z17" s="17932">
        <v>3661.25235796384</v>
      </c>
      <c r="AA17" s="17933" t="e">
        <v>#N/A</v>
      </c>
      <c r="AB17" s="17934">
        <v>2</v>
      </c>
      <c r="AC17" s="17935" t="e">
        <v>#N/A</v>
      </c>
      <c r="AD17" s="17936">
        <v>188924.296697013</v>
      </c>
      <c r="AE17" s="17937">
        <v>108505.682800016</v>
      </c>
      <c r="AF17" s="17938">
        <v>19.0510721050803</v>
      </c>
      <c r="AG17" s="17939">
        <v>154</v>
      </c>
      <c r="AH17" s="17940">
        <v>252</v>
      </c>
      <c r="AI17" s="17941">
        <v>187</v>
      </c>
      <c r="AJ17" s="17942" t="str">
        <f>=AG17+AI17*0.4</f>
      </c>
      <c r="AK17" s="17943" t="str">
        <f>=IFERROR(AJ17/G17,0)</f>
      </c>
      <c r="AL17" s="17944" t="inlineStr">
        <is>
          <t>20.9%</t>
        </is>
      </c>
      <c r="AM17" s="17945" t="inlineStr">
        <is>
          <t>0%</t>
        </is>
      </c>
      <c r="AN17" s="17946">
        <v>64773</v>
      </c>
      <c r="AO17" s="17947" t="inlineStr">
        <is>
          <t>Likely to attract capital even without OZ designation</t>
        </is>
      </c>
      <c r="AP17" s="17954" t="inlineStr">
        <is>
          <t>Likely to Attract Investment</t>
        </is>
      </c>
    </row>
    <row r="18">
      <c r="A18" s="17907" t="inlineStr">
        <is>
          <t>49057210512</t>
        </is>
      </c>
      <c r="B18" s="17908" t="inlineStr">
        <is>
          <t>Weber</t>
        </is>
      </c>
      <c r="C18" s="17909" t="inlineStr">
        <is>
          <t>Tract 2105.12</t>
        </is>
      </c>
      <c r="D18" s="17910">
        <v>5315</v>
      </c>
      <c r="E18" s="17911">
        <v>2022</v>
      </c>
      <c r="F18" s="17912">
        <v>2327.09523999556</v>
      </c>
      <c r="G18" s="17913">
        <v>2246.87192386089</v>
      </c>
      <c r="H18" s="17914">
        <v>0.441738226414576</v>
      </c>
      <c r="I18" s="17915" t="str">
        <f>=IFERROR(H18/F18*100,0)</f>
      </c>
      <c r="J18" s="17916" t="str">
        <f>=K18+L18+M18</f>
      </c>
      <c r="K18" s="17917">
        <v>0</v>
      </c>
      <c r="L18" s="17918">
        <v>1.1</v>
      </c>
      <c r="M18" s="17919">
        <v>10.7</v>
      </c>
      <c r="N18" s="17920">
        <v>1</v>
      </c>
      <c r="O18" s="17921">
        <v>8.2</v>
      </c>
      <c r="P18" s="17922">
        <v>10.6</v>
      </c>
      <c r="Q18" s="17923">
        <v>12</v>
      </c>
      <c r="R18" s="17924">
        <v>1939</v>
      </c>
      <c r="S18" s="17925">
        <v>461.62</v>
      </c>
      <c r="T18" s="17926">
        <v>377.48</v>
      </c>
      <c r="U18" s="17927">
        <v>84.14</v>
      </c>
      <c r="V18" s="17928">
        <v>0</v>
      </c>
      <c r="W18" s="17929">
        <v>0</v>
      </c>
      <c r="X18" s="17930" t="str">
        <f>=IFERROR(W18/F18*100,0)</f>
      </c>
      <c r="Y18" s="17931">
        <v>5914.54991942633</v>
      </c>
      <c r="Z18" s="17932">
        <v>2634.49675938425</v>
      </c>
      <c r="AA18" s="17933" t="e">
        <v>#N/A</v>
      </c>
      <c r="AB18" s="17934">
        <v>3</v>
      </c>
      <c r="AC18" s="17935" t="e">
        <v>#N/A</v>
      </c>
      <c r="AD18" s="17936">
        <v>202857.263223305</v>
      </c>
      <c r="AE18" s="17937">
        <v>114415.230071387</v>
      </c>
      <c r="AF18" s="17938">
        <v>19.0325111274855</v>
      </c>
      <c r="AG18" s="17939">
        <v>560</v>
      </c>
      <c r="AH18" s="17940">
        <v>965</v>
      </c>
      <c r="AI18" s="17941">
        <v>4018</v>
      </c>
      <c r="AJ18" s="17942" t="str">
        <f>=AG18+AI18*0.4</f>
      </c>
      <c r="AK18" s="17943" t="str">
        <f>=IFERROR(AJ18/G18,0)</f>
      </c>
      <c r="AL18" s="17944" t="inlineStr">
        <is>
          <t>16.41%</t>
        </is>
      </c>
      <c r="AM18" s="17945" t="inlineStr">
        <is>
          <t>3.18%</t>
        </is>
      </c>
      <c r="AN18" s="17946">
        <v>79167</v>
      </c>
      <c r="AO18" s="17947" t="inlineStr">
        <is>
          <t>More likely to attract OZ investment, with larger impact</t>
        </is>
      </c>
      <c r="AP18" s="17950" t="inlineStr">
        <is>
          <t>More Likely</t>
        </is>
      </c>
    </row>
    <row r="19">
      <c r="A19" s="17907" t="inlineStr">
        <is>
          <t>49057210701</t>
        </is>
      </c>
      <c r="B19" s="17908" t="inlineStr">
        <is>
          <t>Weber</t>
        </is>
      </c>
      <c r="C19" s="17909" t="inlineStr">
        <is>
          <t>Tract 2107.01</t>
        </is>
      </c>
      <c r="D19" s="17910">
        <v>5792</v>
      </c>
      <c r="E19" s="17911">
        <v>1999</v>
      </c>
      <c r="F19" s="17912">
        <v>739.034601607086</v>
      </c>
      <c r="G19" s="17913">
        <v>736.596310697557</v>
      </c>
      <c r="H19" s="17914">
        <v>0</v>
      </c>
      <c r="I19" s="17915" t="str">
        <f>=IFERROR(H19/F19*100,0)</f>
      </c>
      <c r="J19" s="17916" t="str">
        <f>=K19+L19+M19</f>
      </c>
      <c r="K19" s="17917">
        <v>0</v>
      </c>
      <c r="L19" s="17918">
        <v>25.8</v>
      </c>
      <c r="M19" s="17919">
        <v>0</v>
      </c>
      <c r="N19" s="17920">
        <v>0</v>
      </c>
      <c r="O19" s="17921">
        <v>0</v>
      </c>
      <c r="P19" s="17922">
        <v>0</v>
      </c>
      <c r="Q19" s="17923">
        <v>1.9</v>
      </c>
      <c r="R19" s="17924">
        <v>2105</v>
      </c>
      <c r="S19" s="17925">
        <v>395.79</v>
      </c>
      <c r="T19" s="17926">
        <v>339.35</v>
      </c>
      <c r="U19" s="17927">
        <v>56.44</v>
      </c>
      <c r="V19" s="17928">
        <v>0</v>
      </c>
      <c r="W19" s="17929">
        <v>0</v>
      </c>
      <c r="X19" s="17930" t="str">
        <f>=IFERROR(W19/F19*100,0)</f>
      </c>
      <c r="Y19" s="17931">
        <v>10654.9076136876</v>
      </c>
      <c r="Z19" s="17932">
        <v>5530.73099959763</v>
      </c>
      <c r="AA19" s="17933" t="e">
        <v>#N/A</v>
      </c>
      <c r="AB19" s="17934">
        <v>1</v>
      </c>
      <c r="AC19" s="17935" t="e">
        <v>#N/A</v>
      </c>
      <c r="AD19" s="17936">
        <v>193851.935373022</v>
      </c>
      <c r="AE19" s="17937">
        <v>112434.20293912</v>
      </c>
      <c r="AF19" s="17938">
        <v>21.8289394748281</v>
      </c>
      <c r="AG19" s="17939">
        <v>103</v>
      </c>
      <c r="AH19" s="17940">
        <v>-72</v>
      </c>
      <c r="AI19" s="17941">
        <v>140</v>
      </c>
      <c r="AJ19" s="17942" t="str">
        <f>=AG19+AI19*0.4</f>
      </c>
      <c r="AK19" s="17943" t="str">
        <f>=IFERROR(AJ19/G19,0)</f>
      </c>
      <c r="AL19" s="17944" t="inlineStr">
        <is>
          <t>5.33%</t>
        </is>
      </c>
      <c r="AM19" s="17945" t="inlineStr">
        <is>
          <t>3.74%</t>
        </is>
      </c>
      <c r="AN19" s="17946">
        <v>72267</v>
      </c>
      <c r="AO19" s="17947" t="inlineStr">
        <is>
          <t>More likely to attract OZ investment, with larger impact</t>
        </is>
      </c>
      <c r="AP19" s="17950" t="inlineStr">
        <is>
          <t>More Likely</t>
        </is>
      </c>
    </row>
    <row r="20">
      <c r="A20" s="17907" t="inlineStr">
        <is>
          <t>49057210800</t>
        </is>
      </c>
      <c r="B20" s="17908" t="inlineStr">
        <is>
          <t>Weber</t>
        </is>
      </c>
      <c r="C20" s="17909" t="inlineStr">
        <is>
          <t>Tract 2108</t>
        </is>
      </c>
      <c r="D20" s="17910">
        <v>3375</v>
      </c>
      <c r="E20" s="17911">
        <v>1365</v>
      </c>
      <c r="F20" s="17912">
        <v>392.184970172077</v>
      </c>
      <c r="G20" s="17913">
        <v>392.184537692753</v>
      </c>
      <c r="H20" s="17914">
        <v>387.992769379225</v>
      </c>
      <c r="I20" s="17915" t="str">
        <f>=IFERROR(H20/F20*100,0)</f>
      </c>
      <c r="J20" s="17916" t="str">
        <f>=K20+L20+M20</f>
      </c>
      <c r="K20" s="17917">
        <v>0</v>
      </c>
      <c r="L20" s="17918">
        <v>0</v>
      </c>
      <c r="M20" s="17919">
        <v>40.2</v>
      </c>
      <c r="N20" s="17920">
        <v>0</v>
      </c>
      <c r="O20" s="17921">
        <v>0</v>
      </c>
      <c r="P20" s="17922">
        <v>0</v>
      </c>
      <c r="Q20" s="17923">
        <v>9.2</v>
      </c>
      <c r="R20" s="17924">
        <v>1380</v>
      </c>
      <c r="S20" s="17925">
        <v>192.18</v>
      </c>
      <c r="T20" s="17926">
        <v>167.48</v>
      </c>
      <c r="U20" s="17927">
        <v>24.7</v>
      </c>
      <c r="V20" s="17928">
        <v>0</v>
      </c>
      <c r="W20" s="17929">
        <v>0</v>
      </c>
      <c r="X20" s="17930" t="str">
        <f>=IFERROR(W20/F20*100,0)</f>
      </c>
      <c r="Y20" s="17931">
        <v>19284.8466973476</v>
      </c>
      <c r="Z20" s="17932">
        <v>8489.45302544021</v>
      </c>
      <c r="AA20" s="17933" t="e">
        <v>#N/A</v>
      </c>
      <c r="AB20" s="17934">
        <v>0</v>
      </c>
      <c r="AC20" s="17935">
        <v>0.956149319837999</v>
      </c>
      <c r="AD20" s="17936">
        <v>183017.890022844</v>
      </c>
      <c r="AE20" s="17937">
        <v>103239.932301357</v>
      </c>
      <c r="AF20" s="17938">
        <v>24.5431734029021</v>
      </c>
      <c r="AG20" s="17939">
        <v>34</v>
      </c>
      <c r="AH20" s="17940">
        <v>-99</v>
      </c>
      <c r="AI20" s="17941">
        <v>228</v>
      </c>
      <c r="AJ20" s="17942" t="str">
        <f>=AG20+AI20*0.4</f>
      </c>
      <c r="AK20" s="17943" t="str">
        <f>=IFERROR(AJ20/G20,0)</f>
      </c>
      <c r="AL20" s="17944" t="inlineStr">
        <is>
          <t>3.73%</t>
        </is>
      </c>
      <c r="AM20" s="17945" t="inlineStr">
        <is>
          <t>2.23%</t>
        </is>
      </c>
      <c r="AN20" s="17946">
        <v>72375</v>
      </c>
      <c r="AO20" s="17947" t="inlineStr">
        <is>
          <t>More likely to attract OZ investment, with larger impact</t>
        </is>
      </c>
      <c r="AP20" s="17950" t="inlineStr">
        <is>
          <t>More Likely</t>
        </is>
      </c>
    </row>
    <row r="21">
      <c r="A21" s="17907" t="inlineStr">
        <is>
          <t>49011125201</t>
        </is>
      </c>
      <c r="B21" s="17908" t="inlineStr">
        <is>
          <t>Davis</t>
        </is>
      </c>
      <c r="C21" s="17909" t="inlineStr">
        <is>
          <t>Tract 1252.01</t>
        </is>
      </c>
      <c r="D21" s="17910">
        <v>3378</v>
      </c>
      <c r="E21" s="17911">
        <v>1024</v>
      </c>
      <c r="F21" s="17912">
        <v>422.324463139708</v>
      </c>
      <c r="G21" s="17913">
        <v>420.172076062863</v>
      </c>
      <c r="H21" s="17914">
        <v>33.8635340892804</v>
      </c>
      <c r="I21" s="17915" t="str">
        <f>=IFERROR(H21/F21*100,0)</f>
      </c>
      <c r="J21" s="17916" t="str">
        <f>=K21+L21+M21</f>
      </c>
      <c r="K21" s="17917">
        <v>0</v>
      </c>
      <c r="L21" s="17918">
        <v>0</v>
      </c>
      <c r="M21" s="17919">
        <v>0</v>
      </c>
      <c r="N21" s="17920">
        <v>1.8</v>
      </c>
      <c r="O21" s="17921">
        <v>6.3</v>
      </c>
      <c r="P21" s="17922">
        <v>0</v>
      </c>
      <c r="Q21" s="17923">
        <v>0</v>
      </c>
      <c r="R21" s="17924">
        <v>1096</v>
      </c>
      <c r="S21" s="17925">
        <v>280.82</v>
      </c>
      <c r="T21" s="17926">
        <v>0.83</v>
      </c>
      <c r="U21" s="17927">
        <v>279.99</v>
      </c>
      <c r="V21" s="17928">
        <v>0</v>
      </c>
      <c r="W21" s="17929">
        <v>0</v>
      </c>
      <c r="X21" s="17930" t="str">
        <f>=IFERROR(W21/F21*100,0)</f>
      </c>
      <c r="Y21" s="17931">
        <v>4325.78893083204</v>
      </c>
      <c r="Z21" s="17932">
        <v>1654.9945924934</v>
      </c>
      <c r="AA21" s="17933" t="e">
        <v>#N/A</v>
      </c>
      <c r="AB21" s="17934">
        <v>0</v>
      </c>
      <c r="AC21" s="17935">
        <v>0.0874140305289841</v>
      </c>
      <c r="AD21" s="17936">
        <v>143340.472678144</v>
      </c>
      <c r="AE21" s="17937">
        <v>78227.7436235417</v>
      </c>
      <c r="AF21" s="17938">
        <v>10.4255894290551</v>
      </c>
      <c r="AG21" s="17939">
        <v>17</v>
      </c>
      <c r="AH21" s="17940">
        <v>-181</v>
      </c>
      <c r="AI21" s="17941">
        <v>1610</v>
      </c>
      <c r="AJ21" s="17942" t="str">
        <f>=AG21+AI21*0.4</f>
      </c>
      <c r="AK21" s="17943" t="str">
        <f>=IFERROR(AJ21/G21,0)</f>
      </c>
      <c r="AL21" s="17944" t="inlineStr">
        <is>
          <t>1.48%</t>
        </is>
      </c>
      <c r="AM21" s="17945" t="inlineStr">
        <is>
          <t>6.19%</t>
        </is>
      </c>
      <c r="AN21" s="17946">
        <v>69120</v>
      </c>
      <c r="AO21" s="17947" t="inlineStr">
        <is>
          <t>Likely to attract capital even without OZ designation</t>
        </is>
      </c>
      <c r="AP21" s="17954" t="inlineStr">
        <is>
          <t>Likely to Attract Investment</t>
        </is>
      </c>
    </row>
    <row r="22">
      <c r="A22" s="17907" t="inlineStr">
        <is>
          <t>49011125301</t>
        </is>
      </c>
      <c r="B22" s="17908" t="inlineStr">
        <is>
          <t>Davis</t>
        </is>
      </c>
      <c r="C22" s="17909" t="inlineStr">
        <is>
          <t>Tract 1253.01</t>
        </is>
      </c>
      <c r="D22" s="17910">
        <v>5530</v>
      </c>
      <c r="E22" s="17911">
        <v>1718</v>
      </c>
      <c r="F22" s="17912">
        <v>683.39735231526</v>
      </c>
      <c r="G22" s="17913">
        <v>678.173123199233</v>
      </c>
      <c r="H22" s="17914">
        <v>0.0263257625717702</v>
      </c>
      <c r="I22" s="17915" t="str">
        <f>=IFERROR(H22/F22*100,0)</f>
      </c>
      <c r="J22" s="17916" t="str">
        <f>=K22+L22+M22</f>
      </c>
      <c r="K22" s="17917">
        <v>0</v>
      </c>
      <c r="L22" s="17918">
        <v>0</v>
      </c>
      <c r="M22" s="17919">
        <v>22.7</v>
      </c>
      <c r="N22" s="17920">
        <v>4.7</v>
      </c>
      <c r="O22" s="17921">
        <v>0</v>
      </c>
      <c r="P22" s="17922">
        <v>0</v>
      </c>
      <c r="Q22" s="17923">
        <v>0</v>
      </c>
      <c r="R22" s="17924">
        <v>1967</v>
      </c>
      <c r="S22" s="17925">
        <v>333.92</v>
      </c>
      <c r="T22" s="17926">
        <v>305.44</v>
      </c>
      <c r="U22" s="17927">
        <v>28.48</v>
      </c>
      <c r="V22" s="17928">
        <v>0</v>
      </c>
      <c r="W22" s="17929">
        <v>0</v>
      </c>
      <c r="X22" s="17930" t="str">
        <f>=IFERROR(W22/F22*100,0)</f>
      </c>
      <c r="Y22" s="17931">
        <v>10197.5297461961</v>
      </c>
      <c r="Z22" s="17932">
        <v>5032.76504631408</v>
      </c>
      <c r="AA22" s="17933" t="e">
        <v>#N/A</v>
      </c>
      <c r="AB22" s="17934">
        <v>0</v>
      </c>
      <c r="AC22" s="17935">
        <v>0.10654777341681</v>
      </c>
      <c r="AD22" s="17936">
        <v>196056.720369474</v>
      </c>
      <c r="AE22" s="17937">
        <v>111266.660008837</v>
      </c>
      <c r="AF22" s="17938">
        <v>21.2724370092648</v>
      </c>
      <c r="AG22" s="17939">
        <v>443</v>
      </c>
      <c r="AH22" s="17940">
        <v>748</v>
      </c>
      <c r="AI22" s="17941">
        <v>400</v>
      </c>
      <c r="AJ22" s="17942" t="str">
        <f>=AG22+AI22*0.4</f>
      </c>
      <c r="AK22" s="17943" t="str">
        <f>=IFERROR(AJ22/G22,0)</f>
      </c>
      <c r="AL22" s="17944" t="inlineStr">
        <is>
          <t>10.57%</t>
        </is>
      </c>
      <c r="AM22" s="17945" t="inlineStr">
        <is>
          <t>2.89%</t>
        </is>
      </c>
      <c r="AN22" s="17946">
        <v>77202</v>
      </c>
      <c r="AO22" s="17947" t="inlineStr">
        <is>
          <t>More likely to attract OZ investment, with larger impact</t>
        </is>
      </c>
      <c r="AP22" s="17950" t="inlineStr">
        <is>
          <t>More Likely</t>
        </is>
      </c>
    </row>
    <row r="23">
      <c r="A23" s="17907" t="inlineStr">
        <is>
          <t>49011125600</t>
        </is>
      </c>
      <c r="B23" s="17908" t="inlineStr">
        <is>
          <t>Davis</t>
        </is>
      </c>
      <c r="C23" s="17909" t="inlineStr">
        <is>
          <t>Tract 1256</t>
        </is>
      </c>
      <c r="D23" s="17910">
        <v>307</v>
      </c>
      <c r="E23" s="17911">
        <v>100</v>
      </c>
      <c r="F23" s="17912">
        <v>1001.00133492525</v>
      </c>
      <c r="G23" s="17913">
        <v>993.997096422684</v>
      </c>
      <c r="H23" s="17914">
        <v>0.360123465383704</v>
      </c>
      <c r="I23" s="17915" t="str">
        <f>=IFERROR(H23/F23*100,0)</f>
      </c>
      <c r="J23" s="17916" t="str">
        <f>=K23+L23+M23</f>
      </c>
      <c r="K23" s="17917">
        <v>0</v>
      </c>
      <c r="L23" s="17918">
        <v>0</v>
      </c>
      <c r="M23" s="17919">
        <v>0</v>
      </c>
      <c r="N23" s="17920">
        <v>7.5</v>
      </c>
      <c r="O23" s="17921">
        <v>0</v>
      </c>
      <c r="P23" s="17922">
        <v>92.5</v>
      </c>
      <c r="Q23" s="17923">
        <v>0</v>
      </c>
      <c r="R23" s="17924">
        <v>155</v>
      </c>
      <c r="S23" s="17925">
        <v>15.34</v>
      </c>
      <c r="T23" s="17926">
        <v>7.59</v>
      </c>
      <c r="U23" s="17927">
        <v>7.75</v>
      </c>
      <c r="V23" s="17928">
        <v>0</v>
      </c>
      <c r="W23" s="17929">
        <v>113.579888830899</v>
      </c>
      <c r="X23" s="17930" t="str">
        <f>=IFERROR(W23/F23*100,0)</f>
      </c>
      <c r="Y23" s="17931">
        <v>9886.53423150077</v>
      </c>
      <c r="Z23" s="17932">
        <v>5129.61794511818</v>
      </c>
      <c r="AA23" s="17933" t="e">
        <v>#N/A</v>
      </c>
      <c r="AB23" s="17934">
        <v>0</v>
      </c>
      <c r="AC23" s="17935">
        <v>0.953307106970917</v>
      </c>
      <c r="AD23" s="17936">
        <v>173447.887440759</v>
      </c>
      <c r="AE23" s="17937">
        <v>98120.4796260578</v>
      </c>
      <c r="AF23" s="17938">
        <v>18.5386312725261</v>
      </c>
      <c r="AG23" s="17939">
        <v>6</v>
      </c>
      <c r="AH23" s="17940">
        <v>-29</v>
      </c>
      <c r="AI23" s="17941">
        <v>190</v>
      </c>
      <c r="AJ23" s="17942" t="str">
        <f>=AG23+AI23*0.4</f>
      </c>
      <c r="AK23" s="17943" t="str">
        <f>=IFERROR(AJ23/G23,0)</f>
      </c>
      <c r="AL23" s="17944" t="inlineStr">
        <is>
          <t>21.11%</t>
        </is>
      </c>
      <c r="AM23" s="17945" t="inlineStr">
        <is>
          <t>3.29%</t>
        </is>
      </c>
      <c r="AN23" s="17946">
        <v>95250</v>
      </c>
      <c r="AO23" s="17947" t="inlineStr">
        <is>
          <t>More likely to attract OZ investment, with larger impact</t>
        </is>
      </c>
      <c r="AP23" s="17950" t="inlineStr">
        <is>
          <t>More Likely</t>
        </is>
      </c>
    </row>
    <row r="24">
      <c r="A24" s="17907" t="inlineStr">
        <is>
          <t>49011125701</t>
        </is>
      </c>
      <c r="B24" s="17908" t="inlineStr">
        <is>
          <t>Davis</t>
        </is>
      </c>
      <c r="C24" s="17909" t="inlineStr">
        <is>
          <t>Tract 1257.01</t>
        </is>
      </c>
      <c r="D24" s="17910">
        <v>5452</v>
      </c>
      <c r="E24" s="17911">
        <v>2345</v>
      </c>
      <c r="F24" s="17912">
        <v>808.366390185956</v>
      </c>
      <c r="G24" s="17913">
        <v>807.673073368523</v>
      </c>
      <c r="H24" s="17914">
        <v>735.005289395543</v>
      </c>
      <c r="I24" s="17915" t="str">
        <f>=IFERROR(H24/F24*100,0)</f>
      </c>
      <c r="J24" s="17916" t="str">
        <f>=K24+L24+M24</f>
      </c>
      <c r="K24" s="17917">
        <v>0</v>
      </c>
      <c r="L24" s="17918">
        <v>35.3</v>
      </c>
      <c r="M24" s="17919">
        <v>11.6</v>
      </c>
      <c r="N24" s="17920">
        <v>0</v>
      </c>
      <c r="O24" s="17921">
        <v>0</v>
      </c>
      <c r="P24" s="17922">
        <v>23</v>
      </c>
      <c r="Q24" s="17923">
        <v>5.7</v>
      </c>
      <c r="R24" s="17924">
        <v>2765</v>
      </c>
      <c r="S24" s="17925">
        <v>218.45</v>
      </c>
      <c r="T24" s="17926">
        <v>99.79</v>
      </c>
      <c r="U24" s="17927">
        <v>118.66</v>
      </c>
      <c r="V24" s="17928">
        <v>1</v>
      </c>
      <c r="W24" s="17929">
        <v>357.780036471328</v>
      </c>
      <c r="X24" s="17930" t="str">
        <f>=IFERROR(W24/F24*100,0)</f>
      </c>
      <c r="Y24" s="17931">
        <v>17443.0865961904</v>
      </c>
      <c r="Z24" s="17932">
        <v>7688.38568856973</v>
      </c>
      <c r="AA24" s="17933" t="e">
        <v>#N/A</v>
      </c>
      <c r="AB24" s="17934">
        <v>0</v>
      </c>
      <c r="AC24" s="17935">
        <v>0.0152824266256785</v>
      </c>
      <c r="AD24" s="17936">
        <v>209493.930352836</v>
      </c>
      <c r="AE24" s="17937">
        <v>114337.406539294</v>
      </c>
      <c r="AF24" s="17938">
        <v>26.1505137944521</v>
      </c>
      <c r="AG24" s="17939">
        <v>756</v>
      </c>
      <c r="AH24" s="17940">
        <v>1436</v>
      </c>
      <c r="AI24" s="17941">
        <v>902</v>
      </c>
      <c r="AJ24" s="17942" t="str">
        <f>=AG24+AI24*0.4</f>
      </c>
      <c r="AK24" s="17943" t="str">
        <f>=IFERROR(AJ24/G24,0)</f>
      </c>
      <c r="AL24" s="17944" t="inlineStr">
        <is>
          <t>21.86%</t>
        </is>
      </c>
      <c r="AM24" s="17945" t="inlineStr">
        <is>
          <t>1.99%</t>
        </is>
      </c>
      <c r="AN24" s="17946">
        <v>61189</v>
      </c>
      <c r="AO24" s="17947" t="inlineStr">
        <is>
          <t>More likely to attract OZ investment, with larger impact</t>
        </is>
      </c>
      <c r="AP24" s="17950" t="inlineStr">
        <is>
          <t>More Likely</t>
        </is>
      </c>
    </row>
    <row r="25">
      <c r="A25" s="17907" t="inlineStr">
        <is>
          <t>49011125702</t>
        </is>
      </c>
      <c r="B25" s="17908" t="inlineStr">
        <is>
          <t>Davis</t>
        </is>
      </c>
      <c r="C25" s="17909" t="inlineStr">
        <is>
          <t>Tract 1257.02</t>
        </is>
      </c>
      <c r="D25" s="17910">
        <v>4090</v>
      </c>
      <c r="E25" s="17911">
        <v>1532</v>
      </c>
      <c r="F25" s="17912">
        <v>518.090097938372</v>
      </c>
      <c r="G25" s="17913">
        <v>515.732983599583</v>
      </c>
      <c r="H25" s="17914">
        <v>518.038665394214</v>
      </c>
      <c r="I25" s="17915" t="str">
        <f>=IFERROR(H25/F25*100,0)</f>
      </c>
      <c r="J25" s="17916" t="str">
        <f>=K25+L25+M25</f>
      </c>
      <c r="K25" s="17917">
        <v>0</v>
      </c>
      <c r="L25" s="17918">
        <v>15.1</v>
      </c>
      <c r="M25" s="17919">
        <v>6.6</v>
      </c>
      <c r="N25" s="17920">
        <v>0</v>
      </c>
      <c r="O25" s="17921">
        <v>0</v>
      </c>
      <c r="P25" s="17922">
        <v>0</v>
      </c>
      <c r="Q25" s="17923">
        <v>0</v>
      </c>
      <c r="R25" s="17924">
        <v>1575</v>
      </c>
      <c r="S25" s="17925">
        <v>245.9</v>
      </c>
      <c r="T25" s="17926">
        <v>220.95</v>
      </c>
      <c r="U25" s="17927">
        <v>24.95</v>
      </c>
      <c r="V25" s="17928">
        <v>0</v>
      </c>
      <c r="W25" s="17929">
        <v>0</v>
      </c>
      <c r="X25" s="17930" t="str">
        <f>=IFERROR(W25/F25*100,0)</f>
      </c>
      <c r="Y25" s="17931">
        <v>11644.7747813841</v>
      </c>
      <c r="Z25" s="17932">
        <v>5066.94701448315</v>
      </c>
      <c r="AA25" s="17933" t="e">
        <v>#N/A</v>
      </c>
      <c r="AB25" s="17934">
        <v>2</v>
      </c>
      <c r="AC25" s="17935" t="e">
        <v>#N/A</v>
      </c>
      <c r="AD25" s="17936">
        <v>210910.623968912</v>
      </c>
      <c r="AE25" s="17937">
        <v>115100.66664417</v>
      </c>
      <c r="AF25" s="17938">
        <v>22.8290226952014</v>
      </c>
      <c r="AG25" s="17939">
        <v>840</v>
      </c>
      <c r="AH25" s="17940">
        <v>1726</v>
      </c>
      <c r="AI25" s="17941">
        <v>123</v>
      </c>
      <c r="AJ25" s="17942" t="str">
        <f>=AG25+AI25*0.4</f>
      </c>
      <c r="AK25" s="17943" t="str">
        <f>=IFERROR(AJ25/G25,0)</f>
      </c>
      <c r="AL25" s="17944" t="inlineStr">
        <is>
          <t>22.33%</t>
        </is>
      </c>
      <c r="AM25" s="17945" t="inlineStr">
        <is>
          <t>5.05%</t>
        </is>
      </c>
      <c r="AN25" s="17946">
        <v>73441</v>
      </c>
      <c r="AO25" s="17947" t="inlineStr">
        <is>
          <t>Less likely to attract OZ investment</t>
        </is>
      </c>
      <c r="AP25" s="17952" t="inlineStr">
        <is>
          <t>Less Likely</t>
        </is>
      </c>
    </row>
    <row r="26">
      <c r="A26" s="17907" t="inlineStr">
        <is>
          <t>49011125801</t>
        </is>
      </c>
      <c r="B26" s="17908" t="inlineStr">
        <is>
          <t>Davis</t>
        </is>
      </c>
      <c r="C26" s="17909" t="inlineStr">
        <is>
          <t>Tract 1258.01</t>
        </is>
      </c>
      <c r="D26" s="17910">
        <v>6439</v>
      </c>
      <c r="E26" s="17911">
        <v>2621</v>
      </c>
      <c r="F26" s="17912">
        <v>838.597882169959</v>
      </c>
      <c r="G26" s="17913">
        <v>835.54272384378</v>
      </c>
      <c r="H26" s="17914">
        <v>0.373743479709397</v>
      </c>
      <c r="I26" s="17915" t="str">
        <f>=IFERROR(H26/F26*100,0)</f>
      </c>
      <c r="J26" s="17916" t="str">
        <f>=K26+L26+M26</f>
      </c>
      <c r="K26" s="17917">
        <v>0</v>
      </c>
      <c r="L26" s="17918">
        <v>1.1</v>
      </c>
      <c r="M26" s="17919">
        <v>14.8</v>
      </c>
      <c r="N26" s="17920">
        <v>0</v>
      </c>
      <c r="O26" s="17921">
        <v>3.9</v>
      </c>
      <c r="P26" s="17922">
        <v>7.2</v>
      </c>
      <c r="Q26" s="17923">
        <v>2.7</v>
      </c>
      <c r="R26" s="17924">
        <v>2623</v>
      </c>
      <c r="S26" s="17925">
        <v>354.64</v>
      </c>
      <c r="T26" s="17926">
        <v>275.16</v>
      </c>
      <c r="U26" s="17927">
        <v>79.48</v>
      </c>
      <c r="V26" s="17928">
        <v>0</v>
      </c>
      <c r="W26" s="17929">
        <v>0</v>
      </c>
      <c r="X26" s="17930" t="str">
        <f>=IFERROR(W26/F26*100,0)</f>
      </c>
      <c r="Y26" s="17931">
        <v>13485.8316127367</v>
      </c>
      <c r="Z26" s="17932">
        <v>6122.32686431828</v>
      </c>
      <c r="AA26" s="17933" t="e">
        <v>#N/A</v>
      </c>
      <c r="AB26" s="17934">
        <v>2</v>
      </c>
      <c r="AC26" s="17935" t="e">
        <v>#N/A</v>
      </c>
      <c r="AD26" s="17936">
        <v>215023.113201266</v>
      </c>
      <c r="AE26" s="17937">
        <v>116169.914270408</v>
      </c>
      <c r="AF26" s="17938">
        <v>24.4619263718438</v>
      </c>
      <c r="AG26" s="17939">
        <v>602</v>
      </c>
      <c r="AH26" s="17940">
        <v>1095</v>
      </c>
      <c r="AI26" s="17941">
        <v>171</v>
      </c>
      <c r="AJ26" s="17942" t="str">
        <f>=AG26+AI26*0.4</f>
      </c>
      <c r="AK26" s="17943" t="str">
        <f>=IFERROR(AJ26/G26,0)</f>
      </c>
      <c r="AL26" s="17944" t="inlineStr">
        <is>
          <t>17.89%</t>
        </is>
      </c>
      <c r="AM26" s="17945" t="inlineStr">
        <is>
          <t>3.04%</t>
        </is>
      </c>
      <c r="AN26" s="17946">
        <v>72697</v>
      </c>
      <c r="AO26" s="17947" t="inlineStr">
        <is>
          <t>More likely to attract OZ investment, with larger impact</t>
        </is>
      </c>
      <c r="AP26" s="17950" t="inlineStr">
        <is>
          <t>More Likely</t>
        </is>
      </c>
    </row>
    <row r="27">
      <c r="A27" s="17907" t="inlineStr">
        <is>
          <t>49011125810</t>
        </is>
      </c>
      <c r="B27" s="17908" t="inlineStr">
        <is>
          <t>Davis</t>
        </is>
      </c>
      <c r="C27" s="17909" t="inlineStr">
        <is>
          <t>Tract 1258.10</t>
        </is>
      </c>
      <c r="D27" s="17910">
        <v>2900</v>
      </c>
      <c r="E27" s="17911">
        <v>1147</v>
      </c>
      <c r="F27" s="17912">
        <v>348.005013142348</v>
      </c>
      <c r="G27" s="17913">
        <v>347.95046158578</v>
      </c>
      <c r="H27" s="17914">
        <v>0.0126985762171898</v>
      </c>
      <c r="I27" s="17915" t="str">
        <f>=IFERROR(H27/F27*100,0)</f>
      </c>
      <c r="J27" s="17916" t="str">
        <f>=K27+L27+M27</f>
      </c>
      <c r="K27" s="17917">
        <v>0</v>
      </c>
      <c r="L27" s="17918">
        <v>22.2</v>
      </c>
      <c r="M27" s="17919">
        <v>20.7</v>
      </c>
      <c r="N27" s="17920">
        <v>0</v>
      </c>
      <c r="O27" s="17921">
        <v>0</v>
      </c>
      <c r="P27" s="17922">
        <v>0</v>
      </c>
      <c r="Q27" s="17923">
        <v>2.4</v>
      </c>
      <c r="R27" s="17924">
        <v>1641</v>
      </c>
      <c r="S27" s="17925">
        <v>131.45</v>
      </c>
      <c r="T27" s="17926">
        <v>59.76</v>
      </c>
      <c r="U27" s="17927">
        <v>71.69</v>
      </c>
      <c r="V27" s="17928">
        <v>0</v>
      </c>
      <c r="W27" s="17929">
        <v>0</v>
      </c>
      <c r="X27" s="17930" t="str">
        <f>=IFERROR(W27/F27*100,0)</f>
      </c>
      <c r="Y27" s="17931">
        <v>13342.8537848104</v>
      </c>
      <c r="Z27" s="17932">
        <v>5560.2697322401</v>
      </c>
      <c r="AA27" s="17933" t="e">
        <v>#N/A</v>
      </c>
      <c r="AB27" s="17934">
        <v>0</v>
      </c>
      <c r="AC27" s="17935">
        <v>0.00963781558173482</v>
      </c>
      <c r="AD27" s="17936">
        <v>216469.203809258</v>
      </c>
      <c r="AE27" s="17937">
        <v>115653.799068898</v>
      </c>
      <c r="AF27" s="17938">
        <v>23.9621063654853</v>
      </c>
      <c r="AG27" s="17939">
        <v>393</v>
      </c>
      <c r="AH27" s="17940">
        <v>755</v>
      </c>
      <c r="AI27" s="17941">
        <v>156</v>
      </c>
      <c r="AJ27" s="17942" t="str">
        <f>=AG27+AI27*0.4</f>
      </c>
      <c r="AK27" s="17943" t="str">
        <f>=IFERROR(AJ27/G27,0)</f>
      </c>
      <c r="AL27" s="17944" t="inlineStr">
        <is>
          <t>20.03%</t>
        </is>
      </c>
      <c r="AM27" s="17945" t="inlineStr">
        <is>
          <t>1.46%</t>
        </is>
      </c>
      <c r="AN27" s="17946">
        <v>68021</v>
      </c>
      <c r="AO27" s="17947" t="inlineStr">
        <is>
          <t>More likely to attract OZ investment, with larger impact</t>
        </is>
      </c>
      <c r="AP27" s="17950" t="inlineStr">
        <is>
          <t>More Likely</t>
        </is>
      </c>
    </row>
    <row r="28">
      <c r="A28" s="17907" t="inlineStr">
        <is>
          <t>49011126700</t>
        </is>
      </c>
      <c r="B28" s="17908" t="inlineStr">
        <is>
          <t>Davis</t>
        </is>
      </c>
      <c r="C28" s="17909" t="inlineStr">
        <is>
          <t>Tract 1267</t>
        </is>
      </c>
      <c r="D28" s="17910">
        <v>4097</v>
      </c>
      <c r="E28" s="17911">
        <v>1469</v>
      </c>
      <c r="F28" s="17912">
        <v>528.205384823792</v>
      </c>
      <c r="G28" s="17913">
        <v>528.204784025487</v>
      </c>
      <c r="H28" s="17914">
        <v>0</v>
      </c>
      <c r="I28" s="17915" t="str">
        <f>=IFERROR(H28/F28*100,0)</f>
      </c>
      <c r="J28" s="17916" t="str">
        <f>=K28+L28+M28</f>
      </c>
      <c r="K28" s="17917">
        <v>0</v>
      </c>
      <c r="L28" s="17918">
        <v>18.6</v>
      </c>
      <c r="M28" s="17919">
        <v>10.4</v>
      </c>
      <c r="N28" s="17920">
        <v>24.3</v>
      </c>
      <c r="O28" s="17921">
        <v>0</v>
      </c>
      <c r="P28" s="17922">
        <v>0</v>
      </c>
      <c r="Q28" s="17923">
        <v>14.1</v>
      </c>
      <c r="R28" s="17924">
        <v>1678</v>
      </c>
      <c r="S28" s="17925">
        <v>222.38</v>
      </c>
      <c r="T28" s="17926">
        <v>158.9</v>
      </c>
      <c r="U28" s="17927">
        <v>63.48</v>
      </c>
      <c r="V28" s="17928">
        <v>0</v>
      </c>
      <c r="W28" s="17929">
        <v>3.80688319947463</v>
      </c>
      <c r="X28" s="17930" t="str">
        <f>=IFERROR(W28/F28*100,0)</f>
      </c>
      <c r="Y28" s="17931">
        <v>10339.2736915819</v>
      </c>
      <c r="Z28" s="17932">
        <v>4826.21403138143</v>
      </c>
      <c r="AA28" s="17933" t="e">
        <v>#N/A</v>
      </c>
      <c r="AB28" s="17934">
        <v>0</v>
      </c>
      <c r="AC28" s="17935">
        <v>0.00853364266954811</v>
      </c>
      <c r="AD28" s="17936">
        <v>309537.630448826</v>
      </c>
      <c r="AE28" s="17937">
        <v>148746.436725283</v>
      </c>
      <c r="AF28" s="17938">
        <v>31.4035446580033</v>
      </c>
      <c r="AG28" s="17939">
        <v>262</v>
      </c>
      <c r="AH28" s="17940">
        <v>443</v>
      </c>
      <c r="AI28" s="17941">
        <v>-153</v>
      </c>
      <c r="AJ28" s="17942" t="str">
        <f>=AG28+AI28*0.4</f>
      </c>
      <c r="AK28" s="17943" t="str">
        <f>=IFERROR(AJ28/G28,0)</f>
      </c>
      <c r="AL28" s="17944" t="inlineStr">
        <is>
          <t>14.41%</t>
        </is>
      </c>
      <c r="AM28" s="17945" t="inlineStr">
        <is>
          <t>7.04%</t>
        </is>
      </c>
      <c r="AN28" s="17946">
        <v>77750</v>
      </c>
      <c r="AO28" s="17947" t="inlineStr">
        <is>
          <t>Likely to attract capital even without OZ designation</t>
        </is>
      </c>
      <c r="AP28" s="17954" t="inlineStr">
        <is>
          <t>Likely to Attract Investment</t>
        </is>
      </c>
    </row>
    <row r="29">
      <c r="A29" s="17907" t="inlineStr">
        <is>
          <t>49035100306</t>
        </is>
      </c>
      <c r="B29" s="17908" t="inlineStr">
        <is>
          <t>Salt Lake</t>
        </is>
      </c>
      <c r="C29" s="17909" t="inlineStr">
        <is>
          <t>Tract 1003.06</t>
        </is>
      </c>
      <c r="D29" s="17910">
        <v>7303</v>
      </c>
      <c r="E29" s="17911">
        <v>2734</v>
      </c>
      <c r="F29" s="17912">
        <v>443.042418192599</v>
      </c>
      <c r="G29" s="17913">
        <v>442.060467783457</v>
      </c>
      <c r="H29" s="17914">
        <v>0.859440832570296</v>
      </c>
      <c r="I29" s="17915" t="str">
        <f>=IFERROR(H29/F29*100,0)</f>
      </c>
      <c r="J29" s="17916" t="str">
        <f>=K29+L29+M29</f>
      </c>
      <c r="K29" s="17917">
        <v>0</v>
      </c>
      <c r="L29" s="17918">
        <v>38.1</v>
      </c>
      <c r="M29" s="17919">
        <v>0</v>
      </c>
      <c r="N29" s="17920">
        <v>0.4</v>
      </c>
      <c r="O29" s="17921">
        <v>0</v>
      </c>
      <c r="P29" s="17922">
        <v>0</v>
      </c>
      <c r="Q29" s="17923">
        <v>0</v>
      </c>
      <c r="R29" s="17924">
        <v>3631</v>
      </c>
      <c r="S29" s="17925">
        <v>171.33</v>
      </c>
      <c r="T29" s="17926">
        <v>96.49</v>
      </c>
      <c r="U29" s="17927">
        <v>74.84</v>
      </c>
      <c r="V29" s="17928">
        <v>2</v>
      </c>
      <c r="W29" s="17929">
        <v>375.582056678824</v>
      </c>
      <c r="X29" s="17930" t="str">
        <f>=IFERROR(W29/F29*100,0)</f>
      </c>
      <c r="Y29" s="17931">
        <v>47182.3495295349</v>
      </c>
      <c r="Z29" s="17932">
        <v>13178.412810136</v>
      </c>
      <c r="AA29" s="17933" t="e">
        <v>#N/A</v>
      </c>
      <c r="AB29" s="17934">
        <v>1</v>
      </c>
      <c r="AC29" s="17935" t="e">
        <v>#N/A</v>
      </c>
      <c r="AD29" s="17936">
        <v>511399.353402421</v>
      </c>
      <c r="AE29" s="17937">
        <v>214888.256084569</v>
      </c>
      <c r="AF29" s="17938">
        <v>64.7211351996031</v>
      </c>
      <c r="AG29" s="17939">
        <v>342</v>
      </c>
      <c r="AH29" s="17940">
        <v>409</v>
      </c>
      <c r="AI29" s="17941">
        <v>171</v>
      </c>
      <c r="AJ29" s="17942" t="str">
        <f>=AG29+AI29*0.4</f>
      </c>
      <c r="AK29" s="17943" t="str">
        <f>=IFERROR(AJ29/G29,0)</f>
      </c>
      <c r="AL29" s="17944" t="inlineStr">
        <is>
          <t>9.39%</t>
        </is>
      </c>
      <c r="AM29" s="17945" t="inlineStr">
        <is>
          <t>2.47%</t>
        </is>
      </c>
      <c r="AN29" s="17946">
        <v>66353</v>
      </c>
      <c r="AO29" s="17947" t="inlineStr">
        <is>
          <t>More likely to attract OZ investment, with larger impact</t>
        </is>
      </c>
      <c r="AP29" s="17950" t="inlineStr">
        <is>
          <t>More Likely</t>
        </is>
      </c>
    </row>
    <row r="30">
      <c r="A30" s="17907" t="inlineStr">
        <is>
          <t>49035100308</t>
        </is>
      </c>
      <c r="B30" s="17908" t="inlineStr">
        <is>
          <t>Salt Lake</t>
        </is>
      </c>
      <c r="C30" s="17909" t="inlineStr">
        <is>
          <t>Tract 1003.08</t>
        </is>
      </c>
      <c r="D30" s="17910">
        <v>4168</v>
      </c>
      <c r="E30" s="17911">
        <v>1222</v>
      </c>
      <c r="F30" s="17912">
        <v>352.031172584389</v>
      </c>
      <c r="G30" s="17913">
        <v>348.953099721484</v>
      </c>
      <c r="H30" s="17914">
        <v>1.4026208304784</v>
      </c>
      <c r="I30" s="17915" t="str">
        <f>=IFERROR(H30/F30*100,0)</f>
      </c>
      <c r="J30" s="17916" t="str">
        <f>=K30+L30+M30</f>
      </c>
      <c r="K30" s="17917">
        <v>0</v>
      </c>
      <c r="L30" s="17918">
        <v>0</v>
      </c>
      <c r="M30" s="17919">
        <v>0</v>
      </c>
      <c r="N30" s="17920">
        <v>8.1</v>
      </c>
      <c r="O30" s="17921">
        <v>0</v>
      </c>
      <c r="P30" s="17922">
        <v>0</v>
      </c>
      <c r="Q30" s="17923">
        <v>0</v>
      </c>
      <c r="R30" s="17924">
        <v>1392</v>
      </c>
      <c r="S30" s="17925">
        <v>129.94</v>
      </c>
      <c r="T30" s="17926">
        <v>75.61</v>
      </c>
      <c r="U30" s="17927">
        <v>54.33</v>
      </c>
      <c r="V30" s="17928">
        <v>0</v>
      </c>
      <c r="W30" s="17929">
        <v>0</v>
      </c>
      <c r="X30" s="17930" t="str">
        <f>=IFERROR(W30/F30*100,0)</f>
      </c>
      <c r="Y30" s="17931">
        <v>23040.8153505761</v>
      </c>
      <c r="Z30" s="17932">
        <v>7422.19795696423</v>
      </c>
      <c r="AA30" s="17933" t="e">
        <v>#N/A</v>
      </c>
      <c r="AB30" s="17934">
        <v>0</v>
      </c>
      <c r="AC30" s="17935">
        <v>0.288287350256809</v>
      </c>
      <c r="AD30" s="17936">
        <v>497092.990418326</v>
      </c>
      <c r="AE30" s="17937">
        <v>213707.618740724</v>
      </c>
      <c r="AF30" s="17938">
        <v>53.7255581639203</v>
      </c>
      <c r="AG30" s="17939">
        <v>22</v>
      </c>
      <c r="AH30" s="17940">
        <v>-178</v>
      </c>
      <c r="AI30" s="17941">
        <v>37</v>
      </c>
      <c r="AJ30" s="17942" t="str">
        <f>=AG30+AI30*0.4</f>
      </c>
      <c r="AK30" s="17943" t="str">
        <f>=IFERROR(AJ30/G30,0)</f>
      </c>
      <c r="AL30" s="17944" t="inlineStr">
        <is>
          <t>13.32%</t>
        </is>
      </c>
      <c r="AM30" s="17945" t="inlineStr">
        <is>
          <t>11.45%</t>
        </is>
      </c>
      <c r="AN30" s="17946">
        <v>81023</v>
      </c>
      <c r="AO30" s="17947" t="inlineStr">
        <is>
          <t>Less likely to attract OZ investment</t>
        </is>
      </c>
      <c r="AP30" s="17952" t="inlineStr">
        <is>
          <t>Less Likely</t>
        </is>
      </c>
    </row>
    <row r="31">
      <c r="A31" s="17907" t="inlineStr">
        <is>
          <t>49035100500</t>
        </is>
      </c>
      <c r="B31" s="17908" t="inlineStr">
        <is>
          <t>Salt Lake</t>
        </is>
      </c>
      <c r="C31" s="17909" t="inlineStr">
        <is>
          <t>Tract 1005</t>
        </is>
      </c>
      <c r="D31" s="17910">
        <v>5554</v>
      </c>
      <c r="E31" s="17911">
        <v>2337</v>
      </c>
      <c r="F31" s="17912">
        <v>460.47758233811</v>
      </c>
      <c r="G31" s="17913">
        <v>459.255815825483</v>
      </c>
      <c r="H31" s="17914">
        <v>0.316159170695822</v>
      </c>
      <c r="I31" s="17915" t="str">
        <f>=IFERROR(H31/F31*100,0)</f>
      </c>
      <c r="J31" s="17916" t="str">
        <f>=K31+L31+M31</f>
      </c>
      <c r="K31" s="17917">
        <v>0</v>
      </c>
      <c r="L31" s="17918">
        <v>0</v>
      </c>
      <c r="M31" s="17919">
        <v>0</v>
      </c>
      <c r="N31" s="17920">
        <v>0</v>
      </c>
      <c r="O31" s="17921">
        <v>0</v>
      </c>
      <c r="P31" s="17922">
        <v>0</v>
      </c>
      <c r="Q31" s="17923">
        <v>0</v>
      </c>
      <c r="R31" s="17924">
        <v>2283</v>
      </c>
      <c r="S31" s="17925">
        <v>258.99</v>
      </c>
      <c r="T31" s="17926">
        <v>214.23</v>
      </c>
      <c r="U31" s="17927">
        <v>44.76</v>
      </c>
      <c r="V31" s="17928">
        <v>0</v>
      </c>
      <c r="W31" s="17929">
        <v>0</v>
      </c>
      <c r="X31" s="17930" t="str">
        <f>=IFERROR(W31/F31*100,0)</f>
      </c>
      <c r="Y31" s="17931">
        <v>37281.6108632537</v>
      </c>
      <c r="Z31" s="17932">
        <v>11855.0298124062</v>
      </c>
      <c r="AA31" s="17933" t="e">
        <v>#N/A</v>
      </c>
      <c r="AB31" s="17934">
        <v>2</v>
      </c>
      <c r="AC31" s="17935" t="e">
        <v>#N/A</v>
      </c>
      <c r="AD31" s="17936">
        <v>536178.246013394</v>
      </c>
      <c r="AE31" s="17937">
        <v>227561.903283456</v>
      </c>
      <c r="AF31" s="17938">
        <v>64.2418009342318</v>
      </c>
      <c r="AG31" s="17939">
        <v>65</v>
      </c>
      <c r="AH31" s="17940">
        <v>-206</v>
      </c>
      <c r="AI31" s="17941">
        <v>25</v>
      </c>
      <c r="AJ31" s="17942" t="str">
        <f>=AG31+AI31*0.4</f>
      </c>
      <c r="AK31" s="17943" t="str">
        <f>=IFERROR(AJ31/G31,0)</f>
      </c>
      <c r="AL31" s="17944" t="inlineStr">
        <is>
          <t>9.67%</t>
        </is>
      </c>
      <c r="AM31" s="17945" t="inlineStr">
        <is>
          <t>3.37%</t>
        </is>
      </c>
      <c r="AN31" s="17946">
        <v>78910</v>
      </c>
      <c r="AO31" s="17947" t="inlineStr">
        <is>
          <t>Less likely to attract OZ investment</t>
        </is>
      </c>
      <c r="AP31" s="17952" t="inlineStr">
        <is>
          <t>Less Likely</t>
        </is>
      </c>
    </row>
    <row r="32">
      <c r="A32" s="17907" t="inlineStr">
        <is>
          <t>49035100600</t>
        </is>
      </c>
      <c r="B32" s="17908" t="inlineStr">
        <is>
          <t>Salt Lake</t>
        </is>
      </c>
      <c r="C32" s="17909" t="inlineStr">
        <is>
          <t>Tract 1006</t>
        </is>
      </c>
      <c r="D32" s="17910">
        <v>7099</v>
      </c>
      <c r="E32" s="17911">
        <v>2957</v>
      </c>
      <c r="F32" s="17912">
        <v>726.008604009883</v>
      </c>
      <c r="G32" s="17913">
        <v>714.411565656881</v>
      </c>
      <c r="H32" s="17914">
        <v>722.612763333977</v>
      </c>
      <c r="I32" s="17915" t="str">
        <f>=IFERROR(H32/F32*100,0)</f>
      </c>
      <c r="J32" s="17916" t="str">
        <f>=K32+L32+M32</f>
      </c>
      <c r="K32" s="17917">
        <v>0</v>
      </c>
      <c r="L32" s="17918">
        <v>23.7</v>
      </c>
      <c r="M32" s="17919">
        <v>0</v>
      </c>
      <c r="N32" s="17920">
        <v>0</v>
      </c>
      <c r="O32" s="17921">
        <v>0</v>
      </c>
      <c r="P32" s="17922">
        <v>0</v>
      </c>
      <c r="Q32" s="17923">
        <v>0</v>
      </c>
      <c r="R32" s="17924">
        <v>3084</v>
      </c>
      <c r="S32" s="17925">
        <v>295.75</v>
      </c>
      <c r="T32" s="17926">
        <v>214.75</v>
      </c>
      <c r="U32" s="17927">
        <v>81</v>
      </c>
      <c r="V32" s="17928">
        <v>0</v>
      </c>
      <c r="W32" s="17929">
        <v>778.559123448301</v>
      </c>
      <c r="X32" s="17930" t="str">
        <f>=IFERROR(W32/F32*100,0)</f>
      </c>
      <c r="Y32" s="17931">
        <v>47636.2075316775</v>
      </c>
      <c r="Z32" s="17932">
        <v>13288.0608834339</v>
      </c>
      <c r="AA32" s="17933" t="e">
        <v>#N/A</v>
      </c>
      <c r="AB32" s="17934">
        <v>0</v>
      </c>
      <c r="AC32" s="17935">
        <v>0.0204205230370022</v>
      </c>
      <c r="AD32" s="17936">
        <v>508957.00083862</v>
      </c>
      <c r="AE32" s="17937">
        <v>212822.775060579</v>
      </c>
      <c r="AF32" s="17938">
        <v>64.5363734960792</v>
      </c>
      <c r="AG32" s="17939">
        <v>302</v>
      </c>
      <c r="AH32" s="17940">
        <v>417</v>
      </c>
      <c r="AI32" s="17941">
        <v>246</v>
      </c>
      <c r="AJ32" s="17942" t="str">
        <f>=AG32+AI32*0.4</f>
      </c>
      <c r="AK32" s="17943" t="str">
        <f>=IFERROR(AJ32/G32,0)</f>
      </c>
      <c r="AL32" s="17944" t="inlineStr">
        <is>
          <t>16.66%</t>
        </is>
      </c>
      <c r="AM32" s="17945" t="inlineStr">
        <is>
          <t>9.09%</t>
        </is>
      </c>
      <c r="AN32" s="17946">
        <v>81169</v>
      </c>
      <c r="AO32" s="17947" t="inlineStr">
        <is>
          <t>Less likely to attract OZ investment</t>
        </is>
      </c>
      <c r="AP32" s="17952" t="inlineStr">
        <is>
          <t>Less Likely</t>
        </is>
      </c>
    </row>
    <row r="33">
      <c r="A33" s="17907" t="inlineStr">
        <is>
          <t>49035100800</t>
        </is>
      </c>
      <c r="B33" s="17908" t="inlineStr">
        <is>
          <t>Salt Lake</t>
        </is>
      </c>
      <c r="C33" s="17909" t="inlineStr">
        <is>
          <t>Tract 1008</t>
        </is>
      </c>
      <c r="D33" s="17910">
        <v>2656</v>
      </c>
      <c r="E33" s="17911">
        <v>1688</v>
      </c>
      <c r="F33" s="17912">
        <v>178.586946726919</v>
      </c>
      <c r="G33" s="17913">
        <v>176.635472284072</v>
      </c>
      <c r="H33" s="17914">
        <v>0.161863514390683</v>
      </c>
      <c r="I33" s="17915" t="str">
        <f>=IFERROR(H33/F33*100,0)</f>
      </c>
      <c r="J33" s="17916" t="str">
        <f>=K33+L33+M33</f>
      </c>
      <c r="K33" s="17917">
        <v>24.6</v>
      </c>
      <c r="L33" s="17918">
        <v>0</v>
      </c>
      <c r="M33" s="17919">
        <v>0</v>
      </c>
      <c r="N33" s="17920">
        <v>0</v>
      </c>
      <c r="O33" s="17921">
        <v>0</v>
      </c>
      <c r="P33" s="17922">
        <v>0</v>
      </c>
      <c r="Q33" s="17923">
        <v>0</v>
      </c>
      <c r="R33" s="17924">
        <v>1751</v>
      </c>
      <c r="S33" s="17925">
        <v>45.4</v>
      </c>
      <c r="T33" s="17926">
        <v>11.91</v>
      </c>
      <c r="U33" s="17927">
        <v>33.49</v>
      </c>
      <c r="V33" s="17928">
        <v>1</v>
      </c>
      <c r="W33" s="17929">
        <v>505.611505320333</v>
      </c>
      <c r="X33" s="17930" t="str">
        <f>=IFERROR(W33/F33*100,0)</f>
      </c>
      <c r="Y33" s="17931">
        <v>103690.167742962</v>
      </c>
      <c r="Z33" s="17932">
        <v>25715.5277309223</v>
      </c>
      <c r="AA33" s="17933" t="e">
        <v>#N/A</v>
      </c>
      <c r="AB33" s="17934">
        <v>0</v>
      </c>
      <c r="AC33" s="17935">
        <v>0.750127307360652</v>
      </c>
      <c r="AD33" s="17936">
        <v>475284.442953236</v>
      </c>
      <c r="AE33" s="17937">
        <v>191405.963534171</v>
      </c>
      <c r="AF33" s="17938">
        <v>82.9591372143652</v>
      </c>
      <c r="AG33" s="17939">
        <v>154</v>
      </c>
      <c r="AH33" s="17940">
        <v>221</v>
      </c>
      <c r="AI33" s="17941">
        <v>652</v>
      </c>
      <c r="AJ33" s="17942" t="str">
        <f>=AG33+AI33*0.4</f>
      </c>
      <c r="AK33" s="17943" t="str">
        <f>=IFERROR(AJ33/G33,0)</f>
      </c>
      <c r="AL33" s="17944" t="inlineStr">
        <is>
          <t>20.1%</t>
        </is>
      </c>
      <c r="AM33" s="17945" t="inlineStr">
        <is>
          <t>5.86%</t>
        </is>
      </c>
      <c r="AN33" s="17946">
        <v>83482</v>
      </c>
      <c r="AO33" s="17947" t="inlineStr">
        <is>
          <t>More likely to attract OZ investment, with larger impact</t>
        </is>
      </c>
      <c r="AP33" s="17950" t="inlineStr">
        <is>
          <t>More Likely</t>
        </is>
      </c>
    </row>
    <row r="34">
      <c r="A34" s="17907" t="inlineStr">
        <is>
          <t>49035101401</t>
        </is>
      </c>
      <c r="B34" s="17908" t="inlineStr">
        <is>
          <t>Salt Lake</t>
        </is>
      </c>
      <c r="C34" s="17909" t="inlineStr">
        <is>
          <t>Tract 1014.01</t>
        </is>
      </c>
      <c r="D34" s="17910">
        <v>2678</v>
      </c>
      <c r="E34" s="17911">
        <v>372</v>
      </c>
      <c r="F34" s="17912">
        <v>331.530501884032</v>
      </c>
      <c r="G34" s="17913">
        <v>331.5132487515</v>
      </c>
      <c r="H34" s="17914">
        <v>0</v>
      </c>
      <c r="I34" s="17915" t="str">
        <f>=IFERROR(H34/F34*100,0)</f>
      </c>
      <c r="J34" s="17916" t="str">
        <f>=K34+L34+M34</f>
      </c>
      <c r="K34" s="17917">
        <v>0</v>
      </c>
      <c r="L34" s="17918">
        <v>0</v>
      </c>
      <c r="M34" s="17919">
        <v>0</v>
      </c>
      <c r="N34" s="17920">
        <v>0</v>
      </c>
      <c r="O34" s="17921">
        <v>0</v>
      </c>
      <c r="P34" s="17922">
        <v>0</v>
      </c>
      <c r="Q34" s="17923">
        <v>0</v>
      </c>
      <c r="R34" s="17924">
        <v>634</v>
      </c>
      <c r="S34" s="17925">
        <v>44.35</v>
      </c>
      <c r="T34" s="17926">
        <v>0</v>
      </c>
      <c r="U34" s="17927">
        <v>44.35</v>
      </c>
      <c r="V34" s="17928">
        <v>0</v>
      </c>
      <c r="W34" s="17929">
        <v>313.365844868576</v>
      </c>
      <c r="X34" s="17930" t="str">
        <f>=IFERROR(W34/F34*100,0)</f>
      </c>
      <c r="Y34" s="17931">
        <v>65143.2034117083</v>
      </c>
      <c r="Z34" s="17932">
        <v>19066.172112621</v>
      </c>
      <c r="AA34" s="17933" t="e">
        <v>#N/A</v>
      </c>
      <c r="AB34" s="17934">
        <v>0</v>
      </c>
      <c r="AC34" s="17935">
        <v>2.16657937778075</v>
      </c>
      <c r="AD34" s="17936">
        <v>428629.389612052</v>
      </c>
      <c r="AE34" s="17937">
        <v>179330.427117668</v>
      </c>
      <c r="AF34" s="17938">
        <v>65.1159824708738</v>
      </c>
      <c r="AG34" s="17939">
        <v>71</v>
      </c>
      <c r="AH34" s="17940">
        <v>51</v>
      </c>
      <c r="AI34" s="17941">
        <v>30</v>
      </c>
      <c r="AJ34" s="17942" t="str">
        <f>=AG34+AI34*0.4</f>
      </c>
      <c r="AK34" s="17943" t="str">
        <f>=IFERROR(AJ34/G34,0)</f>
      </c>
      <c r="AL34" s="17944" t="inlineStr">
        <is>
          <t>27.97%</t>
        </is>
      </c>
      <c r="AM34" s="17945" t="inlineStr">
        <is>
          <t>5.61%</t>
        </is>
      </c>
      <c r="AN34" s="17946">
        <v>52500</v>
      </c>
      <c r="AO34" s="17947" t="inlineStr">
        <is>
          <t>Likely to attract capital even without OZ designation</t>
        </is>
      </c>
      <c r="AP34" s="17954" t="inlineStr">
        <is>
          <t>Likely to Attract Investment</t>
        </is>
      </c>
    </row>
    <row r="35">
      <c r="A35" s="17907" t="inlineStr">
        <is>
          <t>49035101402</t>
        </is>
      </c>
      <c r="B35" s="17908" t="inlineStr">
        <is>
          <t>Salt Lake</t>
        </is>
      </c>
      <c r="C35" s="17909" t="inlineStr">
        <is>
          <t>Tract 1014.02</t>
        </is>
      </c>
      <c r="D35" s="17910">
        <v>4302</v>
      </c>
      <c r="E35" s="17911">
        <v>407</v>
      </c>
      <c r="F35" s="17912">
        <v>2314.08543898479</v>
      </c>
      <c r="G35" s="17913">
        <v>1227.77308379396</v>
      </c>
      <c r="H35" s="17914">
        <v>0</v>
      </c>
      <c r="I35" s="17915" t="str">
        <f>=IFERROR(H35/F35*100,0)</f>
      </c>
      <c r="J35" s="17916" t="str">
        <f>=K35+L35+M35</f>
      </c>
      <c r="K35" s="17917">
        <v>0</v>
      </c>
      <c r="L35" s="17918">
        <v>0</v>
      </c>
      <c r="M35" s="17919">
        <v>16.4</v>
      </c>
      <c r="N35" s="17920">
        <v>0</v>
      </c>
      <c r="O35" s="17921">
        <v>0</v>
      </c>
      <c r="P35" s="17922">
        <v>0</v>
      </c>
      <c r="Q35" s="17923">
        <v>0</v>
      </c>
      <c r="R35" s="17924">
        <v>993</v>
      </c>
      <c r="S35" s="17925">
        <v>26.79</v>
      </c>
      <c r="T35" s="17926">
        <v>0</v>
      </c>
      <c r="U35" s="17927">
        <v>26.79</v>
      </c>
      <c r="V35" s="17928">
        <v>8</v>
      </c>
      <c r="W35" s="17929">
        <v>1855.46044454653</v>
      </c>
      <c r="X35" s="17930" t="str">
        <f>=IFERROR(W35/F35*100,0)</f>
      </c>
      <c r="Y35" s="17931">
        <v>50186.8583633388</v>
      </c>
      <c r="Z35" s="17932">
        <v>15654.8755592707</v>
      </c>
      <c r="AA35" s="17933" t="e">
        <v>#N/A</v>
      </c>
      <c r="AB35" s="17934">
        <v>0</v>
      </c>
      <c r="AC35" s="17935">
        <v>2.45188696532298</v>
      </c>
      <c r="AD35" s="17936">
        <v>328613.381657131</v>
      </c>
      <c r="AE35" s="17937">
        <v>137925.097153856</v>
      </c>
      <c r="AF35" s="17938">
        <v>48.87678288574</v>
      </c>
      <c r="AG35" s="17939">
        <v>1013</v>
      </c>
      <c r="AH35" s="17940">
        <v>2561</v>
      </c>
      <c r="AI35" s="17941">
        <v>4408</v>
      </c>
      <c r="AJ35" s="17942" t="str">
        <f>=AG35+AI35*0.4</f>
      </c>
      <c r="AK35" s="17943" t="str">
        <f>=IFERROR(AJ35/G35,0)</f>
      </c>
      <c r="AL35" s="17944" t="inlineStr">
        <is>
          <t>29.15%</t>
        </is>
      </c>
      <c r="AM35" s="17945" t="inlineStr">
        <is>
          <t>6.65%</t>
        </is>
      </c>
      <c r="AN35" s="17946">
        <v>54167</v>
      </c>
      <c r="AO35" s="17947" t="inlineStr">
        <is>
          <t>Likely to attract capital even without OZ designation</t>
        </is>
      </c>
      <c r="AP35" s="17954" t="inlineStr">
        <is>
          <t>Likely to Attract Investment</t>
        </is>
      </c>
    </row>
    <row r="36">
      <c r="A36" s="17907" t="inlineStr">
        <is>
          <t>49035101500</t>
        </is>
      </c>
      <c r="B36" s="17908" t="inlineStr">
        <is>
          <t>Salt Lake</t>
        </is>
      </c>
      <c r="C36" s="17909" t="inlineStr">
        <is>
          <t>Tract 1015</t>
        </is>
      </c>
      <c r="D36" s="17910">
        <v>3438</v>
      </c>
      <c r="E36" s="17911">
        <v>1706</v>
      </c>
      <c r="F36" s="17912">
        <v>203.489775928031</v>
      </c>
      <c r="G36" s="17913">
        <v>203.48841923442</v>
      </c>
      <c r="H36" s="17914">
        <v>0</v>
      </c>
      <c r="I36" s="17915" t="str">
        <f>=IFERROR(H36/F36*100,0)</f>
      </c>
      <c r="J36" s="17916" t="str">
        <f>=K36+L36+M36</f>
      </c>
      <c r="K36" s="17917">
        <v>0</v>
      </c>
      <c r="L36" s="17918">
        <v>0</v>
      </c>
      <c r="M36" s="17919">
        <v>0</v>
      </c>
      <c r="N36" s="17920">
        <v>16.9</v>
      </c>
      <c r="O36" s="17921">
        <v>0</v>
      </c>
      <c r="P36" s="17922">
        <v>0</v>
      </c>
      <c r="Q36" s="17923">
        <v>0</v>
      </c>
      <c r="R36" s="17924">
        <v>1649</v>
      </c>
      <c r="S36" s="17925">
        <v>96.43</v>
      </c>
      <c r="T36" s="17926">
        <v>57.6</v>
      </c>
      <c r="U36" s="17927">
        <v>38.83</v>
      </c>
      <c r="V36" s="17928">
        <v>0</v>
      </c>
      <c r="W36" s="17929">
        <v>166.279706058042</v>
      </c>
      <c r="X36" s="17930" t="str">
        <f>=IFERROR(W36/F36*100,0)</f>
      </c>
      <c r="Y36" s="17931">
        <v>84591.7668319687</v>
      </c>
      <c r="Z36" s="17932">
        <v>23675.3003600344</v>
      </c>
      <c r="AA36" s="17933" t="e">
        <v>#N/A</v>
      </c>
      <c r="AB36" s="17934">
        <v>0</v>
      </c>
      <c r="AC36" s="17935">
        <v>2.37692258752497</v>
      </c>
      <c r="AD36" s="17936">
        <v>447165.766090026</v>
      </c>
      <c r="AE36" s="17937">
        <v>182368.633580761</v>
      </c>
      <c r="AF36" s="17938">
        <v>74.5568623690437</v>
      </c>
      <c r="AG36" s="17939">
        <v>109</v>
      </c>
      <c r="AH36" s="17940">
        <v>136</v>
      </c>
      <c r="AI36" s="17941">
        <v>34</v>
      </c>
      <c r="AJ36" s="17942" t="str">
        <f>=AG36+AI36*0.4</f>
      </c>
      <c r="AK36" s="17943" t="str">
        <f>=IFERROR(AJ36/G36,0)</f>
      </c>
      <c r="AL36" s="17944" t="inlineStr">
        <is>
          <t>41.26%</t>
        </is>
      </c>
      <c r="AM36" s="17945" t="inlineStr">
        <is>
          <t>1.65%</t>
        </is>
      </c>
      <c r="AN36" s="17946">
        <v>99219</v>
      </c>
      <c r="AO36" s="17947" t="inlineStr">
        <is>
          <t>Likely to attract capital even without OZ designation</t>
        </is>
      </c>
      <c r="AP36" s="17954" t="inlineStr">
        <is>
          <t>Likely to Attract Investment</t>
        </is>
      </c>
    </row>
    <row r="37">
      <c r="A37" s="17907" t="inlineStr">
        <is>
          <t>49035101600</t>
        </is>
      </c>
      <c r="B37" s="17908" t="inlineStr">
        <is>
          <t>Salt Lake</t>
        </is>
      </c>
      <c r="C37" s="17909" t="inlineStr">
        <is>
          <t>Tract 1016</t>
        </is>
      </c>
      <c r="D37" s="17910">
        <v>3333</v>
      </c>
      <c r="E37" s="17911">
        <v>1800</v>
      </c>
      <c r="F37" s="17912">
        <v>244.195596900391</v>
      </c>
      <c r="G37" s="17913">
        <v>244.195323926904</v>
      </c>
      <c r="H37" s="17914">
        <v>0</v>
      </c>
      <c r="I37" s="17915" t="str">
        <f>=IFERROR(H37/F37*100,0)</f>
      </c>
      <c r="J37" s="17916" t="str">
        <f>=K37+L37+M37</f>
      </c>
      <c r="K37" s="17917">
        <v>0</v>
      </c>
      <c r="L37" s="17918">
        <v>0</v>
      </c>
      <c r="M37" s="17919">
        <v>0</v>
      </c>
      <c r="N37" s="17920">
        <v>1.6</v>
      </c>
      <c r="O37" s="17921">
        <v>0</v>
      </c>
      <c r="P37" s="17922">
        <v>0</v>
      </c>
      <c r="Q37" s="17923">
        <v>0</v>
      </c>
      <c r="R37" s="17924">
        <v>1852</v>
      </c>
      <c r="S37" s="17925">
        <v>116.28</v>
      </c>
      <c r="T37" s="17926">
        <v>88.82</v>
      </c>
      <c r="U37" s="17927">
        <v>27.46</v>
      </c>
      <c r="V37" s="17928">
        <v>0</v>
      </c>
      <c r="W37" s="17929">
        <v>205.946042455593</v>
      </c>
      <c r="X37" s="17930" t="str">
        <f>=IFERROR(W37/F37*100,0)</f>
      </c>
      <c r="Y37" s="17931">
        <v>71932.2286930195</v>
      </c>
      <c r="Z37" s="17932">
        <v>22971.5170785536</v>
      </c>
      <c r="AA37" s="17933" t="e">
        <v>#N/A</v>
      </c>
      <c r="AB37" s="17934">
        <v>0</v>
      </c>
      <c r="AC37" s="17935">
        <v>2.07974372299731</v>
      </c>
      <c r="AD37" s="17936">
        <v>462480.53052876</v>
      </c>
      <c r="AE37" s="17937">
        <v>191581.515048327</v>
      </c>
      <c r="AF37" s="17938">
        <v>73.1047178170067</v>
      </c>
      <c r="AG37" s="17939">
        <v>41</v>
      </c>
      <c r="AH37" s="17940">
        <v>-57</v>
      </c>
      <c r="AI37" s="17941">
        <v>22</v>
      </c>
      <c r="AJ37" s="17942" t="str">
        <f>=AG37+AI37*0.4</f>
      </c>
      <c r="AK37" s="17943" t="str">
        <f>=IFERROR(AJ37/G37,0)</f>
      </c>
      <c r="AL37" s="17944" t="inlineStr">
        <is>
          <t>27.99%</t>
        </is>
      </c>
      <c r="AM37" s="17945" t="inlineStr">
        <is>
          <t>2.8%</t>
        </is>
      </c>
      <c r="AN37" s="17946">
        <v>136473</v>
      </c>
      <c r="AO37" s="17947" t="inlineStr">
        <is>
          <t>Likely to attract capital even without OZ designation</t>
        </is>
      </c>
      <c r="AP37" s="17954" t="inlineStr">
        <is>
          <t>Likely to Attract Investment</t>
        </is>
      </c>
    </row>
    <row r="38">
      <c r="A38" s="17907" t="inlineStr">
        <is>
          <t>49035101700</t>
        </is>
      </c>
      <c r="B38" s="17908" t="inlineStr">
        <is>
          <t>Salt Lake</t>
        </is>
      </c>
      <c r="C38" s="17909" t="inlineStr">
        <is>
          <t>Tract 1017</t>
        </is>
      </c>
      <c r="D38" s="17910">
        <v>3435</v>
      </c>
      <c r="E38" s="17911">
        <v>2146</v>
      </c>
      <c r="F38" s="17912">
        <v>173.165749360781</v>
      </c>
      <c r="G38" s="17913">
        <v>173.165558745242</v>
      </c>
      <c r="H38" s="17914">
        <v>0</v>
      </c>
      <c r="I38" s="17915" t="str">
        <f>=IFERROR(H38/F38*100,0)</f>
      </c>
      <c r="J38" s="17916" t="str">
        <f>=K38+L38+M38</f>
      </c>
      <c r="K38" s="17917">
        <v>0</v>
      </c>
      <c r="L38" s="17918">
        <v>0</v>
      </c>
      <c r="M38" s="17919">
        <v>0</v>
      </c>
      <c r="N38" s="17920">
        <v>6</v>
      </c>
      <c r="O38" s="17921">
        <v>0</v>
      </c>
      <c r="P38" s="17922">
        <v>0</v>
      </c>
      <c r="Q38" s="17923">
        <v>0</v>
      </c>
      <c r="R38" s="17924">
        <v>2273</v>
      </c>
      <c r="S38" s="17925">
        <v>79.52</v>
      </c>
      <c r="T38" s="17926">
        <v>29.63</v>
      </c>
      <c r="U38" s="17927">
        <v>49.89</v>
      </c>
      <c r="V38" s="17928">
        <v>2</v>
      </c>
      <c r="W38" s="17929">
        <v>231.596451352795</v>
      </c>
      <c r="X38" s="17930" t="str">
        <f>=IFERROR(W38/F38*100,0)</f>
      </c>
      <c r="Y38" s="17931">
        <v>94961.3219036888</v>
      </c>
      <c r="Z38" s="17932">
        <v>28137.3254601084</v>
      </c>
      <c r="AA38" s="17933" t="e">
        <v>#N/A</v>
      </c>
      <c r="AB38" s="17934">
        <v>0</v>
      </c>
      <c r="AC38" s="17935">
        <v>1.97247246857286</v>
      </c>
      <c r="AD38" s="17936">
        <v>472929.078380672</v>
      </c>
      <c r="AE38" s="17937">
        <v>192484.488233138</v>
      </c>
      <c r="AF38" s="17938">
        <v>83.1309156265359</v>
      </c>
      <c r="AG38" s="17939">
        <v>70</v>
      </c>
      <c r="AH38" s="17940">
        <v>5</v>
      </c>
      <c r="AI38" s="17941">
        <v>17</v>
      </c>
      <c r="AJ38" s="17942" t="str">
        <f>=AG38+AI38*0.4</f>
      </c>
      <c r="AK38" s="17943" t="str">
        <f>=IFERROR(AJ38/G38,0)</f>
      </c>
      <c r="AL38" s="17944" t="inlineStr">
        <is>
          <t>23.36%</t>
        </is>
      </c>
      <c r="AM38" s="17945" t="inlineStr">
        <is>
          <t>2.28%</t>
        </is>
      </c>
      <c r="AN38" s="17946">
        <v>107419</v>
      </c>
      <c r="AO38" s="17947" t="inlineStr">
        <is>
          <t>More likely to attract OZ investment, with larger impact</t>
        </is>
      </c>
      <c r="AP38" s="17950" t="inlineStr">
        <is>
          <t>More Likely</t>
        </is>
      </c>
    </row>
    <row r="39">
      <c r="A39" s="17907" t="inlineStr">
        <is>
          <t>49035101800</t>
        </is>
      </c>
      <c r="B39" s="17908" t="inlineStr">
        <is>
          <t>Salt Lake</t>
        </is>
      </c>
      <c r="C39" s="17909" t="inlineStr">
        <is>
          <t>Tract 1018</t>
        </is>
      </c>
      <c r="D39" s="17910">
        <v>3485</v>
      </c>
      <c r="E39" s="17911">
        <v>1974</v>
      </c>
      <c r="F39" s="17912">
        <v>217.46100930543</v>
      </c>
      <c r="G39" s="17913">
        <v>217.460762300224</v>
      </c>
      <c r="H39" s="17914">
        <v>0</v>
      </c>
      <c r="I39" s="17915" t="str">
        <f>=IFERROR(H39/F39*100,0)</f>
      </c>
      <c r="J39" s="17916" t="str">
        <f>=K39+L39+M39</f>
      </c>
      <c r="K39" s="17917">
        <v>0</v>
      </c>
      <c r="L39" s="17918">
        <v>0</v>
      </c>
      <c r="M39" s="17919">
        <v>0</v>
      </c>
      <c r="N39" s="17920">
        <v>10.4</v>
      </c>
      <c r="O39" s="17921">
        <v>0</v>
      </c>
      <c r="P39" s="17922">
        <v>0</v>
      </c>
      <c r="Q39" s="17923">
        <v>0</v>
      </c>
      <c r="R39" s="17924">
        <v>1950</v>
      </c>
      <c r="S39" s="17925">
        <v>99.45</v>
      </c>
      <c r="T39" s="17926">
        <v>59.58</v>
      </c>
      <c r="U39" s="17927">
        <v>39.87</v>
      </c>
      <c r="V39" s="17928">
        <v>0</v>
      </c>
      <c r="W39" s="17929">
        <v>231.35678691472</v>
      </c>
      <c r="X39" s="17930" t="str">
        <f>=IFERROR(W39/F39*100,0)</f>
      </c>
      <c r="Y39" s="17931">
        <v>71278.6863304618</v>
      </c>
      <c r="Z39" s="17932">
        <v>24512.6774311475</v>
      </c>
      <c r="AA39" s="17933" t="e">
        <v>#N/A</v>
      </c>
      <c r="AB39" s="17934">
        <v>0</v>
      </c>
      <c r="AC39" s="17935">
        <v>1.73637300953243</v>
      </c>
      <c r="AD39" s="17936">
        <v>491430.803246625</v>
      </c>
      <c r="AE39" s="17937">
        <v>202818.258222392</v>
      </c>
      <c r="AF39" s="17938">
        <v>77.098589919401</v>
      </c>
      <c r="AG39" s="17939">
        <v>68</v>
      </c>
      <c r="AH39" s="17940">
        <v>6</v>
      </c>
      <c r="AI39" s="17941">
        <v>52</v>
      </c>
      <c r="AJ39" s="17942" t="str">
        <f>=AG39+AI39*0.4</f>
      </c>
      <c r="AK39" s="17943" t="str">
        <f>=IFERROR(AJ39/G39,0)</f>
      </c>
      <c r="AL39" s="17944" t="inlineStr">
        <is>
          <t>20.88%</t>
        </is>
      </c>
      <c r="AM39" s="17945" t="inlineStr">
        <is>
          <t>8.15%</t>
        </is>
      </c>
      <c r="AN39" s="17946">
        <v>126618</v>
      </c>
      <c r="AO39" s="17947" t="inlineStr">
        <is>
          <t>More likely to attract OZ investment, with larger impact</t>
        </is>
      </c>
      <c r="AP39" s="17950" t="inlineStr">
        <is>
          <t>More Likely</t>
        </is>
      </c>
    </row>
    <row r="40">
      <c r="A40" s="17907" t="inlineStr">
        <is>
          <t>49035101900</t>
        </is>
      </c>
      <c r="B40" s="17908" t="inlineStr">
        <is>
          <t>Salt Lake</t>
        </is>
      </c>
      <c r="C40" s="17909" t="inlineStr">
        <is>
          <t>Tract 1019</t>
        </is>
      </c>
      <c r="D40" s="17910">
        <v>3582</v>
      </c>
      <c r="E40" s="17911">
        <v>2242</v>
      </c>
      <c r="F40" s="17912">
        <v>172.719147028046</v>
      </c>
      <c r="G40" s="17913">
        <v>172.718950664232</v>
      </c>
      <c r="H40" s="17914">
        <v>0</v>
      </c>
      <c r="I40" s="17915" t="str">
        <f>=IFERROR(H40/F40*100,0)</f>
      </c>
      <c r="J40" s="17916" t="str">
        <f>=K40+L40+M40</f>
      </c>
      <c r="K40" s="17917">
        <v>0</v>
      </c>
      <c r="L40" s="17918">
        <v>99.9</v>
      </c>
      <c r="M40" s="17919">
        <v>0</v>
      </c>
      <c r="N40" s="17920">
        <v>0</v>
      </c>
      <c r="O40" s="17921">
        <v>0</v>
      </c>
      <c r="P40" s="17922">
        <v>0</v>
      </c>
      <c r="Q40" s="17923">
        <v>0</v>
      </c>
      <c r="R40" s="17924">
        <v>2862</v>
      </c>
      <c r="S40" s="17925">
        <v>43.27</v>
      </c>
      <c r="T40" s="17926">
        <v>5.72</v>
      </c>
      <c r="U40" s="17927">
        <v>37.55</v>
      </c>
      <c r="V40" s="17928">
        <v>2</v>
      </c>
      <c r="W40" s="17929">
        <v>229.379770352707</v>
      </c>
      <c r="X40" s="17930" t="str">
        <f>=IFERROR(W40/F40*100,0)</f>
      </c>
      <c r="Y40" s="17931">
        <v>100936.573817665</v>
      </c>
      <c r="Z40" s="17932">
        <v>27570.8520900196</v>
      </c>
      <c r="AA40" s="17933" t="e">
        <v>#N/A</v>
      </c>
      <c r="AB40" s="17934">
        <v>0</v>
      </c>
      <c r="AC40" s="17935">
        <v>1.5943591610367</v>
      </c>
      <c r="AD40" s="17936">
        <v>451915.720647651</v>
      </c>
      <c r="AE40" s="17937">
        <v>183113.058214431</v>
      </c>
      <c r="AF40" s="17938">
        <v>81.7474603612997</v>
      </c>
      <c r="AG40" s="17939">
        <v>668</v>
      </c>
      <c r="AH40" s="17940">
        <v>1673</v>
      </c>
      <c r="AI40" s="17941">
        <v>1670</v>
      </c>
      <c r="AJ40" s="17942" t="str">
        <f>=AG40+AI40*0.4</f>
      </c>
      <c r="AK40" s="17943" t="str">
        <f>=IFERROR(AJ40/G40,0)</f>
      </c>
      <c r="AL40" s="17944" t="inlineStr">
        <is>
          <t>34.31%</t>
        </is>
      </c>
      <c r="AM40" s="17945" t="inlineStr">
        <is>
          <t>2.59%</t>
        </is>
      </c>
      <c r="AN40" s="17946">
        <v>83309</v>
      </c>
      <c r="AO40" s="17947" t="inlineStr">
        <is>
          <t>More likely to attract OZ investment, with larger impact</t>
        </is>
      </c>
      <c r="AP40" s="17950" t="inlineStr">
        <is>
          <t>More Likely</t>
        </is>
      </c>
    </row>
    <row r="41">
      <c r="A41" s="17907" t="inlineStr">
        <is>
          <t>49035102000</t>
        </is>
      </c>
      <c r="B41" s="17908" t="inlineStr">
        <is>
          <t>Salt Lake</t>
        </is>
      </c>
      <c r="C41" s="17909" t="inlineStr">
        <is>
          <t>Tract 1020</t>
        </is>
      </c>
      <c r="D41" s="17910">
        <v>2926</v>
      </c>
      <c r="E41" s="17911">
        <v>1835</v>
      </c>
      <c r="F41" s="17912">
        <v>215.913313170961</v>
      </c>
      <c r="G41" s="17913">
        <v>215.899650548103</v>
      </c>
      <c r="H41" s="17914">
        <v>0</v>
      </c>
      <c r="I41" s="17915" t="str">
        <f>=IFERROR(H41/F41*100,0)</f>
      </c>
      <c r="J41" s="17916" t="str">
        <f>=K41+L41+M41</f>
      </c>
      <c r="K41" s="17917">
        <v>0</v>
      </c>
      <c r="L41" s="17918">
        <v>39.9</v>
      </c>
      <c r="M41" s="17919">
        <v>0</v>
      </c>
      <c r="N41" s="17920">
        <v>0</v>
      </c>
      <c r="O41" s="17921">
        <v>0</v>
      </c>
      <c r="P41" s="17922">
        <v>0</v>
      </c>
      <c r="Q41" s="17923">
        <v>0</v>
      </c>
      <c r="R41" s="17924">
        <v>2163</v>
      </c>
      <c r="S41" s="17925">
        <v>82.89</v>
      </c>
      <c r="T41" s="17926">
        <v>47.17</v>
      </c>
      <c r="U41" s="17927">
        <v>35.72</v>
      </c>
      <c r="V41" s="17928">
        <v>0</v>
      </c>
      <c r="W41" s="17929">
        <v>229.501548202426</v>
      </c>
      <c r="X41" s="17930" t="str">
        <f>=IFERROR(W41/F41*100,0)</f>
      </c>
      <c r="Y41" s="17931">
        <v>80681.0428109837</v>
      </c>
      <c r="Z41" s="17932">
        <v>24040.9163550407</v>
      </c>
      <c r="AA41" s="17933" t="e">
        <v>#N/A</v>
      </c>
      <c r="AB41" s="17934">
        <v>0</v>
      </c>
      <c r="AC41" s="17935">
        <v>1.29097883326909</v>
      </c>
      <c r="AD41" s="17936">
        <v>514095.121001537</v>
      </c>
      <c r="AE41" s="17937">
        <v>211140.728617918</v>
      </c>
      <c r="AF41" s="17938">
        <v>80.8996650722896</v>
      </c>
      <c r="AG41" s="17939">
        <v>562</v>
      </c>
      <c r="AH41" s="17940">
        <v>1371</v>
      </c>
      <c r="AI41" s="17941">
        <v>-405</v>
      </c>
      <c r="AJ41" s="17942" t="str">
        <f>=AG41+AI41*0.4</f>
      </c>
      <c r="AK41" s="17943" t="str">
        <f>=IFERROR(AJ41/G41,0)</f>
      </c>
      <c r="AL41" s="17944" t="inlineStr">
        <is>
          <t>20.44%</t>
        </is>
      </c>
      <c r="AM41" s="17945" t="inlineStr">
        <is>
          <t>7.73%</t>
        </is>
      </c>
      <c r="AN41" s="17946">
        <v>136923</v>
      </c>
      <c r="AO41" s="17947" t="inlineStr">
        <is>
          <t>More likely to attract OZ investment, with larger impact</t>
        </is>
      </c>
      <c r="AP41" s="17950" t="inlineStr">
        <is>
          <t>More Likely</t>
        </is>
      </c>
    </row>
    <row r="42">
      <c r="A42" s="17907" t="inlineStr">
        <is>
          <t>49035102100</t>
        </is>
      </c>
      <c r="B42" s="17908" t="inlineStr">
        <is>
          <t>Salt Lake</t>
        </is>
      </c>
      <c r="C42" s="17909" t="inlineStr">
        <is>
          <t>Tract 1021</t>
        </is>
      </c>
      <c r="D42" s="17910">
        <v>2386</v>
      </c>
      <c r="E42" s="17911">
        <v>1706</v>
      </c>
      <c r="F42" s="17912">
        <v>115.321819445942</v>
      </c>
      <c r="G42" s="17913">
        <v>115.321694531416</v>
      </c>
      <c r="H42" s="17914">
        <v>0</v>
      </c>
      <c r="I42" s="17915" t="str">
        <f>=IFERROR(H42/F42*100,0)</f>
      </c>
      <c r="J42" s="17916" t="str">
        <f>=K42+L42+M42</f>
      </c>
      <c r="K42" s="17917">
        <v>49.8</v>
      </c>
      <c r="L42" s="17918">
        <v>50.2</v>
      </c>
      <c r="M42" s="17919">
        <v>0</v>
      </c>
      <c r="N42" s="17920">
        <v>0</v>
      </c>
      <c r="O42" s="17921">
        <v>0</v>
      </c>
      <c r="P42" s="17922">
        <v>0</v>
      </c>
      <c r="Q42" s="17923">
        <v>0</v>
      </c>
      <c r="R42" s="17924">
        <v>2894</v>
      </c>
      <c r="S42" s="17925">
        <v>21.85</v>
      </c>
      <c r="T42" s="17926">
        <v>0.04</v>
      </c>
      <c r="U42" s="17927">
        <v>21.81</v>
      </c>
      <c r="V42" s="17928">
        <v>0</v>
      </c>
      <c r="W42" s="17929">
        <v>245.981661850613</v>
      </c>
      <c r="X42" s="17930" t="str">
        <f>=IFERROR(W42/F42*100,0)</f>
      </c>
      <c r="Y42" s="17931">
        <v>115798.403886617</v>
      </c>
      <c r="Z42" s="17932">
        <v>29794.4712824428</v>
      </c>
      <c r="AA42" s="17933" t="e">
        <v>#N/A</v>
      </c>
      <c r="AB42" s="17934">
        <v>0</v>
      </c>
      <c r="AC42" s="17935">
        <v>1.36621507293456</v>
      </c>
      <c r="AD42" s="17936">
        <v>471542.180994169</v>
      </c>
      <c r="AE42" s="17937">
        <v>188743.057584556</v>
      </c>
      <c r="AF42" s="17938">
        <v>88.540178878145</v>
      </c>
      <c r="AG42" s="17939">
        <v>262</v>
      </c>
      <c r="AH42" s="17940">
        <v>697</v>
      </c>
      <c r="AI42" s="17941">
        <v>1591</v>
      </c>
      <c r="AJ42" s="17942" t="str">
        <f>=AG42+AI42*0.4</f>
      </c>
      <c r="AK42" s="17943" t="str">
        <f>=IFERROR(AJ42/G42,0)</f>
      </c>
      <c r="AL42" s="17944" t="inlineStr">
        <is>
          <t>22.52%</t>
        </is>
      </c>
      <c r="AM42" s="17945" t="inlineStr">
        <is>
          <t>2.25%</t>
        </is>
      </c>
      <c r="AN42" s="17946" t="e">
        <v>#N/A</v>
      </c>
      <c r="AO42" s="17947" t="inlineStr">
        <is>
          <t>More likely to attract OZ investment, with larger impact</t>
        </is>
      </c>
      <c r="AP42" s="17950" t="inlineStr">
        <is>
          <t>More Likely</t>
        </is>
      </c>
    </row>
    <row r="43">
      <c r="A43" s="17907" t="inlineStr">
        <is>
          <t>49035102300</t>
        </is>
      </c>
      <c r="B43" s="17908" t="inlineStr">
        <is>
          <t>Salt Lake</t>
        </is>
      </c>
      <c r="C43" s="17909" t="inlineStr">
        <is>
          <t>Tract 1023</t>
        </is>
      </c>
      <c r="D43" s="17910">
        <v>3050</v>
      </c>
      <c r="E43" s="17911">
        <v>1897</v>
      </c>
      <c r="F43" s="17912">
        <v>201.792793225316</v>
      </c>
      <c r="G43" s="17913">
        <v>201.792567501472</v>
      </c>
      <c r="H43" s="17914">
        <v>0</v>
      </c>
      <c r="I43" s="17915" t="str">
        <f>=IFERROR(H43/F43*100,0)</f>
      </c>
      <c r="J43" s="17916" t="str">
        <f>=K43+L43+M43</f>
      </c>
      <c r="K43" s="17917">
        <v>35.6</v>
      </c>
      <c r="L43" s="17918">
        <v>14.3</v>
      </c>
      <c r="M43" s="17919">
        <v>0</v>
      </c>
      <c r="N43" s="17920">
        <v>0</v>
      </c>
      <c r="O43" s="17921">
        <v>0</v>
      </c>
      <c r="P43" s="17922">
        <v>0</v>
      </c>
      <c r="Q43" s="17923">
        <v>0</v>
      </c>
      <c r="R43" s="17924">
        <v>2409</v>
      </c>
      <c r="S43" s="17925">
        <v>55.17</v>
      </c>
      <c r="T43" s="17926">
        <v>20.41</v>
      </c>
      <c r="U43" s="17927">
        <v>34.76</v>
      </c>
      <c r="V43" s="17928">
        <v>2</v>
      </c>
      <c r="W43" s="17929">
        <v>391.14304794248</v>
      </c>
      <c r="X43" s="17930" t="str">
        <f>=IFERROR(W43/F43*100,0)</f>
      </c>
      <c r="Y43" s="17931">
        <v>98523.126988592</v>
      </c>
      <c r="Z43" s="17932">
        <v>25600.1921758687</v>
      </c>
      <c r="AA43" s="17933" t="e">
        <v>#N/A</v>
      </c>
      <c r="AB43" s="17934">
        <v>0</v>
      </c>
      <c r="AC43" s="17935">
        <v>0.849562528815693</v>
      </c>
      <c r="AD43" s="17936">
        <v>526947.647301615</v>
      </c>
      <c r="AE43" s="17937">
        <v>214387.066315182</v>
      </c>
      <c r="AF43" s="17938">
        <v>87.1456397412493</v>
      </c>
      <c r="AG43" s="17939">
        <v>431</v>
      </c>
      <c r="AH43" s="17940">
        <v>994</v>
      </c>
      <c r="AI43" s="17941">
        <v>-217</v>
      </c>
      <c r="AJ43" s="17942" t="str">
        <f>=AG43+AI43*0.4</f>
      </c>
      <c r="AK43" s="17943" t="str">
        <f>=IFERROR(AJ43/G43,0)</f>
      </c>
      <c r="AL43" s="17944" t="inlineStr">
        <is>
          <t>21.4%</t>
        </is>
      </c>
      <c r="AM43" s="17945" t="inlineStr">
        <is>
          <t>8.59%</t>
        </is>
      </c>
      <c r="AN43" s="17946">
        <v>73602</v>
      </c>
      <c r="AO43" s="17947" t="inlineStr">
        <is>
          <t>More likely to attract OZ investment, with larger impact</t>
        </is>
      </c>
      <c r="AP43" s="17950" t="inlineStr">
        <is>
          <t>More Likely</t>
        </is>
      </c>
    </row>
    <row r="44">
      <c r="A44" s="17907" t="inlineStr">
        <is>
          <t>49035102701</t>
        </is>
      </c>
      <c r="B44" s="17908" t="inlineStr">
        <is>
          <t>Salt Lake</t>
        </is>
      </c>
      <c r="C44" s="17909" t="inlineStr">
        <is>
          <t>Tract 1027.01</t>
        </is>
      </c>
      <c r="D44" s="17910">
        <v>5409</v>
      </c>
      <c r="E44" s="17911">
        <v>1947</v>
      </c>
      <c r="F44" s="17912">
        <v>344.457698821314</v>
      </c>
      <c r="G44" s="17913">
        <v>342.487291489328</v>
      </c>
      <c r="H44" s="17914">
        <v>3.38274669966972</v>
      </c>
      <c r="I44" s="17915" t="str">
        <f>=IFERROR(H44/F44*100,0)</f>
      </c>
      <c r="J44" s="17916" t="str">
        <f>=K44+L44+M44</f>
      </c>
      <c r="K44" s="17917">
        <v>0</v>
      </c>
      <c r="L44" s="17918">
        <v>0</v>
      </c>
      <c r="M44" s="17919">
        <v>0</v>
      </c>
      <c r="N44" s="17920">
        <v>1.6</v>
      </c>
      <c r="O44" s="17921">
        <v>0</v>
      </c>
      <c r="P44" s="17922">
        <v>0</v>
      </c>
      <c r="Q44" s="17923">
        <v>0</v>
      </c>
      <c r="R44" s="17924">
        <v>1685</v>
      </c>
      <c r="S44" s="17925">
        <v>212.72</v>
      </c>
      <c r="T44" s="17926">
        <v>166.61</v>
      </c>
      <c r="U44" s="17927">
        <v>46.11</v>
      </c>
      <c r="V44" s="17928">
        <v>0</v>
      </c>
      <c r="W44" s="17929">
        <v>0</v>
      </c>
      <c r="X44" s="17930" t="str">
        <f>=IFERROR(W44/F44*100,0)</f>
      </c>
      <c r="Y44" s="17931">
        <v>44323.4809895899</v>
      </c>
      <c r="Z44" s="17932">
        <v>12640.5316567024</v>
      </c>
      <c r="AA44" s="17933" t="e">
        <v>#N/A</v>
      </c>
      <c r="AB44" s="17934">
        <v>0</v>
      </c>
      <c r="AC44" s="17935">
        <v>0.440169862522482</v>
      </c>
      <c r="AD44" s="17936">
        <v>541770.96978024</v>
      </c>
      <c r="AE44" s="17937">
        <v>225090.417143702</v>
      </c>
      <c r="AF44" s="17938">
        <v>66.4138703580508</v>
      </c>
      <c r="AG44" s="17939">
        <v>55</v>
      </c>
      <c r="AH44" s="17940">
        <v>-215</v>
      </c>
      <c r="AI44" s="17941">
        <v>25</v>
      </c>
      <c r="AJ44" s="17942" t="str">
        <f>=AG44+AI44*0.4</f>
      </c>
      <c r="AK44" s="17943" t="str">
        <f>=IFERROR(AJ44/G44,0)</f>
      </c>
      <c r="AL44" s="17944" t="inlineStr">
        <is>
          <t>10.5%</t>
        </is>
      </c>
      <c r="AM44" s="17945" t="inlineStr">
        <is>
          <t>3.18%</t>
        </is>
      </c>
      <c r="AN44" s="17946">
        <v>79318</v>
      </c>
      <c r="AO44" s="17947" t="inlineStr">
        <is>
          <t>Less likely to attract OZ investment</t>
        </is>
      </c>
      <c r="AP44" s="17952" t="inlineStr">
        <is>
          <t>Less Likely</t>
        </is>
      </c>
    </row>
    <row r="45">
      <c r="A45" s="17907" t="inlineStr">
        <is>
          <t>49035102702</t>
        </is>
      </c>
      <c r="B45" s="17908" t="inlineStr">
        <is>
          <t>Salt Lake</t>
        </is>
      </c>
      <c r="C45" s="17909" t="inlineStr">
        <is>
          <t>Tract 1027.02</t>
        </is>
      </c>
      <c r="D45" s="17910">
        <v>3018</v>
      </c>
      <c r="E45" s="17911">
        <v>1092</v>
      </c>
      <c r="F45" s="17912">
        <v>422.435506617007</v>
      </c>
      <c r="G45" s="17913">
        <v>416.521041061139</v>
      </c>
      <c r="H45" s="17914">
        <v>419.805099902026</v>
      </c>
      <c r="I45" s="17915" t="str">
        <f>=IFERROR(H45/F45*100,0)</f>
      </c>
      <c r="J45" s="17916" t="str">
        <f>=K45+L45+M45</f>
      </c>
      <c r="K45" s="17917">
        <v>0</v>
      </c>
      <c r="L45" s="17918">
        <v>27.4</v>
      </c>
      <c r="M45" s="17919">
        <v>0</v>
      </c>
      <c r="N45" s="17920">
        <v>0</v>
      </c>
      <c r="O45" s="17921">
        <v>0</v>
      </c>
      <c r="P45" s="17922">
        <v>0</v>
      </c>
      <c r="Q45" s="17923">
        <v>0</v>
      </c>
      <c r="R45" s="17924">
        <v>1327</v>
      </c>
      <c r="S45" s="17925">
        <v>127.94</v>
      </c>
      <c r="T45" s="17926">
        <v>79.78</v>
      </c>
      <c r="U45" s="17927">
        <v>48.16</v>
      </c>
      <c r="V45" s="17928">
        <v>2</v>
      </c>
      <c r="W45" s="17929">
        <v>317.884534978364</v>
      </c>
      <c r="X45" s="17930" t="str">
        <f>=IFERROR(W45/F45*100,0)</f>
      </c>
      <c r="Y45" s="17931">
        <v>53211.9419038777</v>
      </c>
      <c r="Z45" s="17932">
        <v>14613.9440558686</v>
      </c>
      <c r="AA45" s="17933" t="e">
        <v>#N/A</v>
      </c>
      <c r="AB45" s="17934">
        <v>1</v>
      </c>
      <c r="AC45" s="17935" t="e">
        <v>#N/A</v>
      </c>
      <c r="AD45" s="17936">
        <v>530556.278193834</v>
      </c>
      <c r="AE45" s="17937">
        <v>220052.765191136</v>
      </c>
      <c r="AF45" s="17938">
        <v>68.8424318113583</v>
      </c>
      <c r="AG45" s="17939">
        <v>59</v>
      </c>
      <c r="AH45" s="17940">
        <v>-100</v>
      </c>
      <c r="AI45" s="17941">
        <v>215</v>
      </c>
      <c r="AJ45" s="17942" t="str">
        <f>=AG45+AI45*0.4</f>
      </c>
      <c r="AK45" s="17943" t="str">
        <f>=IFERROR(AJ45/G45,0)</f>
      </c>
      <c r="AL45" s="17944" t="inlineStr">
        <is>
          <t>33.72%</t>
        </is>
      </c>
      <c r="AM45" s="17945" t="inlineStr">
        <is>
          <t>7.63%</t>
        </is>
      </c>
      <c r="AN45" s="17946">
        <v>34568</v>
      </c>
      <c r="AO45" s="17947" t="inlineStr">
        <is>
          <t>Less likely to attract OZ investment</t>
        </is>
      </c>
      <c r="AP45" s="17952" t="inlineStr">
        <is>
          <t>Less Likely</t>
        </is>
      </c>
    </row>
    <row r="46">
      <c r="A46" s="17907" t="inlineStr">
        <is>
          <t>49035102802</t>
        </is>
      </c>
      <c r="B46" s="17908" t="inlineStr">
        <is>
          <t>Salt Lake</t>
        </is>
      </c>
      <c r="C46" s="17909" t="inlineStr">
        <is>
          <t>Tract 1028.02</t>
        </is>
      </c>
      <c r="D46" s="17910">
        <v>4884</v>
      </c>
      <c r="E46" s="17911">
        <v>1289</v>
      </c>
      <c r="F46" s="17912">
        <v>1300.65303729365</v>
      </c>
      <c r="G46" s="17913">
        <v>1272.74499641212</v>
      </c>
      <c r="H46" s="17914">
        <v>2.2162277135078</v>
      </c>
      <c r="I46" s="17915" t="str">
        <f>=IFERROR(H46/F46*100,0)</f>
      </c>
      <c r="J46" s="17916" t="str">
        <f>=K46+L46+M46</f>
      </c>
      <c r="K46" s="17917">
        <v>0</v>
      </c>
      <c r="L46" s="17918">
        <v>15.5</v>
      </c>
      <c r="M46" s="17919">
        <v>14.6</v>
      </c>
      <c r="N46" s="17920">
        <v>8.3</v>
      </c>
      <c r="O46" s="17921">
        <v>0</v>
      </c>
      <c r="P46" s="17922">
        <v>0</v>
      </c>
      <c r="Q46" s="17923">
        <v>0</v>
      </c>
      <c r="R46" s="17924">
        <v>1388</v>
      </c>
      <c r="S46" s="17925">
        <v>195.95</v>
      </c>
      <c r="T46" s="17926">
        <v>165.18</v>
      </c>
      <c r="U46" s="17927">
        <v>30.77</v>
      </c>
      <c r="V46" s="17928">
        <v>0</v>
      </c>
      <c r="W46" s="17929">
        <v>109.2587224903</v>
      </c>
      <c r="X46" s="17930" t="str">
        <f>=IFERROR(W46/F46*100,0)</f>
      </c>
      <c r="Y46" s="17931">
        <v>40080.2417596405</v>
      </c>
      <c r="Z46" s="17932">
        <v>11399.7034022932</v>
      </c>
      <c r="AA46" s="17933" t="e">
        <v>#N/A</v>
      </c>
      <c r="AB46" s="17934">
        <v>1</v>
      </c>
      <c r="AC46" s="17935" t="e">
        <v>#N/A</v>
      </c>
      <c r="AD46" s="17936">
        <v>552795.081698744</v>
      </c>
      <c r="AE46" s="17937">
        <v>235759.853317109</v>
      </c>
      <c r="AF46" s="17938">
        <v>66.3035425453656</v>
      </c>
      <c r="AG46" s="17939">
        <v>206</v>
      </c>
      <c r="AH46" s="17940">
        <v>166</v>
      </c>
      <c r="AI46" s="17941">
        <v>170</v>
      </c>
      <c r="AJ46" s="17942" t="str">
        <f>=AG46+AI46*0.4</f>
      </c>
      <c r="AK46" s="17943" t="str">
        <f>=IFERROR(AJ46/G46,0)</f>
      </c>
      <c r="AL46" s="17944" t="inlineStr">
        <is>
          <t>24.44%</t>
        </is>
      </c>
      <c r="AM46" s="17945" t="inlineStr">
        <is>
          <t>4.98%</t>
        </is>
      </c>
      <c r="AN46" s="17946">
        <v>65208</v>
      </c>
      <c r="AO46" s="17947" t="inlineStr">
        <is>
          <t>More likely to attract OZ investment, with larger impact</t>
        </is>
      </c>
      <c r="AP46" s="17950" t="inlineStr">
        <is>
          <t>More Likely</t>
        </is>
      </c>
    </row>
    <row r="47">
      <c r="A47" s="17907" t="inlineStr">
        <is>
          <t>49035102900</t>
        </is>
      </c>
      <c r="B47" s="17908" t="inlineStr">
        <is>
          <t>Salt Lake</t>
        </is>
      </c>
      <c r="C47" s="17909" t="inlineStr">
        <is>
          <t>Tract 1029</t>
        </is>
      </c>
      <c r="D47" s="17910">
        <v>6149</v>
      </c>
      <c r="E47" s="17911">
        <v>3457</v>
      </c>
      <c r="F47" s="17912">
        <v>930.112396844463</v>
      </c>
      <c r="G47" s="17913">
        <v>930.111367316105</v>
      </c>
      <c r="H47" s="17914">
        <v>0.0600128067187316</v>
      </c>
      <c r="I47" s="17915" t="str">
        <f>=IFERROR(H47/F47*100,0)</f>
      </c>
      <c r="J47" s="17916" t="str">
        <f>=K47+L47+M47</f>
      </c>
      <c r="K47" s="17917">
        <v>0</v>
      </c>
      <c r="L47" s="17918">
        <v>81.7</v>
      </c>
      <c r="M47" s="17919">
        <v>11</v>
      </c>
      <c r="N47" s="17920">
        <v>0</v>
      </c>
      <c r="O47" s="17921">
        <v>0</v>
      </c>
      <c r="P47" s="17922">
        <v>0</v>
      </c>
      <c r="Q47" s="17923">
        <v>0</v>
      </c>
      <c r="R47" s="17924">
        <v>4217</v>
      </c>
      <c r="S47" s="17925">
        <v>167.8</v>
      </c>
      <c r="T47" s="17926">
        <v>84.16</v>
      </c>
      <c r="U47" s="17927">
        <v>83.64</v>
      </c>
      <c r="V47" s="17928">
        <v>2</v>
      </c>
      <c r="W47" s="17929">
        <v>1151.46290589613</v>
      </c>
      <c r="X47" s="17930" t="str">
        <f>=IFERROR(W47/F47*100,0)</f>
      </c>
      <c r="Y47" s="17931">
        <v>90552.5744316023</v>
      </c>
      <c r="Z47" s="17932">
        <v>25540.0408060132</v>
      </c>
      <c r="AA47" s="17933" t="e">
        <v>#N/A</v>
      </c>
      <c r="AB47" s="17934">
        <v>1</v>
      </c>
      <c r="AC47" s="17935" t="e">
        <v>#N/A</v>
      </c>
      <c r="AD47" s="17936">
        <v>568917.857233264</v>
      </c>
      <c r="AE47" s="17937">
        <v>238608.745493269</v>
      </c>
      <c r="AF47" s="17938">
        <v>90.4396597796458</v>
      </c>
      <c r="AG47" s="17939">
        <v>2399</v>
      </c>
      <c r="AH47" s="17940">
        <v>6164</v>
      </c>
      <c r="AI47" s="17941">
        <v>-2732</v>
      </c>
      <c r="AJ47" s="17942" t="str">
        <f>=AG47+AI47*0.4</f>
      </c>
      <c r="AK47" s="17943" t="str">
        <f>=IFERROR(AJ47/G47,0)</f>
      </c>
      <c r="AL47" s="17944" t="inlineStr">
        <is>
          <t>27.18%</t>
        </is>
      </c>
      <c r="AM47" s="17945" t="inlineStr">
        <is>
          <t>6.01%</t>
        </is>
      </c>
      <c r="AN47" s="17946">
        <v>63849</v>
      </c>
      <c r="AO47" s="17947" t="inlineStr">
        <is>
          <t>Likely to attract capital even without OZ designation</t>
        </is>
      </c>
      <c r="AP47" s="17954" t="inlineStr">
        <is>
          <t>Likely to Attract Investment</t>
        </is>
      </c>
    </row>
    <row r="48">
      <c r="A48" s="17907" t="inlineStr">
        <is>
          <t>49035111105</t>
        </is>
      </c>
      <c r="B48" s="17908" t="inlineStr">
        <is>
          <t>Salt Lake</t>
        </is>
      </c>
      <c r="C48" s="17909" t="inlineStr">
        <is>
          <t>Tract 1111.05</t>
        </is>
      </c>
      <c r="D48" s="17910">
        <v>3288</v>
      </c>
      <c r="E48" s="17911">
        <v>1608</v>
      </c>
      <c r="F48" s="17912">
        <v>416.976211265341</v>
      </c>
      <c r="G48" s="17913">
        <v>416.973872875839</v>
      </c>
      <c r="H48" s="17914">
        <v>0</v>
      </c>
      <c r="I48" s="17915" t="str">
        <f>=IFERROR(H48/F48*100,0)</f>
      </c>
      <c r="J48" s="17916" t="str">
        <f>=K48+L48+M48</f>
      </c>
      <c r="K48" s="17917">
        <v>0</v>
      </c>
      <c r="L48" s="17918">
        <v>0</v>
      </c>
      <c r="M48" s="17919">
        <v>0</v>
      </c>
      <c r="N48" s="17920">
        <v>7.9</v>
      </c>
      <c r="O48" s="17921">
        <v>0</v>
      </c>
      <c r="P48" s="17922">
        <v>0</v>
      </c>
      <c r="Q48" s="17923">
        <v>0</v>
      </c>
      <c r="R48" s="17924">
        <v>1618</v>
      </c>
      <c r="S48" s="17925">
        <v>237.43</v>
      </c>
      <c r="T48" s="17926">
        <v>143.14</v>
      </c>
      <c r="U48" s="17927">
        <v>94.29</v>
      </c>
      <c r="V48" s="17928">
        <v>0</v>
      </c>
      <c r="W48" s="17929">
        <v>0</v>
      </c>
      <c r="X48" s="17930" t="str">
        <f>=IFERROR(W48/F48*100,0)</f>
      </c>
      <c r="Y48" s="17931">
        <v>38162.7711375888</v>
      </c>
      <c r="Z48" s="17932">
        <v>17237.2617585719</v>
      </c>
      <c r="AA48" s="17933" t="e">
        <v>#N/A</v>
      </c>
      <c r="AB48" s="17934">
        <v>0</v>
      </c>
      <c r="AC48" s="17935">
        <v>1.33568715246086</v>
      </c>
      <c r="AD48" s="17936">
        <v>421122.159691287</v>
      </c>
      <c r="AE48" s="17937">
        <v>206858.657804783</v>
      </c>
      <c r="AF48" s="17938">
        <v>60.7182045183249</v>
      </c>
      <c r="AG48" s="17939">
        <v>60</v>
      </c>
      <c r="AH48" s="17940">
        <v>-24</v>
      </c>
      <c r="AI48" s="17941">
        <v>32</v>
      </c>
      <c r="AJ48" s="17942" t="str">
        <f>=AG48+AI48*0.4</f>
      </c>
      <c r="AK48" s="17943" t="str">
        <f>=IFERROR(AJ48/G48,0)</f>
      </c>
      <c r="AL48" s="17944" t="inlineStr">
        <is>
          <t>6.78%</t>
        </is>
      </c>
      <c r="AM48" s="17945" t="inlineStr">
        <is>
          <t>4.82%</t>
        </is>
      </c>
      <c r="AN48" s="17946">
        <v>66727</v>
      </c>
      <c r="AO48" s="17947" t="inlineStr">
        <is>
          <t>Less likely to attract OZ investment</t>
        </is>
      </c>
      <c r="AP48" s="17952" t="inlineStr">
        <is>
          <t>Less Likely</t>
        </is>
      </c>
    </row>
    <row r="49">
      <c r="A49" s="17907" t="inlineStr">
        <is>
          <t>49035111400</t>
        </is>
      </c>
      <c r="B49" s="17908" t="inlineStr">
        <is>
          <t>Salt Lake</t>
        </is>
      </c>
      <c r="C49" s="17909" t="inlineStr">
        <is>
          <t>Tract 1114</t>
        </is>
      </c>
      <c r="D49" s="17910">
        <v>7312</v>
      </c>
      <c r="E49" s="17911">
        <v>3000</v>
      </c>
      <c r="F49" s="17912">
        <v>531.017409898211</v>
      </c>
      <c r="G49" s="17913">
        <v>530.988547616996</v>
      </c>
      <c r="H49" s="17914">
        <v>0.000459592722972174</v>
      </c>
      <c r="I49" s="17915" t="str">
        <f>=IFERROR(H49/F49*100,0)</f>
      </c>
      <c r="J49" s="17916" t="str">
        <f>=K49+L49+M49</f>
      </c>
      <c r="K49" s="17917">
        <v>0</v>
      </c>
      <c r="L49" s="17918">
        <v>0</v>
      </c>
      <c r="M49" s="17919">
        <v>3.9</v>
      </c>
      <c r="N49" s="17920">
        <v>6.8</v>
      </c>
      <c r="O49" s="17921">
        <v>0</v>
      </c>
      <c r="P49" s="17922">
        <v>0</v>
      </c>
      <c r="Q49" s="17923">
        <v>0</v>
      </c>
      <c r="R49" s="17924">
        <v>3315</v>
      </c>
      <c r="S49" s="17925">
        <v>289.02</v>
      </c>
      <c r="T49" s="17926">
        <v>216.34</v>
      </c>
      <c r="U49" s="17927">
        <v>72.68</v>
      </c>
      <c r="V49" s="17928">
        <v>2</v>
      </c>
      <c r="W49" s="17929">
        <v>687.794287934256</v>
      </c>
      <c r="X49" s="17930" t="str">
        <f>=IFERROR(W49/F49*100,0)</f>
      </c>
      <c r="Y49" s="17931">
        <v>65582.0918061982</v>
      </c>
      <c r="Z49" s="17932">
        <v>21897.9181503068</v>
      </c>
      <c r="AA49" s="17933" t="e">
        <v>#N/A</v>
      </c>
      <c r="AB49" s="17934">
        <v>1</v>
      </c>
      <c r="AC49" s="17935" t="e">
        <v>#N/A</v>
      </c>
      <c r="AD49" s="17936">
        <v>538447.128572709</v>
      </c>
      <c r="AE49" s="17937">
        <v>234450.445691646</v>
      </c>
      <c r="AF49" s="17938">
        <v>79.8855788128983</v>
      </c>
      <c r="AG49" s="17939">
        <v>268</v>
      </c>
      <c r="AH49" s="17940">
        <v>318</v>
      </c>
      <c r="AI49" s="17941">
        <v>146</v>
      </c>
      <c r="AJ49" s="17942" t="str">
        <f>=AG49+AI49*0.4</f>
      </c>
      <c r="AK49" s="17943" t="str">
        <f>=IFERROR(AJ49/G49,0)</f>
      </c>
      <c r="AL49" s="17944" t="inlineStr">
        <is>
          <t>22.68%</t>
        </is>
      </c>
      <c r="AM49" s="17945" t="inlineStr">
        <is>
          <t>2.02%</t>
        </is>
      </c>
      <c r="AN49" s="17946">
        <v>84355</v>
      </c>
      <c r="AO49" s="17947" t="inlineStr">
        <is>
          <t>More likely to attract OZ investment, with larger impact</t>
        </is>
      </c>
      <c r="AP49" s="17950" t="inlineStr">
        <is>
          <t>More Likely</t>
        </is>
      </c>
    </row>
    <row r="50">
      <c r="A50" s="17907" t="inlineStr">
        <is>
          <t>49035111500</t>
        </is>
      </c>
      <c r="B50" s="17908" t="inlineStr">
        <is>
          <t>Salt Lake</t>
        </is>
      </c>
      <c r="C50" s="17909" t="inlineStr">
        <is>
          <t>Tract 1115</t>
        </is>
      </c>
      <c r="D50" s="17910">
        <v>2772</v>
      </c>
      <c r="E50" s="17911">
        <v>1358</v>
      </c>
      <c r="F50" s="17912">
        <v>1865.07468591397</v>
      </c>
      <c r="G50" s="17913">
        <v>1843.61943201767</v>
      </c>
      <c r="H50" s="17914">
        <v>1861.92628529304</v>
      </c>
      <c r="I50" s="17915" t="str">
        <f>=IFERROR(H50/F50*100,0)</f>
      </c>
      <c r="J50" s="17916" t="str">
        <f>=K50+L50+M50</f>
      </c>
      <c r="K50" s="17917">
        <v>0</v>
      </c>
      <c r="L50" s="17918">
        <v>11.9</v>
      </c>
      <c r="M50" s="17919">
        <v>1.1</v>
      </c>
      <c r="N50" s="17920">
        <v>6.1</v>
      </c>
      <c r="O50" s="17921">
        <v>0</v>
      </c>
      <c r="P50" s="17922">
        <v>51.4</v>
      </c>
      <c r="Q50" s="17923">
        <v>0</v>
      </c>
      <c r="R50" s="17924">
        <v>1647</v>
      </c>
      <c r="S50" s="17925">
        <v>82.13</v>
      </c>
      <c r="T50" s="17926">
        <v>42.49</v>
      </c>
      <c r="U50" s="17927">
        <v>39.64</v>
      </c>
      <c r="V50" s="17928">
        <v>4</v>
      </c>
      <c r="W50" s="17929">
        <v>1148.47842064315</v>
      </c>
      <c r="X50" s="17930" t="str">
        <f>=IFERROR(W50/F50*100,0)</f>
      </c>
      <c r="Y50" s="17931">
        <v>44773.9762146052</v>
      </c>
      <c r="Z50" s="17932">
        <v>14333.604500754</v>
      </c>
      <c r="AA50" s="17933" t="e">
        <v>#N/A</v>
      </c>
      <c r="AB50" s="17934">
        <v>7</v>
      </c>
      <c r="AC50" s="17935" t="e">
        <v>#N/A</v>
      </c>
      <c r="AD50" s="17936">
        <v>535924.574318861</v>
      </c>
      <c r="AE50" s="17937">
        <v>232709.041417867</v>
      </c>
      <c r="AF50" s="17938">
        <v>68.5982377476694</v>
      </c>
      <c r="AG50" s="17939">
        <v>1292</v>
      </c>
      <c r="AH50" s="17940">
        <v>3186</v>
      </c>
      <c r="AI50" s="17941">
        <v>-827</v>
      </c>
      <c r="AJ50" s="17942" t="str">
        <f>=AG50+AI50*0.4</f>
      </c>
      <c r="AK50" s="17943" t="str">
        <f>=IFERROR(AJ50/G50,0)</f>
      </c>
      <c r="AL50" s="17944" t="inlineStr">
        <is>
          <t>17.87%</t>
        </is>
      </c>
      <c r="AM50" s="17945" t="inlineStr">
        <is>
          <t>5.4%</t>
        </is>
      </c>
      <c r="AN50" s="17946">
        <v>63580</v>
      </c>
      <c r="AO50" s="17947" t="inlineStr">
        <is>
          <t>Likely to attract capital even without OZ designation</t>
        </is>
      </c>
      <c r="AP50" s="17954" t="inlineStr">
        <is>
          <t>Likely to Attract Investment</t>
        </is>
      </c>
    </row>
    <row r="51">
      <c r="A51" s="17907" t="inlineStr">
        <is>
          <t>49035111601</t>
        </is>
      </c>
      <c r="B51" s="17908" t="inlineStr">
        <is>
          <t>Salt Lake</t>
        </is>
      </c>
      <c r="C51" s="17909" t="inlineStr">
        <is>
          <t>Tract 1116.01</t>
        </is>
      </c>
      <c r="D51" s="17910">
        <v>4733</v>
      </c>
      <c r="E51" s="17911">
        <v>2159</v>
      </c>
      <c r="F51" s="17912">
        <v>854.410600842029</v>
      </c>
      <c r="G51" s="17913">
        <v>854.4096437441</v>
      </c>
      <c r="H51" s="17914">
        <v>850.991427323099</v>
      </c>
      <c r="I51" s="17915" t="str">
        <f>=IFERROR(H51/F51*100,0)</f>
      </c>
      <c r="J51" s="17916" t="str">
        <f>=K51+L51+M51</f>
      </c>
      <c r="K51" s="17917">
        <v>0</v>
      </c>
      <c r="L51" s="17918">
        <v>0</v>
      </c>
      <c r="M51" s="17919">
        <v>47</v>
      </c>
      <c r="N51" s="17920">
        <v>15.9</v>
      </c>
      <c r="O51" s="17921">
        <v>0</v>
      </c>
      <c r="P51" s="17922">
        <v>0</v>
      </c>
      <c r="Q51" s="17923">
        <v>0</v>
      </c>
      <c r="R51" s="17924">
        <v>2623</v>
      </c>
      <c r="S51" s="17925">
        <v>99.65</v>
      </c>
      <c r="T51" s="17926">
        <v>35.27</v>
      </c>
      <c r="U51" s="17927">
        <v>64.38</v>
      </c>
      <c r="V51" s="17928">
        <v>4</v>
      </c>
      <c r="W51" s="17929">
        <v>894.266512094297</v>
      </c>
      <c r="X51" s="17930" t="str">
        <f>=IFERROR(W51/F51*100,0)</f>
      </c>
      <c r="Y51" s="17931">
        <v>83814.1881336168</v>
      </c>
      <c r="Z51" s="17932">
        <v>27464.3501294575</v>
      </c>
      <c r="AA51" s="17933" t="e">
        <v>#N/A</v>
      </c>
      <c r="AB51" s="17934">
        <v>0</v>
      </c>
      <c r="AC51" s="17935">
        <v>0.00462226665410498</v>
      </c>
      <c r="AD51" s="17936">
        <v>541680.027872904</v>
      </c>
      <c r="AE51" s="17937">
        <v>242308.408397422</v>
      </c>
      <c r="AF51" s="17938">
        <v>89.7074732179636</v>
      </c>
      <c r="AG51" s="17939">
        <v>1268</v>
      </c>
      <c r="AH51" s="17940">
        <v>3156</v>
      </c>
      <c r="AI51" s="17941">
        <v>325</v>
      </c>
      <c r="AJ51" s="17942" t="str">
        <f>=AG51+AI51*0.4</f>
      </c>
      <c r="AK51" s="17943" t="str">
        <f>=IFERROR(AJ51/G51,0)</f>
      </c>
      <c r="AL51" s="17944" t="inlineStr">
        <is>
          <t>14.36%</t>
        </is>
      </c>
      <c r="AM51" s="17945" t="inlineStr">
        <is>
          <t>4.42%</t>
        </is>
      </c>
      <c r="AN51" s="17946">
        <v>60690</v>
      </c>
      <c r="AO51" s="17947" t="inlineStr">
        <is>
          <t>More likely to attract OZ investment, with larger impact</t>
        </is>
      </c>
      <c r="AP51" s="17950" t="inlineStr">
        <is>
          <t>More Likely</t>
        </is>
      </c>
    </row>
    <row r="52">
      <c r="A52" s="17907" t="inlineStr">
        <is>
          <t>49035111602</t>
        </is>
      </c>
      <c r="B52" s="17908" t="inlineStr">
        <is>
          <t>Salt Lake</t>
        </is>
      </c>
      <c r="C52" s="17909" t="inlineStr">
        <is>
          <t>Tract 1116.02</t>
        </is>
      </c>
      <c r="D52" s="17910">
        <v>4906</v>
      </c>
      <c r="E52" s="17911">
        <v>1971</v>
      </c>
      <c r="F52" s="17912">
        <v>818.442832299524</v>
      </c>
      <c r="G52" s="17913">
        <v>807.423037633298</v>
      </c>
      <c r="H52" s="17914">
        <v>809.389156616836</v>
      </c>
      <c r="I52" s="17915" t="str">
        <f>=IFERROR(H52/F52*100,0)</f>
      </c>
      <c r="J52" s="17916" t="str">
        <f>=K52+L52+M52</f>
      </c>
      <c r="K52" s="17917">
        <v>0</v>
      </c>
      <c r="L52" s="17918">
        <v>0</v>
      </c>
      <c r="M52" s="17919">
        <v>0</v>
      </c>
      <c r="N52" s="17920">
        <v>18.6</v>
      </c>
      <c r="O52" s="17921">
        <v>20.5</v>
      </c>
      <c r="P52" s="17922">
        <v>0</v>
      </c>
      <c r="Q52" s="17923">
        <v>0</v>
      </c>
      <c r="R52" s="17924">
        <v>2205</v>
      </c>
      <c r="S52" s="17925">
        <v>150.97</v>
      </c>
      <c r="T52" s="17926">
        <v>51.45</v>
      </c>
      <c r="U52" s="17927">
        <v>99.52</v>
      </c>
      <c r="V52" s="17928">
        <v>0</v>
      </c>
      <c r="W52" s="17929">
        <v>99.6259899816195</v>
      </c>
      <c r="X52" s="17930" t="str">
        <f>=IFERROR(W52/F52*100,0)</f>
      </c>
      <c r="Y52" s="17931">
        <v>50351.166217162</v>
      </c>
      <c r="Z52" s="17932">
        <v>18318.746201387</v>
      </c>
      <c r="AA52" s="17933" t="e">
        <v>#N/A</v>
      </c>
      <c r="AB52" s="17934">
        <v>0</v>
      </c>
      <c r="AC52" s="17935">
        <v>0.00540418757003659</v>
      </c>
      <c r="AD52" s="17936">
        <v>520283.577572395</v>
      </c>
      <c r="AE52" s="17937">
        <v>234710.399885368</v>
      </c>
      <c r="AF52" s="17938">
        <v>72.6621867931573</v>
      </c>
      <c r="AG52" s="17939">
        <v>101</v>
      </c>
      <c r="AH52" s="17940">
        <v>42</v>
      </c>
      <c r="AI52" s="17941">
        <v>61</v>
      </c>
      <c r="AJ52" s="17942" t="str">
        <f>=AG52+AI52*0.4</f>
      </c>
      <c r="AK52" s="17943" t="str">
        <f>=IFERROR(AJ52/G52,0)</f>
      </c>
      <c r="AL52" s="17944" t="inlineStr">
        <is>
          <t>16.96%</t>
        </is>
      </c>
      <c r="AM52" s="17945" t="inlineStr">
        <is>
          <t>6.75%</t>
        </is>
      </c>
      <c r="AN52" s="17946">
        <v>54266</v>
      </c>
      <c r="AO52" s="17947" t="inlineStr">
        <is>
          <t>Likely to attract capital even without OZ designation</t>
        </is>
      </c>
      <c r="AP52" s="17954" t="inlineStr">
        <is>
          <t>Likely to Attract Investment</t>
        </is>
      </c>
    </row>
    <row r="53">
      <c r="A53" s="17907" t="inlineStr">
        <is>
          <t>49035111701</t>
        </is>
      </c>
      <c r="B53" s="17908" t="inlineStr">
        <is>
          <t>Salt Lake</t>
        </is>
      </c>
      <c r="C53" s="17909" t="inlineStr">
        <is>
          <t>Tract 1117.01</t>
        </is>
      </c>
      <c r="D53" s="17910">
        <v>5274</v>
      </c>
      <c r="E53" s="17911">
        <v>2132</v>
      </c>
      <c r="F53" s="17912">
        <v>335.283212984509</v>
      </c>
      <c r="G53" s="17913">
        <v>335.282834437118</v>
      </c>
      <c r="H53" s="17914">
        <v>0</v>
      </c>
      <c r="I53" s="17915" t="str">
        <f>=IFERROR(H53/F53*100,0)</f>
      </c>
      <c r="J53" s="17916" t="str">
        <f>=K53+L53+M53</f>
      </c>
      <c r="K53" s="17917">
        <v>0</v>
      </c>
      <c r="L53" s="17918">
        <v>0</v>
      </c>
      <c r="M53" s="17919">
        <v>9.3</v>
      </c>
      <c r="N53" s="17920">
        <v>0</v>
      </c>
      <c r="O53" s="17921">
        <v>0</v>
      </c>
      <c r="P53" s="17922">
        <v>0</v>
      </c>
      <c r="Q53" s="17923">
        <v>0</v>
      </c>
      <c r="R53" s="17924">
        <v>2397</v>
      </c>
      <c r="S53" s="17925">
        <v>184.8</v>
      </c>
      <c r="T53" s="17926">
        <v>92.21</v>
      </c>
      <c r="U53" s="17927">
        <v>92.59</v>
      </c>
      <c r="V53" s="17928">
        <v>0</v>
      </c>
      <c r="W53" s="17929">
        <v>9.89215996546111</v>
      </c>
      <c r="X53" s="17930" t="str">
        <f>=IFERROR(W53/F53*100,0)</f>
      </c>
      <c r="Y53" s="17931">
        <v>65672.391181057</v>
      </c>
      <c r="Z53" s="17932">
        <v>23954.1774854668</v>
      </c>
      <c r="AA53" s="17933" t="e">
        <v>#N/A</v>
      </c>
      <c r="AB53" s="17934">
        <v>0</v>
      </c>
      <c r="AC53" s="17935">
        <v>0.727788906129313</v>
      </c>
      <c r="AD53" s="17936">
        <v>517265.114970173</v>
      </c>
      <c r="AE53" s="17937">
        <v>233093.631281395</v>
      </c>
      <c r="AF53" s="17938">
        <v>80.4283752538909</v>
      </c>
      <c r="AG53" s="17939">
        <v>274</v>
      </c>
      <c r="AH53" s="17940">
        <v>351</v>
      </c>
      <c r="AI53" s="17941">
        <v>66</v>
      </c>
      <c r="AJ53" s="17942" t="str">
        <f>=AG53+AI53*0.4</f>
      </c>
      <c r="AK53" s="17943" t="str">
        <f>=IFERROR(AJ53/G53,0)</f>
      </c>
      <c r="AL53" s="17944" t="inlineStr">
        <is>
          <t>6.48%</t>
        </is>
      </c>
      <c r="AM53" s="17945" t="inlineStr">
        <is>
          <t>8.99%</t>
        </is>
      </c>
      <c r="AN53" s="17946">
        <v>79766</v>
      </c>
      <c r="AO53" s="17947" t="inlineStr">
        <is>
          <t>More likely to attract OZ investment, with larger impact</t>
        </is>
      </c>
      <c r="AP53" s="17950" t="inlineStr">
        <is>
          <t>More Likely</t>
        </is>
      </c>
    </row>
    <row r="54">
      <c r="A54" s="17907" t="inlineStr">
        <is>
          <t>49035111802</t>
        </is>
      </c>
      <c r="B54" s="17908" t="inlineStr">
        <is>
          <t>Salt Lake</t>
        </is>
      </c>
      <c r="C54" s="17909" t="inlineStr">
        <is>
          <t>Tract 1118.02</t>
        </is>
      </c>
      <c r="D54" s="17910">
        <v>2760</v>
      </c>
      <c r="E54" s="17911">
        <v>1409</v>
      </c>
      <c r="F54" s="17912">
        <v>294.298159647535</v>
      </c>
      <c r="G54" s="17913">
        <v>294.297832005284</v>
      </c>
      <c r="H54" s="17914">
        <v>293.222457910998</v>
      </c>
      <c r="I54" s="17915" t="str">
        <f>=IFERROR(H54/F54*100,0)</f>
      </c>
      <c r="J54" s="17916" t="str">
        <f>=K54+L54+M54</f>
      </c>
      <c r="K54" s="17917">
        <v>0</v>
      </c>
      <c r="L54" s="17918">
        <v>14.9</v>
      </c>
      <c r="M54" s="17919">
        <v>0</v>
      </c>
      <c r="N54" s="17920">
        <v>0</v>
      </c>
      <c r="O54" s="17921">
        <v>0</v>
      </c>
      <c r="P54" s="17922">
        <v>0</v>
      </c>
      <c r="Q54" s="17923">
        <v>0</v>
      </c>
      <c r="R54" s="17924">
        <v>2282</v>
      </c>
      <c r="S54" s="17925">
        <v>149.39</v>
      </c>
      <c r="T54" s="17926">
        <v>102.27</v>
      </c>
      <c r="U54" s="17927">
        <v>47.12</v>
      </c>
      <c r="V54" s="17928">
        <v>0</v>
      </c>
      <c r="W54" s="17929">
        <v>0</v>
      </c>
      <c r="X54" s="17930" t="str">
        <f>=IFERROR(W54/F54*100,0)</f>
      </c>
      <c r="Y54" s="17931">
        <v>56845.0832260422</v>
      </c>
      <c r="Z54" s="17932">
        <v>24885.7790301358</v>
      </c>
      <c r="AA54" s="17933" t="e">
        <v>#N/A</v>
      </c>
      <c r="AB54" s="17934">
        <v>0</v>
      </c>
      <c r="AC54" s="17935">
        <v>0.54304347478849</v>
      </c>
      <c r="AD54" s="17936">
        <v>503102.007499603</v>
      </c>
      <c r="AE54" s="17937">
        <v>227056.665626612</v>
      </c>
      <c r="AF54" s="17938">
        <v>77.8479516006637</v>
      </c>
      <c r="AG54" s="17939">
        <v>182</v>
      </c>
      <c r="AH54" s="17940">
        <v>366</v>
      </c>
      <c r="AI54" s="17941">
        <v>-27</v>
      </c>
      <c r="AJ54" s="17942" t="str">
        <f>=AG54+AI54*0.4</f>
      </c>
      <c r="AK54" s="17943" t="str">
        <f>=IFERROR(AJ54/G54,0)</f>
      </c>
      <c r="AL54" s="17944" t="inlineStr">
        <is>
          <t>11.67%</t>
        </is>
      </c>
      <c r="AM54" s="17945" t="inlineStr">
        <is>
          <t>2.28%</t>
        </is>
      </c>
      <c r="AN54" s="17946">
        <v>78542</v>
      </c>
      <c r="AO54" s="17947" t="inlineStr">
        <is>
          <t>More likely to attract OZ investment, with larger impact</t>
        </is>
      </c>
      <c r="AP54" s="17950" t="inlineStr">
        <is>
          <t>More Likely</t>
        </is>
      </c>
    </row>
    <row r="55">
      <c r="A55" s="17907" t="inlineStr">
        <is>
          <t>49035111906</t>
        </is>
      </c>
      <c r="B55" s="17908" t="inlineStr">
        <is>
          <t>Salt Lake</t>
        </is>
      </c>
      <c r="C55" s="17909" t="inlineStr">
        <is>
          <t>Tract 1119.06</t>
        </is>
      </c>
      <c r="D55" s="17910">
        <v>4647</v>
      </c>
      <c r="E55" s="17911">
        <v>2058</v>
      </c>
      <c r="F55" s="17912">
        <v>251.137042978818</v>
      </c>
      <c r="G55" s="17913">
        <v>251.125684762773</v>
      </c>
      <c r="H55" s="17914">
        <v>0</v>
      </c>
      <c r="I55" s="17915" t="str">
        <f>=IFERROR(H55/F55*100,0)</f>
      </c>
      <c r="J55" s="17916" t="str">
        <f>=K55+L55+M55</f>
      </c>
      <c r="K55" s="17917">
        <v>0</v>
      </c>
      <c r="L55" s="17918">
        <v>0</v>
      </c>
      <c r="M55" s="17919">
        <v>19.1</v>
      </c>
      <c r="N55" s="17920">
        <v>0</v>
      </c>
      <c r="O55" s="17921">
        <v>0</v>
      </c>
      <c r="P55" s="17922">
        <v>0</v>
      </c>
      <c r="Q55" s="17923">
        <v>0</v>
      </c>
      <c r="R55" s="17924">
        <v>1987</v>
      </c>
      <c r="S55" s="17925">
        <v>143.97</v>
      </c>
      <c r="T55" s="17926">
        <v>53.08</v>
      </c>
      <c r="U55" s="17927">
        <v>90.89</v>
      </c>
      <c r="V55" s="17928">
        <v>0</v>
      </c>
      <c r="W55" s="17929">
        <v>13.4687323556966</v>
      </c>
      <c r="X55" s="17930" t="str">
        <f>=IFERROR(W55/F55*100,0)</f>
      </c>
      <c r="Y55" s="17931">
        <v>59029.0499358435</v>
      </c>
      <c r="Z55" s="17932">
        <v>22263.0850076732</v>
      </c>
      <c r="AA55" s="17933" t="e">
        <v>#N/A</v>
      </c>
      <c r="AB55" s="17934">
        <v>0</v>
      </c>
      <c r="AC55" s="17935">
        <v>0.80577549653899</v>
      </c>
      <c r="AD55" s="17936">
        <v>492167.212858241</v>
      </c>
      <c r="AE55" s="17937">
        <v>227583.701217567</v>
      </c>
      <c r="AF55" s="17938">
        <v>75.6183113084504</v>
      </c>
      <c r="AG55" s="17939">
        <v>365</v>
      </c>
      <c r="AH55" s="17940">
        <v>666</v>
      </c>
      <c r="AI55" s="17941">
        <v>-91</v>
      </c>
      <c r="AJ55" s="17942" t="str">
        <f>=AG55+AI55*0.4</f>
      </c>
      <c r="AK55" s="17943" t="str">
        <f>=IFERROR(AJ55/G55,0)</f>
      </c>
      <c r="AL55" s="17944" t="inlineStr">
        <is>
          <t>13.88%</t>
        </is>
      </c>
      <c r="AM55" s="17945" t="inlineStr">
        <is>
          <t>3.24%</t>
        </is>
      </c>
      <c r="AN55" s="17946">
        <v>77167</v>
      </c>
      <c r="AO55" s="17947" t="inlineStr">
        <is>
          <t>More likely to attract OZ investment, with larger impact</t>
        </is>
      </c>
      <c r="AP55" s="17950" t="inlineStr">
        <is>
          <t>More Likely</t>
        </is>
      </c>
    </row>
    <row r="56">
      <c r="A56" s="17907" t="inlineStr">
        <is>
          <t>49035112101</t>
        </is>
      </c>
      <c r="B56" s="17908" t="inlineStr">
        <is>
          <t>Salt Lake</t>
        </is>
      </c>
      <c r="C56" s="17909" t="inlineStr">
        <is>
          <t>Tract 1121.01</t>
        </is>
      </c>
      <c r="D56" s="17910">
        <v>5188</v>
      </c>
      <c r="E56" s="17911">
        <v>2453</v>
      </c>
      <c r="F56" s="17912">
        <v>758.410777972597</v>
      </c>
      <c r="G56" s="17913">
        <v>758.392205574284</v>
      </c>
      <c r="H56" s="17914">
        <v>1.21736224922518</v>
      </c>
      <c r="I56" s="17915" t="str">
        <f>=IFERROR(H56/F56*100,0)</f>
      </c>
      <c r="J56" s="17916" t="str">
        <f>=K56+L56+M56</f>
      </c>
      <c r="K56" s="17917">
        <v>0</v>
      </c>
      <c r="L56" s="17918">
        <v>73.5</v>
      </c>
      <c r="M56" s="17919">
        <v>14.9</v>
      </c>
      <c r="N56" s="17920">
        <v>0</v>
      </c>
      <c r="O56" s="17921">
        <v>0</v>
      </c>
      <c r="P56" s="17922">
        <v>0</v>
      </c>
      <c r="Q56" s="17923">
        <v>0</v>
      </c>
      <c r="R56" s="17924">
        <v>3210</v>
      </c>
      <c r="S56" s="17925">
        <v>103.83</v>
      </c>
      <c r="T56" s="17926">
        <v>41.86</v>
      </c>
      <c r="U56" s="17927">
        <v>61.97</v>
      </c>
      <c r="V56" s="17928">
        <v>6</v>
      </c>
      <c r="W56" s="17929">
        <v>978.749397075784</v>
      </c>
      <c r="X56" s="17930" t="str">
        <f>=IFERROR(W56/F56*100,0)</f>
      </c>
      <c r="Y56" s="17931">
        <v>79288.195650443</v>
      </c>
      <c r="Z56" s="17932">
        <v>26561.393983815</v>
      </c>
      <c r="AA56" s="17933" t="e">
        <v>#N/A</v>
      </c>
      <c r="AB56" s="17934">
        <v>0</v>
      </c>
      <c r="AC56" s="17935">
        <v>0.00671981920158281</v>
      </c>
      <c r="AD56" s="17936">
        <v>519786.145900271</v>
      </c>
      <c r="AE56" s="17937">
        <v>241609.634429083</v>
      </c>
      <c r="AF56" s="17938">
        <v>86.7803955213495</v>
      </c>
      <c r="AG56" s="17939">
        <v>1964</v>
      </c>
      <c r="AH56" s="17940">
        <v>4920</v>
      </c>
      <c r="AI56" s="17941">
        <v>1438</v>
      </c>
      <c r="AJ56" s="17942" t="str">
        <f>=AG56+AI56*0.4</f>
      </c>
      <c r="AK56" s="17943" t="str">
        <f>=IFERROR(AJ56/G56,0)</f>
      </c>
      <c r="AL56" s="17944" t="inlineStr">
        <is>
          <t>10.22%</t>
        </is>
      </c>
      <c r="AM56" s="17945" t="inlineStr">
        <is>
          <t>1.66%</t>
        </is>
      </c>
      <c r="AN56" s="17946">
        <v>69473</v>
      </c>
      <c r="AO56" s="17947" t="inlineStr">
        <is>
          <t>More likely to attract OZ investment, with larger impact</t>
        </is>
      </c>
      <c r="AP56" s="17950" t="inlineStr">
        <is>
          <t>More Likely</t>
        </is>
      </c>
    </row>
    <row r="57">
      <c r="A57" s="17907" t="inlineStr">
        <is>
          <t>49035112402</t>
        </is>
      </c>
      <c r="B57" s="17908" t="inlineStr">
        <is>
          <t>Salt Lake</t>
        </is>
      </c>
      <c r="C57" s="17909" t="inlineStr">
        <is>
          <t>Tract 1124.02</t>
        </is>
      </c>
      <c r="D57" s="17910">
        <v>6825</v>
      </c>
      <c r="E57" s="17911">
        <v>2621</v>
      </c>
      <c r="F57" s="17912">
        <v>673.023200619058</v>
      </c>
      <c r="G57" s="17913">
        <v>673.011008085387</v>
      </c>
      <c r="H57" s="17914">
        <v>1.62875487914637</v>
      </c>
      <c r="I57" s="17915" t="str">
        <f>=IFERROR(H57/F57*100,0)</f>
      </c>
      <c r="J57" s="17916" t="str">
        <f>=K57+L57+M57</f>
      </c>
      <c r="K57" s="17917">
        <v>0</v>
      </c>
      <c r="L57" s="17918">
        <v>8.7</v>
      </c>
      <c r="M57" s="17919">
        <v>0</v>
      </c>
      <c r="N57" s="17920">
        <v>3.8</v>
      </c>
      <c r="O57" s="17921">
        <v>0</v>
      </c>
      <c r="P57" s="17922">
        <v>0</v>
      </c>
      <c r="Q57" s="17923">
        <v>0</v>
      </c>
      <c r="R57" s="17924">
        <v>2846</v>
      </c>
      <c r="S57" s="17925">
        <v>348.97</v>
      </c>
      <c r="T57" s="17926">
        <v>265.44</v>
      </c>
      <c r="U57" s="17927">
        <v>83.53</v>
      </c>
      <c r="V57" s="17928">
        <v>2</v>
      </c>
      <c r="W57" s="17929">
        <v>236.522790998452</v>
      </c>
      <c r="X57" s="17930" t="str">
        <f>=IFERROR(W57/F57*100,0)</f>
      </c>
      <c r="Y57" s="17931">
        <v>40041.4891333241</v>
      </c>
      <c r="Z57" s="17932">
        <v>14039.6325494012</v>
      </c>
      <c r="AA57" s="17933" t="e">
        <v>#N/A</v>
      </c>
      <c r="AB57" s="17934">
        <v>0</v>
      </c>
      <c r="AC57" s="17935">
        <v>0.00516208354422758</v>
      </c>
      <c r="AD57" s="17936">
        <v>429684.031293944</v>
      </c>
      <c r="AE57" s="17937">
        <v>213732.227828834</v>
      </c>
      <c r="AF57" s="17938">
        <v>59.6882008679897</v>
      </c>
      <c r="AG57" s="17939">
        <v>205</v>
      </c>
      <c r="AH57" s="17940">
        <v>84</v>
      </c>
      <c r="AI57" s="17941">
        <v>252</v>
      </c>
      <c r="AJ57" s="17942" t="str">
        <f>=AG57+AI57*0.4</f>
      </c>
      <c r="AK57" s="17943" t="str">
        <f>=IFERROR(AJ57/G57,0)</f>
      </c>
      <c r="AL57" s="17944" t="inlineStr">
        <is>
          <t>21.25%</t>
        </is>
      </c>
      <c r="AM57" s="17945" t="inlineStr">
        <is>
          <t>5%</t>
        </is>
      </c>
      <c r="AN57" s="17946">
        <v>90917</v>
      </c>
      <c r="AO57" s="17947" t="inlineStr">
        <is>
          <t>More likely to attract OZ investment, with larger impact</t>
        </is>
      </c>
      <c r="AP57" s="17950" t="inlineStr">
        <is>
          <t>More Likely</t>
        </is>
      </c>
    </row>
    <row r="58">
      <c r="A58" s="17907" t="inlineStr">
        <is>
          <t>49035112404</t>
        </is>
      </c>
      <c r="B58" s="17908" t="inlineStr">
        <is>
          <t>Salt Lake</t>
        </is>
      </c>
      <c r="C58" s="17909" t="inlineStr">
        <is>
          <t>Tract 1124.04</t>
        </is>
      </c>
      <c r="D58" s="17910">
        <v>5149</v>
      </c>
      <c r="E58" s="17911">
        <v>2354</v>
      </c>
      <c r="F58" s="17912">
        <v>516.567487756901</v>
      </c>
      <c r="G58" s="17913">
        <v>516.566908095527</v>
      </c>
      <c r="H58" s="17914">
        <v>8.06606859071806</v>
      </c>
      <c r="I58" s="17915" t="str">
        <f>=IFERROR(H58/F58*100,0)</f>
      </c>
      <c r="J58" s="17916" t="str">
        <f>=K58+L58+M58</f>
      </c>
      <c r="K58" s="17917">
        <v>0</v>
      </c>
      <c r="L58" s="17918">
        <v>8.8</v>
      </c>
      <c r="M58" s="17919">
        <v>0</v>
      </c>
      <c r="N58" s="17920">
        <v>12.2</v>
      </c>
      <c r="O58" s="17921">
        <v>0</v>
      </c>
      <c r="P58" s="17922">
        <v>0</v>
      </c>
      <c r="Q58" s="17923">
        <v>0</v>
      </c>
      <c r="R58" s="17924">
        <v>2417</v>
      </c>
      <c r="S58" s="17925">
        <v>174.38</v>
      </c>
      <c r="T58" s="17926">
        <v>91.12</v>
      </c>
      <c r="U58" s="17927">
        <v>83.26</v>
      </c>
      <c r="V58" s="17928">
        <v>2</v>
      </c>
      <c r="W58" s="17929">
        <v>568.117078260762</v>
      </c>
      <c r="X58" s="17930" t="str">
        <f>=IFERROR(W58/F58*100,0)</f>
      </c>
      <c r="Y58" s="17931">
        <v>51005.3692412352</v>
      </c>
      <c r="Z58" s="17932">
        <v>18256.7509391476</v>
      </c>
      <c r="AA58" s="17933" t="e">
        <v>#N/A</v>
      </c>
      <c r="AB58" s="17934">
        <v>0</v>
      </c>
      <c r="AC58" s="17935">
        <v>0.007990155714987</v>
      </c>
      <c r="AD58" s="17936">
        <v>467553.921943746</v>
      </c>
      <c r="AE58" s="17937">
        <v>229067.994255205</v>
      </c>
      <c r="AF58" s="17938">
        <v>69.4307716995256</v>
      </c>
      <c r="AG58" s="17939">
        <v>186</v>
      </c>
      <c r="AH58" s="17940">
        <v>269</v>
      </c>
      <c r="AI58" s="17941">
        <v>16</v>
      </c>
      <c r="AJ58" s="17942" t="str">
        <f>=AG58+AI58*0.4</f>
      </c>
      <c r="AK58" s="17943" t="str">
        <f>=IFERROR(AJ58/G58,0)</f>
      </c>
      <c r="AL58" s="17944" t="inlineStr">
        <is>
          <t>11.93%</t>
        </is>
      </c>
      <c r="AM58" s="17945" t="inlineStr">
        <is>
          <t>2.67%</t>
        </is>
      </c>
      <c r="AN58" s="17946">
        <v>65446</v>
      </c>
      <c r="AO58" s="17947" t="inlineStr">
        <is>
          <t>More likely to attract OZ investment, with larger impact</t>
        </is>
      </c>
      <c r="AP58" s="17950" t="inlineStr">
        <is>
          <t>More Likely</t>
        </is>
      </c>
    </row>
    <row r="59">
      <c r="A59" s="17907" t="inlineStr">
        <is>
          <t>49035112406</t>
        </is>
      </c>
      <c r="B59" s="17908" t="inlineStr">
        <is>
          <t>Salt Lake</t>
        </is>
      </c>
      <c r="C59" s="17909" t="inlineStr">
        <is>
          <t>Tract 1124.06</t>
        </is>
      </c>
      <c r="D59" s="17910">
        <v>4544</v>
      </c>
      <c r="E59" s="17911">
        <v>1980</v>
      </c>
      <c r="F59" s="17912">
        <v>718.018937623519</v>
      </c>
      <c r="G59" s="17913">
        <v>704.324877343066</v>
      </c>
      <c r="H59" s="17914">
        <v>714.897165379508</v>
      </c>
      <c r="I59" s="17915" t="str">
        <f>=IFERROR(H59/F59*100,0)</f>
      </c>
      <c r="J59" s="17916" t="str">
        <f>=K59+L59+M59</f>
      </c>
      <c r="K59" s="17917">
        <v>0</v>
      </c>
      <c r="L59" s="17918">
        <v>0</v>
      </c>
      <c r="M59" s="17919">
        <v>38</v>
      </c>
      <c r="N59" s="17920">
        <v>0.5</v>
      </c>
      <c r="O59" s="17921">
        <v>0</v>
      </c>
      <c r="P59" s="17922">
        <v>32</v>
      </c>
      <c r="Q59" s="17923">
        <v>0</v>
      </c>
      <c r="R59" s="17924">
        <v>2041</v>
      </c>
      <c r="S59" s="17925">
        <v>138.77</v>
      </c>
      <c r="T59" s="17926">
        <v>58.76</v>
      </c>
      <c r="U59" s="17927">
        <v>80.01</v>
      </c>
      <c r="V59" s="17928">
        <v>0</v>
      </c>
      <c r="W59" s="17929">
        <v>93.4927337361335</v>
      </c>
      <c r="X59" s="17930" t="str">
        <f>=IFERROR(W59/F59*100,0)</f>
      </c>
      <c r="Y59" s="17931">
        <v>31028.8383087383</v>
      </c>
      <c r="Z59" s="17932">
        <v>11331.9764805467</v>
      </c>
      <c r="AA59" s="17933" t="e">
        <v>#N/A</v>
      </c>
      <c r="AB59" s="17934">
        <v>1</v>
      </c>
      <c r="AC59" s="17935" t="e">
        <v>#N/A</v>
      </c>
      <c r="AD59" s="17936">
        <v>422137.808575559</v>
      </c>
      <c r="AE59" s="17937">
        <v>211387.643098028</v>
      </c>
      <c r="AF59" s="17938">
        <v>54.7643321411027</v>
      </c>
      <c r="AG59" s="17939">
        <v>1397</v>
      </c>
      <c r="AH59" s="17940">
        <v>3282</v>
      </c>
      <c r="AI59" s="17941">
        <v>1672</v>
      </c>
      <c r="AJ59" s="17942" t="str">
        <f>=AG59+AI59*0.4</f>
      </c>
      <c r="AK59" s="17943" t="str">
        <f>=IFERROR(AJ59/G59,0)</f>
      </c>
      <c r="AL59" s="17944" t="inlineStr">
        <is>
          <t>14.79%</t>
        </is>
      </c>
      <c r="AM59" s="17945" t="inlineStr">
        <is>
          <t>3.14%</t>
        </is>
      </c>
      <c r="AN59" s="17946">
        <v>71632</v>
      </c>
      <c r="AO59" s="17947" t="inlineStr">
        <is>
          <t>Less likely to attract OZ investment</t>
        </is>
      </c>
      <c r="AP59" s="17952" t="inlineStr">
        <is>
          <t>Less Likely</t>
        </is>
      </c>
    </row>
    <row r="60">
      <c r="A60" s="17907" t="inlineStr">
        <is>
          <t>49035112621</t>
        </is>
      </c>
      <c r="B60" s="17908" t="inlineStr">
        <is>
          <t>Salt Lake</t>
        </is>
      </c>
      <c r="C60" s="17909" t="inlineStr">
        <is>
          <t>Tract 1126.21</t>
        </is>
      </c>
      <c r="D60" s="17910">
        <v>6181</v>
      </c>
      <c r="E60" s="17911">
        <v>2804</v>
      </c>
      <c r="F60" s="17912">
        <v>1202.38348554026</v>
      </c>
      <c r="G60" s="17913">
        <v>1191.24016651125</v>
      </c>
      <c r="H60" s="17914">
        <v>0.225033620776169</v>
      </c>
      <c r="I60" s="17915" t="str">
        <f>=IFERROR(H60/F60*100,0)</f>
      </c>
      <c r="J60" s="17916" t="str">
        <f>=K60+L60+M60</f>
      </c>
      <c r="K60" s="17917">
        <v>0</v>
      </c>
      <c r="L60" s="17918">
        <v>53.3</v>
      </c>
      <c r="M60" s="17919">
        <v>0</v>
      </c>
      <c r="N60" s="17920">
        <v>0</v>
      </c>
      <c r="O60" s="17921">
        <v>0</v>
      </c>
      <c r="P60" s="17922">
        <v>20.1</v>
      </c>
      <c r="Q60" s="17923">
        <v>0</v>
      </c>
      <c r="R60" s="17924">
        <v>3211</v>
      </c>
      <c r="S60" s="17925">
        <v>187</v>
      </c>
      <c r="T60" s="17926">
        <v>62.22</v>
      </c>
      <c r="U60" s="17927">
        <v>124.78</v>
      </c>
      <c r="V60" s="17928">
        <v>2</v>
      </c>
      <c r="W60" s="17929">
        <v>405.008683946368</v>
      </c>
      <c r="X60" s="17930" t="str">
        <f>=IFERROR(W60/F60*100,0)</f>
      </c>
      <c r="Y60" s="17931">
        <v>32284.2069414626</v>
      </c>
      <c r="Z60" s="17932">
        <v>10418.9931173094</v>
      </c>
      <c r="AA60" s="17933" t="e">
        <v>#N/A</v>
      </c>
      <c r="AB60" s="17934">
        <v>0</v>
      </c>
      <c r="AC60" s="17935">
        <v>0.00534278799276797</v>
      </c>
      <c r="AD60" s="17936">
        <v>386035.660454545</v>
      </c>
      <c r="AE60" s="17937">
        <v>192499.758432719</v>
      </c>
      <c r="AF60" s="17938">
        <v>50.1339197139924</v>
      </c>
      <c r="AG60" s="17939">
        <v>680</v>
      </c>
      <c r="AH60" s="17940">
        <v>1461</v>
      </c>
      <c r="AI60" s="17941">
        <v>2978</v>
      </c>
      <c r="AJ60" s="17942" t="str">
        <f>=AG60+AI60*0.4</f>
      </c>
      <c r="AK60" s="17943" t="str">
        <f>=IFERROR(AJ60/G60,0)</f>
      </c>
      <c r="AL60" s="17944" t="inlineStr">
        <is>
          <t>6.28%</t>
        </is>
      </c>
      <c r="AM60" s="17945" t="inlineStr">
        <is>
          <t>3.3%</t>
        </is>
      </c>
      <c r="AN60" s="17946">
        <v>81130</v>
      </c>
      <c r="AO60" s="17947" t="inlineStr">
        <is>
          <t>More likely to attract OZ investment, with larger impact</t>
        </is>
      </c>
      <c r="AP60" s="17950" t="inlineStr">
        <is>
          <t>More Likely</t>
        </is>
      </c>
    </row>
    <row r="61">
      <c r="A61" s="17907" t="inlineStr">
        <is>
          <t>49035112700</t>
        </is>
      </c>
      <c r="B61" s="17908" t="inlineStr">
        <is>
          <t>Salt Lake</t>
        </is>
      </c>
      <c r="C61" s="17909" t="inlineStr">
        <is>
          <t>Tract 1127</t>
        </is>
      </c>
      <c r="D61" s="17910">
        <v>5257</v>
      </c>
      <c r="E61" s="17911">
        <v>1986</v>
      </c>
      <c r="F61" s="17912">
        <v>732.522780262932</v>
      </c>
      <c r="G61" s="17913">
        <v>732.521958280271</v>
      </c>
      <c r="H61" s="17914">
        <v>0</v>
      </c>
      <c r="I61" s="17915" t="str">
        <f>=IFERROR(H61/F61*100,0)</f>
      </c>
      <c r="J61" s="17916" t="str">
        <f>=K61+L61+M61</f>
      </c>
      <c r="K61" s="17917">
        <v>0</v>
      </c>
      <c r="L61" s="17918">
        <v>10.8</v>
      </c>
      <c r="M61" s="17919">
        <v>0</v>
      </c>
      <c r="N61" s="17920">
        <v>11.1</v>
      </c>
      <c r="O61" s="17921">
        <v>0</v>
      </c>
      <c r="P61" s="17922">
        <v>0</v>
      </c>
      <c r="Q61" s="17923">
        <v>0</v>
      </c>
      <c r="R61" s="17924">
        <v>2202</v>
      </c>
      <c r="S61" s="17925">
        <v>344.19</v>
      </c>
      <c r="T61" s="17926">
        <v>302.71</v>
      </c>
      <c r="U61" s="17927">
        <v>41.48</v>
      </c>
      <c r="V61" s="17928">
        <v>4</v>
      </c>
      <c r="W61" s="17929">
        <v>633.169219820433</v>
      </c>
      <c r="X61" s="17930" t="str">
        <f>=IFERROR(W61/F61*100,0)</f>
      </c>
      <c r="Y61" s="17931">
        <v>39916.2913004436</v>
      </c>
      <c r="Z61" s="17932">
        <v>13879.6117899315</v>
      </c>
      <c r="AA61" s="17933" t="e">
        <v>#N/A</v>
      </c>
      <c r="AB61" s="17934">
        <v>0</v>
      </c>
      <c r="AC61" s="17935">
        <v>0.496782588073418</v>
      </c>
      <c r="AD61" s="17936">
        <v>394548.08126845</v>
      </c>
      <c r="AE61" s="17937">
        <v>198348.80898811</v>
      </c>
      <c r="AF61" s="17938">
        <v>55.8771101660161</v>
      </c>
      <c r="AG61" s="17939">
        <v>314</v>
      </c>
      <c r="AH61" s="17940">
        <v>486</v>
      </c>
      <c r="AI61" s="17941">
        <v>496</v>
      </c>
      <c r="AJ61" s="17942" t="str">
        <f>=AG61+AI61*0.4</f>
      </c>
      <c r="AK61" s="17943" t="str">
        <f>=IFERROR(AJ61/G61,0)</f>
      </c>
      <c r="AL61" s="17944" t="inlineStr">
        <is>
          <t>2.35%</t>
        </is>
      </c>
      <c r="AM61" s="17945" t="inlineStr">
        <is>
          <t>4.37%</t>
        </is>
      </c>
      <c r="AN61" s="17946">
        <v>77647</v>
      </c>
      <c r="AO61" s="17947" t="inlineStr">
        <is>
          <t>Less likely to attract OZ investment</t>
        </is>
      </c>
      <c r="AP61" s="17952" t="inlineStr">
        <is>
          <t>Less Likely</t>
        </is>
      </c>
    </row>
    <row r="62">
      <c r="A62" s="17907" t="inlineStr">
        <is>
          <t>49035113308</t>
        </is>
      </c>
      <c r="B62" s="17908" t="inlineStr">
        <is>
          <t>Salt Lake</t>
        </is>
      </c>
      <c r="C62" s="17909" t="inlineStr">
        <is>
          <t>Tract 1133.08</t>
        </is>
      </c>
      <c r="D62" s="17910">
        <v>5093</v>
      </c>
      <c r="E62" s="17911">
        <v>1546</v>
      </c>
      <c r="F62" s="17912">
        <v>406.970749716816</v>
      </c>
      <c r="G62" s="17913">
        <v>406.970296517374</v>
      </c>
      <c r="H62" s="17914">
        <v>0.145474196739569</v>
      </c>
      <c r="I62" s="17915" t="str">
        <f>=IFERROR(H62/F62*100,0)</f>
      </c>
      <c r="J62" s="17916" t="str">
        <f>=K62+L62+M62</f>
      </c>
      <c r="K62" s="17917">
        <v>0</v>
      </c>
      <c r="L62" s="17918">
        <v>5.7</v>
      </c>
      <c r="M62" s="17919">
        <v>0</v>
      </c>
      <c r="N62" s="17920">
        <v>0</v>
      </c>
      <c r="O62" s="17921">
        <v>0</v>
      </c>
      <c r="P62" s="17922">
        <v>0</v>
      </c>
      <c r="Q62" s="17923">
        <v>0</v>
      </c>
      <c r="R62" s="17924">
        <v>1558</v>
      </c>
      <c r="S62" s="17925">
        <v>231.75</v>
      </c>
      <c r="T62" s="17926">
        <v>182.77</v>
      </c>
      <c r="U62" s="17927">
        <v>48.98</v>
      </c>
      <c r="V62" s="17928">
        <v>0</v>
      </c>
      <c r="W62" s="17929">
        <v>189.027627826356</v>
      </c>
      <c r="X62" s="17930" t="str">
        <f>=IFERROR(W62/F62*100,0)</f>
      </c>
      <c r="Y62" s="17931">
        <v>34102.7739269261</v>
      </c>
      <c r="Z62" s="17932">
        <v>15005.1403664077</v>
      </c>
      <c r="AA62" s="17933" t="e">
        <v>#N/A</v>
      </c>
      <c r="AB62" s="17934">
        <v>0</v>
      </c>
      <c r="AC62" s="17935">
        <v>0.00962276092553233</v>
      </c>
      <c r="AD62" s="17936">
        <v>468674.160943769</v>
      </c>
      <c r="AE62" s="17937">
        <v>219640.589108378</v>
      </c>
      <c r="AF62" s="17938">
        <v>61.8854596854015</v>
      </c>
      <c r="AG62" s="17939">
        <v>68</v>
      </c>
      <c r="AH62" s="17940">
        <v>-164</v>
      </c>
      <c r="AI62" s="17941">
        <v>128</v>
      </c>
      <c r="AJ62" s="17942" t="str">
        <f>=AG62+AI62*0.4</f>
      </c>
      <c r="AK62" s="17943" t="str">
        <f>=IFERROR(AJ62/G62,0)</f>
      </c>
      <c r="AL62" s="17944" t="inlineStr">
        <is>
          <t>13.51%</t>
        </is>
      </c>
      <c r="AM62" s="17945" t="inlineStr">
        <is>
          <t>4.65%</t>
        </is>
      </c>
      <c r="AN62" s="17946">
        <v>63559</v>
      </c>
      <c r="AO62" s="17947" t="inlineStr">
        <is>
          <t>Less likely to attract OZ investment</t>
        </is>
      </c>
      <c r="AP62" s="17952" t="inlineStr">
        <is>
          <t>Less Likely</t>
        </is>
      </c>
    </row>
    <row r="63">
      <c r="A63" s="17907" t="inlineStr">
        <is>
          <t>49035113309</t>
        </is>
      </c>
      <c r="B63" s="17908" t="inlineStr">
        <is>
          <t>Salt Lake</t>
        </is>
      </c>
      <c r="C63" s="17909" t="inlineStr">
        <is>
          <t>Tract 1133.09</t>
        </is>
      </c>
      <c r="D63" s="17910">
        <v>5039</v>
      </c>
      <c r="E63" s="17911">
        <v>1542</v>
      </c>
      <c r="F63" s="17912">
        <v>460.9142352082</v>
      </c>
      <c r="G63" s="17913">
        <v>460.913716265311</v>
      </c>
      <c r="H63" s="17914">
        <v>0</v>
      </c>
      <c r="I63" s="17915" t="str">
        <f>=IFERROR(H63/F63*100,0)</f>
      </c>
      <c r="J63" s="17916" t="str">
        <f>=K63+L63+M63</f>
      </c>
      <c r="K63" s="17917">
        <v>0</v>
      </c>
      <c r="L63" s="17918">
        <v>0</v>
      </c>
      <c r="M63" s="17919">
        <v>0</v>
      </c>
      <c r="N63" s="17920">
        <v>0</v>
      </c>
      <c r="O63" s="17921">
        <v>0</v>
      </c>
      <c r="P63" s="17922">
        <v>0</v>
      </c>
      <c r="Q63" s="17923">
        <v>0</v>
      </c>
      <c r="R63" s="17924">
        <v>1533</v>
      </c>
      <c r="S63" s="17925">
        <v>293.46</v>
      </c>
      <c r="T63" s="17926">
        <v>259.1</v>
      </c>
      <c r="U63" s="17927">
        <v>34.36</v>
      </c>
      <c r="V63" s="17928">
        <v>0</v>
      </c>
      <c r="W63" s="17929">
        <v>30.3617344484617</v>
      </c>
      <c r="X63" s="17930" t="str">
        <f>=IFERROR(W63/F63*100,0)</f>
      </c>
      <c r="Y63" s="17931">
        <v>28441.8953619443</v>
      </c>
      <c r="Z63" s="17932">
        <v>14028.7306303903</v>
      </c>
      <c r="AA63" s="17933" t="e">
        <v>#N/A</v>
      </c>
      <c r="AB63" s="17934">
        <v>0</v>
      </c>
      <c r="AC63" s="17935">
        <v>0.644919465398099</v>
      </c>
      <c r="AD63" s="17936">
        <v>443124.319523641</v>
      </c>
      <c r="AE63" s="17937">
        <v>215242.79209594</v>
      </c>
      <c r="AF63" s="17938">
        <v>58.0104645164628</v>
      </c>
      <c r="AG63" s="17939">
        <v>119</v>
      </c>
      <c r="AH63" s="17940">
        <v>-3</v>
      </c>
      <c r="AI63" s="17941">
        <v>65</v>
      </c>
      <c r="AJ63" s="17942" t="str">
        <f>=AG63+AI63*0.4</f>
      </c>
      <c r="AK63" s="17943" t="str">
        <f>=IFERROR(AJ63/G63,0)</f>
      </c>
      <c r="AL63" s="17944" t="inlineStr">
        <is>
          <t>13.2%</t>
        </is>
      </c>
      <c r="AM63" s="17945" t="inlineStr">
        <is>
          <t>7.45%</t>
        </is>
      </c>
      <c r="AN63" s="17946">
        <v>81287</v>
      </c>
      <c r="AO63" s="17947" t="inlineStr">
        <is>
          <t>More likely to attract OZ investment, with larger impact</t>
        </is>
      </c>
      <c r="AP63" s="17950" t="inlineStr">
        <is>
          <t>More Likely</t>
        </is>
      </c>
    </row>
    <row r="64">
      <c r="A64" s="17907" t="inlineStr">
        <is>
          <t>49035113311</t>
        </is>
      </c>
      <c r="B64" s="17908" t="inlineStr">
        <is>
          <t>Salt Lake</t>
        </is>
      </c>
      <c r="C64" s="17909" t="inlineStr">
        <is>
          <t>Tract 1133.11</t>
        </is>
      </c>
      <c r="D64" s="17910">
        <v>3584</v>
      </c>
      <c r="E64" s="17911">
        <v>1374</v>
      </c>
      <c r="F64" s="17912">
        <v>923.377516733866</v>
      </c>
      <c r="G64" s="17913">
        <v>911.289151490136</v>
      </c>
      <c r="H64" s="17914">
        <v>923.071108417114</v>
      </c>
      <c r="I64" s="17915" t="str">
        <f>=IFERROR(H64/F64*100,0)</f>
      </c>
      <c r="J64" s="17916" t="str">
        <f>=K64+L64+M64</f>
      </c>
      <c r="K64" s="17917">
        <v>0</v>
      </c>
      <c r="L64" s="17918">
        <v>0</v>
      </c>
      <c r="M64" s="17919">
        <v>1.7</v>
      </c>
      <c r="N64" s="17920">
        <v>0</v>
      </c>
      <c r="O64" s="17921">
        <v>0</v>
      </c>
      <c r="P64" s="17922">
        <v>13.6</v>
      </c>
      <c r="Q64" s="17923">
        <v>0</v>
      </c>
      <c r="R64" s="17924">
        <v>1650</v>
      </c>
      <c r="S64" s="17925">
        <v>281.03</v>
      </c>
      <c r="T64" s="17926">
        <v>198.01</v>
      </c>
      <c r="U64" s="17927">
        <v>83.02</v>
      </c>
      <c r="V64" s="17928">
        <v>2</v>
      </c>
      <c r="W64" s="17929">
        <v>477.746744529564</v>
      </c>
      <c r="X64" s="17930" t="str">
        <f>=IFERROR(W64/F64*100,0)</f>
      </c>
      <c r="Y64" s="17931">
        <v>44966.9112191324</v>
      </c>
      <c r="Z64" s="17932">
        <v>15139.19116337</v>
      </c>
      <c r="AA64" s="17933" t="e">
        <v>#N/A</v>
      </c>
      <c r="AB64" s="17934">
        <v>1</v>
      </c>
      <c r="AC64" s="17935" t="e">
        <v>#N/A</v>
      </c>
      <c r="AD64" s="17936">
        <v>506200.005399349</v>
      </c>
      <c r="AE64" s="17937">
        <v>223777.513758562</v>
      </c>
      <c r="AF64" s="17938">
        <v>66.741677328206</v>
      </c>
      <c r="AG64" s="17939">
        <v>218</v>
      </c>
      <c r="AH64" s="17940">
        <v>260</v>
      </c>
      <c r="AI64" s="17941">
        <v>451</v>
      </c>
      <c r="AJ64" s="17942" t="str">
        <f>=AG64+AI64*0.4</f>
      </c>
      <c r="AK64" s="17943" t="str">
        <f>=IFERROR(AJ64/G64,0)</f>
      </c>
      <c r="AL64" s="17944" t="inlineStr">
        <is>
          <t>15.01%</t>
        </is>
      </c>
      <c r="AM64" s="17945" t="inlineStr">
        <is>
          <t>0.8%</t>
        </is>
      </c>
      <c r="AN64" s="17946">
        <v>78229</v>
      </c>
      <c r="AO64" s="17947" t="inlineStr">
        <is>
          <t>Likely to attract capital even without OZ designation</t>
        </is>
      </c>
      <c r="AP64" s="17954" t="inlineStr">
        <is>
          <t>Likely to Attract Investment</t>
        </is>
      </c>
    </row>
    <row r="65">
      <c r="A65" s="17907" t="inlineStr">
        <is>
          <t>49035113312</t>
        </is>
      </c>
      <c r="B65" s="17908" t="inlineStr">
        <is>
          <t>Salt Lake</t>
        </is>
      </c>
      <c r="C65" s="17909" t="inlineStr">
        <is>
          <t>Tract 1133.12</t>
        </is>
      </c>
      <c r="D65" s="17910">
        <v>3285</v>
      </c>
      <c r="E65" s="17911">
        <v>966</v>
      </c>
      <c r="F65" s="17912">
        <v>923.399986594883</v>
      </c>
      <c r="G65" s="17913">
        <v>886.801358691295</v>
      </c>
      <c r="H65" s="17914">
        <v>911.51450545931</v>
      </c>
      <c r="I65" s="17915" t="str">
        <f>=IFERROR(H65/F65*100,0)</f>
      </c>
      <c r="J65" s="17916" t="str">
        <f>=K65+L65+M65</f>
      </c>
      <c r="K65" s="17917">
        <v>0</v>
      </c>
      <c r="L65" s="17918">
        <v>11</v>
      </c>
      <c r="M65" s="17919">
        <v>26.4</v>
      </c>
      <c r="N65" s="17920">
        <v>0</v>
      </c>
      <c r="O65" s="17921">
        <v>0</v>
      </c>
      <c r="P65" s="17922">
        <v>36.7</v>
      </c>
      <c r="Q65" s="17923">
        <v>0</v>
      </c>
      <c r="R65" s="17924">
        <v>1514</v>
      </c>
      <c r="S65" s="17925">
        <v>136.96</v>
      </c>
      <c r="T65" s="17926">
        <v>47.57</v>
      </c>
      <c r="U65" s="17927">
        <v>89.39</v>
      </c>
      <c r="V65" s="17928">
        <v>4</v>
      </c>
      <c r="W65" s="17929">
        <v>685.695055516849</v>
      </c>
      <c r="X65" s="17930" t="str">
        <f>=IFERROR(W65/F65*100,0)</f>
      </c>
      <c r="Y65" s="17931">
        <v>42083.6105074143</v>
      </c>
      <c r="Z65" s="17932">
        <v>14664.7111409397</v>
      </c>
      <c r="AA65" s="17933" t="e">
        <v>#N/A</v>
      </c>
      <c r="AB65" s="17934">
        <v>2</v>
      </c>
      <c r="AC65" s="17935" t="e">
        <v>#N/A</v>
      </c>
      <c r="AD65" s="17936">
        <v>503169.374092416</v>
      </c>
      <c r="AE65" s="17937">
        <v>224328.03276304</v>
      </c>
      <c r="AF65" s="17938">
        <v>65.6287720390497</v>
      </c>
      <c r="AG65" s="17939">
        <v>142</v>
      </c>
      <c r="AH65" s="17940">
        <v>43</v>
      </c>
      <c r="AI65" s="17941">
        <v>220</v>
      </c>
      <c r="AJ65" s="17942" t="str">
        <f>=AG65+AI65*0.4</f>
      </c>
      <c r="AK65" s="17943" t="str">
        <f>=IFERROR(AJ65/G65,0)</f>
      </c>
      <c r="AL65" s="17944" t="inlineStr">
        <is>
          <t>24.54%</t>
        </is>
      </c>
      <c r="AM65" s="17945" t="inlineStr">
        <is>
          <t>6.55%</t>
        </is>
      </c>
      <c r="AN65" s="17946">
        <v>70278</v>
      </c>
      <c r="AO65" s="17947" t="inlineStr">
        <is>
          <t>Likely to attract capital even without OZ designation</t>
        </is>
      </c>
      <c r="AP65" s="17954" t="inlineStr">
        <is>
          <t>Likely to Attract Investment</t>
        </is>
      </c>
    </row>
    <row r="66">
      <c r="A66" s="17907" t="inlineStr">
        <is>
          <t>49035113314</t>
        </is>
      </c>
      <c r="B66" s="17908" t="inlineStr">
        <is>
          <t>Salt Lake</t>
        </is>
      </c>
      <c r="C66" s="17909" t="inlineStr">
        <is>
          <t>Tract 1133.14</t>
        </is>
      </c>
      <c r="D66" s="17910">
        <v>2253</v>
      </c>
      <c r="E66" s="17911">
        <v>807</v>
      </c>
      <c r="F66" s="17912">
        <v>225.410732462275</v>
      </c>
      <c r="G66" s="17913">
        <v>225.41047936499</v>
      </c>
      <c r="H66" s="17914">
        <v>0.00744006259881823</v>
      </c>
      <c r="I66" s="17915" t="str">
        <f>=IFERROR(H66/F66*100,0)</f>
      </c>
      <c r="J66" s="17916" t="str">
        <f>=K66+L66+M66</f>
      </c>
      <c r="K66" s="17917">
        <v>0</v>
      </c>
      <c r="L66" s="17918">
        <v>0</v>
      </c>
      <c r="M66" s="17919">
        <v>35.2</v>
      </c>
      <c r="N66" s="17920">
        <v>0</v>
      </c>
      <c r="O66" s="17921">
        <v>0</v>
      </c>
      <c r="P66" s="17922">
        <v>0</v>
      </c>
      <c r="Q66" s="17923">
        <v>0</v>
      </c>
      <c r="R66" s="17924">
        <v>1089</v>
      </c>
      <c r="S66" s="17925">
        <v>91.77</v>
      </c>
      <c r="T66" s="17926">
        <v>33.1</v>
      </c>
      <c r="U66" s="17927">
        <v>58.67</v>
      </c>
      <c r="V66" s="17928">
        <v>0</v>
      </c>
      <c r="W66" s="17929">
        <v>31.4029310226349</v>
      </c>
      <c r="X66" s="17930" t="str">
        <f>=IFERROR(W66/F66*100,0)</f>
      </c>
      <c r="Y66" s="17931">
        <v>40313.5186181169</v>
      </c>
      <c r="Z66" s="17932">
        <v>16767.910561507</v>
      </c>
      <c r="AA66" s="17933" t="e">
        <v>#N/A</v>
      </c>
      <c r="AB66" s="17934">
        <v>0</v>
      </c>
      <c r="AC66" s="17935">
        <v>0.00565603769832503</v>
      </c>
      <c r="AD66" s="17936">
        <v>505225.591948398</v>
      </c>
      <c r="AE66" s="17937">
        <v>232404.247945934</v>
      </c>
      <c r="AF66" s="17938">
        <v>68.1278373089997</v>
      </c>
      <c r="AG66" s="17939">
        <v>242</v>
      </c>
      <c r="AH66" s="17940">
        <v>435</v>
      </c>
      <c r="AI66" s="17941">
        <v>312</v>
      </c>
      <c r="AJ66" s="17942" t="str">
        <f>=AG66+AI66*0.4</f>
      </c>
      <c r="AK66" s="17943" t="str">
        <f>=IFERROR(AJ66/G66,0)</f>
      </c>
      <c r="AL66" s="17944" t="inlineStr">
        <is>
          <t>10.65%</t>
        </is>
      </c>
      <c r="AM66" s="17945" t="inlineStr">
        <is>
          <t>1.59%</t>
        </is>
      </c>
      <c r="AN66" s="17946">
        <v>71786</v>
      </c>
      <c r="AO66" s="17947" t="inlineStr">
        <is>
          <t>Less likely to attract OZ investment</t>
        </is>
      </c>
      <c r="AP66" s="17952" t="inlineStr">
        <is>
          <t>Less Likely</t>
        </is>
      </c>
    </row>
    <row r="67">
      <c r="A67" s="17907" t="inlineStr">
        <is>
          <t>49035113406</t>
        </is>
      </c>
      <c r="B67" s="17908" t="inlineStr">
        <is>
          <t>Salt Lake</t>
        </is>
      </c>
      <c r="C67" s="17909" t="inlineStr">
        <is>
          <t>Tract 1134.06</t>
        </is>
      </c>
      <c r="D67" s="17910">
        <v>6793</v>
      </c>
      <c r="E67" s="17911">
        <v>1886</v>
      </c>
      <c r="F67" s="17912">
        <v>483.623900144876</v>
      </c>
      <c r="G67" s="17913">
        <v>483.623346901265</v>
      </c>
      <c r="H67" s="17914">
        <v>0</v>
      </c>
      <c r="I67" s="17915" t="str">
        <f>=IFERROR(H67/F67*100,0)</f>
      </c>
      <c r="J67" s="17916" t="str">
        <f>=K67+L67+M67</f>
      </c>
      <c r="K67" s="17917">
        <v>0</v>
      </c>
      <c r="L67" s="17918">
        <v>0</v>
      </c>
      <c r="M67" s="17919">
        <v>0</v>
      </c>
      <c r="N67" s="17920">
        <v>0</v>
      </c>
      <c r="O67" s="17921">
        <v>0</v>
      </c>
      <c r="P67" s="17922">
        <v>0</v>
      </c>
      <c r="Q67" s="17923">
        <v>0</v>
      </c>
      <c r="R67" s="17924">
        <v>1987</v>
      </c>
      <c r="S67" s="17925">
        <v>281.04</v>
      </c>
      <c r="T67" s="17926">
        <v>212.13</v>
      </c>
      <c r="U67" s="17927">
        <v>68.91</v>
      </c>
      <c r="V67" s="17928">
        <v>0</v>
      </c>
      <c r="W67" s="17929">
        <v>0</v>
      </c>
      <c r="X67" s="17930" t="str">
        <f>=IFERROR(W67/F67*100,0)</f>
      </c>
      <c r="Y67" s="17931">
        <v>25064.567755647</v>
      </c>
      <c r="Z67" s="17932">
        <v>12884.5601087384</v>
      </c>
      <c r="AA67" s="17933" t="e">
        <v>#N/A</v>
      </c>
      <c r="AB67" s="17934">
        <v>0</v>
      </c>
      <c r="AC67" s="17935">
        <v>1.29414436575077</v>
      </c>
      <c r="AD67" s="17936">
        <v>396239.150885376</v>
      </c>
      <c r="AE67" s="17937">
        <v>192512.385738306</v>
      </c>
      <c r="AF67" s="17938">
        <v>51.1647366564823</v>
      </c>
      <c r="AG67" s="17939">
        <v>91</v>
      </c>
      <c r="AH67" s="17940">
        <v>-225</v>
      </c>
      <c r="AI67" s="17941">
        <v>63</v>
      </c>
      <c r="AJ67" s="17942" t="str">
        <f>=AG67+AI67*0.4</f>
      </c>
      <c r="AK67" s="17943" t="str">
        <f>=IFERROR(AJ67/G67,0)</f>
      </c>
      <c r="AL67" s="17944" t="inlineStr">
        <is>
          <t>12.38%</t>
        </is>
      </c>
      <c r="AM67" s="17945" t="inlineStr">
        <is>
          <t>3.23%</t>
        </is>
      </c>
      <c r="AN67" s="17946">
        <v>70972</v>
      </c>
      <c r="AO67" s="17947" t="inlineStr">
        <is>
          <t>More likely to attract OZ investment, with larger impact</t>
        </is>
      </c>
      <c r="AP67" s="17950" t="inlineStr">
        <is>
          <t>More Likely</t>
        </is>
      </c>
    </row>
    <row r="68">
      <c r="A68" s="17907" t="inlineStr">
        <is>
          <t>49035113509</t>
        </is>
      </c>
      <c r="B68" s="17908" t="inlineStr">
        <is>
          <t>Salt Lake</t>
        </is>
      </c>
      <c r="C68" s="17909" t="inlineStr">
        <is>
          <t>Tract 1135.09</t>
        </is>
      </c>
      <c r="D68" s="17910">
        <v>6393</v>
      </c>
      <c r="E68" s="17911">
        <v>2250</v>
      </c>
      <c r="F68" s="17912">
        <v>533.451362081151</v>
      </c>
      <c r="G68" s="17913">
        <v>524.461324690319</v>
      </c>
      <c r="H68" s="17914">
        <v>4.76843828903408</v>
      </c>
      <c r="I68" s="17915" t="str">
        <f>=IFERROR(H68/F68*100,0)</f>
      </c>
      <c r="J68" s="17916" t="str">
        <f>=K68+L68+M68</f>
      </c>
      <c r="K68" s="17917">
        <v>0</v>
      </c>
      <c r="L68" s="17918">
        <v>0</v>
      </c>
      <c r="M68" s="17919">
        <v>28</v>
      </c>
      <c r="N68" s="17920">
        <v>0</v>
      </c>
      <c r="O68" s="17921">
        <v>0</v>
      </c>
      <c r="P68" s="17922">
        <v>0</v>
      </c>
      <c r="Q68" s="17923">
        <v>0</v>
      </c>
      <c r="R68" s="17924">
        <v>2453</v>
      </c>
      <c r="S68" s="17925">
        <v>332.8</v>
      </c>
      <c r="T68" s="17926">
        <v>101.05</v>
      </c>
      <c r="U68" s="17927">
        <v>231.75</v>
      </c>
      <c r="V68" s="17928">
        <v>0</v>
      </c>
      <c r="W68" s="17929">
        <v>0</v>
      </c>
      <c r="X68" s="17930" t="str">
        <f>=IFERROR(W68/F68*100,0)</f>
      </c>
      <c r="Y68" s="17931">
        <v>42823.8083831079</v>
      </c>
      <c r="Z68" s="17932">
        <v>16536.4560035966</v>
      </c>
      <c r="AA68" s="17933" t="e">
        <v>#N/A</v>
      </c>
      <c r="AB68" s="17934">
        <v>0</v>
      </c>
      <c r="AC68" s="17935">
        <v>0.710621654033727</v>
      </c>
      <c r="AD68" s="17936">
        <v>484984.775819304</v>
      </c>
      <c r="AE68" s="17937">
        <v>222715.276352807</v>
      </c>
      <c r="AF68" s="17938">
        <v>66.2739929343114</v>
      </c>
      <c r="AG68" s="17939">
        <v>242</v>
      </c>
      <c r="AH68" s="17940">
        <v>142</v>
      </c>
      <c r="AI68" s="17941">
        <v>664</v>
      </c>
      <c r="AJ68" s="17942" t="str">
        <f>=AG68+AI68*0.4</f>
      </c>
      <c r="AK68" s="17943" t="str">
        <f>=IFERROR(AJ68/G68,0)</f>
      </c>
      <c r="AL68" s="17944" t="inlineStr">
        <is>
          <t>14.22%</t>
        </is>
      </c>
      <c r="AM68" s="17945" t="inlineStr">
        <is>
          <t>4.21%</t>
        </is>
      </c>
      <c r="AN68" s="17946">
        <v>63719</v>
      </c>
      <c r="AO68" s="17947" t="inlineStr">
        <is>
          <t>Likely to attract capital even without OZ designation</t>
        </is>
      </c>
      <c r="AP68" s="17954" t="inlineStr">
        <is>
          <t>Likely to Attract Investment</t>
        </is>
      </c>
    </row>
    <row r="69">
      <c r="A69" s="17907" t="inlineStr">
        <is>
          <t>49035113512</t>
        </is>
      </c>
      <c r="B69" s="17908" t="inlineStr">
        <is>
          <t>Salt Lake</t>
        </is>
      </c>
      <c r="C69" s="17909" t="inlineStr">
        <is>
          <t>Tract 1135.12</t>
        </is>
      </c>
      <c r="D69" s="17910">
        <v>3801</v>
      </c>
      <c r="E69" s="17911">
        <v>1866</v>
      </c>
      <c r="F69" s="17912">
        <v>464.252811199471</v>
      </c>
      <c r="G69" s="17913">
        <v>450.405632870006</v>
      </c>
      <c r="H69" s="17914">
        <v>3.32426451816739</v>
      </c>
      <c r="I69" s="17915" t="str">
        <f>=IFERROR(H69/F69*100,0)</f>
      </c>
      <c r="J69" s="17916" t="str">
        <f>=K69+L69+M69</f>
      </c>
      <c r="K69" s="17917">
        <v>0</v>
      </c>
      <c r="L69" s="17918">
        <v>0.1</v>
      </c>
      <c r="M69" s="17919">
        <v>0</v>
      </c>
      <c r="N69" s="17920">
        <v>0</v>
      </c>
      <c r="O69" s="17921">
        <v>33</v>
      </c>
      <c r="P69" s="17922">
        <v>0</v>
      </c>
      <c r="Q69" s="17923">
        <v>0</v>
      </c>
      <c r="R69" s="17924">
        <v>1938</v>
      </c>
      <c r="S69" s="17925">
        <v>116.46</v>
      </c>
      <c r="T69" s="17926">
        <v>1.61</v>
      </c>
      <c r="U69" s="17927">
        <v>114.85</v>
      </c>
      <c r="V69" s="17928">
        <v>2</v>
      </c>
      <c r="W69" s="17929">
        <v>111.920914572761</v>
      </c>
      <c r="X69" s="17930" t="str">
        <f>=IFERROR(W69/F69*100,0)</f>
      </c>
      <c r="Y69" s="17931">
        <v>31522.9885997083</v>
      </c>
      <c r="Z69" s="17932">
        <v>12507.7772641876</v>
      </c>
      <c r="AA69" s="17933" t="e">
        <v>#N/A</v>
      </c>
      <c r="AB69" s="17934">
        <v>0</v>
      </c>
      <c r="AC69" s="17935">
        <v>0.34071355819975</v>
      </c>
      <c r="AD69" s="17936">
        <v>475184.749345644</v>
      </c>
      <c r="AE69" s="17937">
        <v>222555.564106783</v>
      </c>
      <c r="AF69" s="17938">
        <v>59.8887666918503</v>
      </c>
      <c r="AG69" s="17939">
        <v>56</v>
      </c>
      <c r="AH69" s="17940">
        <v>-55</v>
      </c>
      <c r="AI69" s="17941">
        <v>163</v>
      </c>
      <c r="AJ69" s="17942" t="str">
        <f>=AG69+AI69*0.4</f>
      </c>
      <c r="AK69" s="17943" t="str">
        <f>=IFERROR(AJ69/G69,0)</f>
      </c>
      <c r="AL69" s="17944" t="inlineStr">
        <is>
          <t>5.89%</t>
        </is>
      </c>
      <c r="AM69" s="17945" t="inlineStr">
        <is>
          <t>9.09%</t>
        </is>
      </c>
      <c r="AN69" s="17946">
        <v>81325</v>
      </c>
      <c r="AO69" s="17947" t="inlineStr">
        <is>
          <t>More likely to attract OZ investment, with larger impact</t>
        </is>
      </c>
      <c r="AP69" s="17950" t="inlineStr">
        <is>
          <t>More Likely</t>
        </is>
      </c>
    </row>
    <row r="70">
      <c r="A70" s="17907" t="inlineStr">
        <is>
          <t>49035113513</t>
        </is>
      </c>
      <c r="B70" s="17908" t="inlineStr">
        <is>
          <t>Salt Lake</t>
        </is>
      </c>
      <c r="C70" s="17909" t="inlineStr">
        <is>
          <t>Tract 1135.13</t>
        </is>
      </c>
      <c r="D70" s="17910">
        <v>5709</v>
      </c>
      <c r="E70" s="17911">
        <v>1987</v>
      </c>
      <c r="F70" s="17912">
        <v>687.222918601395</v>
      </c>
      <c r="G70" s="17913">
        <v>687.222149414953</v>
      </c>
      <c r="H70" s="17914">
        <v>686.404280991465</v>
      </c>
      <c r="I70" s="17915" t="str">
        <f>=IFERROR(H70/F70*100,0)</f>
      </c>
      <c r="J70" s="17916" t="str">
        <f>=K70+L70+M70</f>
      </c>
      <c r="K70" s="17917">
        <v>0</v>
      </c>
      <c r="L70" s="17918">
        <v>15.7</v>
      </c>
      <c r="M70" s="17919">
        <v>6.1</v>
      </c>
      <c r="N70" s="17920">
        <v>0</v>
      </c>
      <c r="O70" s="17921">
        <v>0</v>
      </c>
      <c r="P70" s="17922">
        <v>0</v>
      </c>
      <c r="Q70" s="17923">
        <v>0</v>
      </c>
      <c r="R70" s="17924">
        <v>2173</v>
      </c>
      <c r="S70" s="17925">
        <v>301.95</v>
      </c>
      <c r="T70" s="17926">
        <v>259.5</v>
      </c>
      <c r="U70" s="17927">
        <v>42.45</v>
      </c>
      <c r="V70" s="17928">
        <v>1</v>
      </c>
      <c r="W70" s="17929">
        <v>0</v>
      </c>
      <c r="X70" s="17930" t="str">
        <f>=IFERROR(W70/F70*100,0)</f>
      </c>
      <c r="Y70" s="17931">
        <v>31709.6423424203</v>
      </c>
      <c r="Z70" s="17932">
        <v>14666.9490042727</v>
      </c>
      <c r="AA70" s="17933" t="e">
        <v>#N/A</v>
      </c>
      <c r="AB70" s="17934">
        <v>0</v>
      </c>
      <c r="AC70" s="17935">
        <v>0.0127790574150615</v>
      </c>
      <c r="AD70" s="17936">
        <v>464315.723633512</v>
      </c>
      <c r="AE70" s="17937">
        <v>230227.066070324</v>
      </c>
      <c r="AF70" s="17938">
        <v>62.1677950142725</v>
      </c>
      <c r="AG70" s="17939">
        <v>345</v>
      </c>
      <c r="AH70" s="17940">
        <v>538</v>
      </c>
      <c r="AI70" s="17941">
        <v>42</v>
      </c>
      <c r="AJ70" s="17942" t="str">
        <f>=AG70+AI70*0.4</f>
      </c>
      <c r="AK70" s="17943" t="str">
        <f>=IFERROR(AJ70/G70,0)</f>
      </c>
      <c r="AL70" s="17944" t="inlineStr">
        <is>
          <t>7.74%</t>
        </is>
      </c>
      <c r="AM70" s="17945" t="inlineStr">
        <is>
          <t>4.8%</t>
        </is>
      </c>
      <c r="AN70" s="17946">
        <v>77549</v>
      </c>
      <c r="AO70" s="17947" t="inlineStr">
        <is>
          <t>More likely to attract OZ investment, with larger impact</t>
        </is>
      </c>
      <c r="AP70" s="17950" t="inlineStr">
        <is>
          <t>More Likely</t>
        </is>
      </c>
    </row>
    <row r="71">
      <c r="A71" s="17907" t="inlineStr">
        <is>
          <t>49035113514</t>
        </is>
      </c>
      <c r="B71" s="17908" t="inlineStr">
        <is>
          <t>Salt Lake</t>
        </is>
      </c>
      <c r="C71" s="17909" t="inlineStr">
        <is>
          <t>Tract 1135.14</t>
        </is>
      </c>
      <c r="D71" s="17910">
        <v>5863</v>
      </c>
      <c r="E71" s="17911">
        <v>2279</v>
      </c>
      <c r="F71" s="17912">
        <v>455.177907838129</v>
      </c>
      <c r="G71" s="17913">
        <v>451.182267548794</v>
      </c>
      <c r="H71" s="17914">
        <v>0.00242824967856256</v>
      </c>
      <c r="I71" s="17915" t="str">
        <f>=IFERROR(H71/F71*100,0)</f>
      </c>
      <c r="J71" s="17916" t="str">
        <f>=K71+L71+M71</f>
      </c>
      <c r="K71" s="17917">
        <v>0</v>
      </c>
      <c r="L71" s="17918">
        <v>56.2</v>
      </c>
      <c r="M71" s="17919">
        <v>1</v>
      </c>
      <c r="N71" s="17920">
        <v>0</v>
      </c>
      <c r="O71" s="17921">
        <v>0</v>
      </c>
      <c r="P71" s="17922">
        <v>0</v>
      </c>
      <c r="Q71" s="17923">
        <v>0</v>
      </c>
      <c r="R71" s="17924">
        <v>2333</v>
      </c>
      <c r="S71" s="17925">
        <v>262.61</v>
      </c>
      <c r="T71" s="17926">
        <v>72.48</v>
      </c>
      <c r="U71" s="17927">
        <v>190.13</v>
      </c>
      <c r="V71" s="17928">
        <v>5</v>
      </c>
      <c r="W71" s="17929">
        <v>186.440101984104</v>
      </c>
      <c r="X71" s="17930" t="str">
        <f>=IFERROR(W71/F71*100,0)</f>
      </c>
      <c r="Y71" s="17931">
        <v>29947.4407569303</v>
      </c>
      <c r="Z71" s="17932">
        <v>12163.2967460342</v>
      </c>
      <c r="AA71" s="17933" t="e">
        <v>#N/A</v>
      </c>
      <c r="AB71" s="17934">
        <v>0</v>
      </c>
      <c r="AC71" s="17935">
        <v>0.34071355819975</v>
      </c>
      <c r="AD71" s="17936">
        <v>471914.431167252</v>
      </c>
      <c r="AE71" s="17937">
        <v>225447.555635615</v>
      </c>
      <c r="AF71" s="17938">
        <v>59.4478770615771</v>
      </c>
      <c r="AG71" s="17939">
        <v>159</v>
      </c>
      <c r="AH71" s="17940">
        <v>137</v>
      </c>
      <c r="AI71" s="17941">
        <v>-21</v>
      </c>
      <c r="AJ71" s="17942" t="str">
        <f>=AG71+AI71*0.4</f>
      </c>
      <c r="AK71" s="17943" t="str">
        <f>=IFERROR(AJ71/G71,0)</f>
      </c>
      <c r="AL71" s="17944" t="inlineStr">
        <is>
          <t>17.16%</t>
        </is>
      </c>
      <c r="AM71" s="17945" t="inlineStr">
        <is>
          <t>7.91%</t>
        </is>
      </c>
      <c r="AN71" s="17946">
        <v>52969</v>
      </c>
      <c r="AO71" s="17947" t="inlineStr">
        <is>
          <t>Less likely to attract OZ investment</t>
        </is>
      </c>
      <c r="AP71" s="17952" t="inlineStr">
        <is>
          <t>Less Likely</t>
        </is>
      </c>
    </row>
    <row r="72">
      <c r="A72" s="17907" t="inlineStr">
        <is>
          <t>49035113521</t>
        </is>
      </c>
      <c r="B72" s="17908" t="inlineStr">
        <is>
          <t>Salt Lake</t>
        </is>
      </c>
      <c r="C72" s="17909" t="inlineStr">
        <is>
          <t>Tract 1135.21</t>
        </is>
      </c>
      <c r="D72" s="17910">
        <v>8448</v>
      </c>
      <c r="E72" s="17911">
        <v>2090</v>
      </c>
      <c r="F72" s="17912">
        <v>653.628490686478</v>
      </c>
      <c r="G72" s="17913">
        <v>649.113361362848</v>
      </c>
      <c r="H72" s="17914">
        <v>0</v>
      </c>
      <c r="I72" s="17915" t="str">
        <f>=IFERROR(H72/F72*100,0)</f>
      </c>
      <c r="J72" s="17916" t="str">
        <f>=K72+L72+M72</f>
      </c>
      <c r="K72" s="17917">
        <v>0</v>
      </c>
      <c r="L72" s="17918">
        <v>3.1</v>
      </c>
      <c r="M72" s="17919">
        <v>0</v>
      </c>
      <c r="N72" s="17920">
        <v>0</v>
      </c>
      <c r="O72" s="17921">
        <v>0</v>
      </c>
      <c r="P72" s="17922">
        <v>0</v>
      </c>
      <c r="Q72" s="17923">
        <v>0</v>
      </c>
      <c r="R72" s="17924">
        <v>2047</v>
      </c>
      <c r="S72" s="17925">
        <v>379.47</v>
      </c>
      <c r="T72" s="17926">
        <v>338.85</v>
      </c>
      <c r="U72" s="17927">
        <v>40.62</v>
      </c>
      <c r="V72" s="17928">
        <v>0</v>
      </c>
      <c r="W72" s="17929">
        <v>0</v>
      </c>
      <c r="X72" s="17930" t="str">
        <f>=IFERROR(W72/F72*100,0)</f>
      </c>
      <c r="Y72" s="17931">
        <v>20086.8351853197</v>
      </c>
      <c r="Z72" s="17932">
        <v>11113.9081384953</v>
      </c>
      <c r="AA72" s="17933" t="e">
        <v>#N/A</v>
      </c>
      <c r="AB72" s="17934">
        <v>0</v>
      </c>
      <c r="AC72" s="17935">
        <v>0.00089379822270496</v>
      </c>
      <c r="AD72" s="17936">
        <v>398588.438632476</v>
      </c>
      <c r="AE72" s="17937">
        <v>211134.322331604</v>
      </c>
      <c r="AF72" s="17938">
        <v>50.994996809623</v>
      </c>
      <c r="AG72" s="17939">
        <v>64</v>
      </c>
      <c r="AH72" s="17940">
        <v>-245</v>
      </c>
      <c r="AI72" s="17941">
        <v>107</v>
      </c>
      <c r="AJ72" s="17942" t="str">
        <f>=AG72+AI72*0.4</f>
      </c>
      <c r="AK72" s="17943" t="str">
        <f>=IFERROR(AJ72/G72,0)</f>
      </c>
      <c r="AL72" s="17944" t="inlineStr">
        <is>
          <t>20.04%</t>
        </is>
      </c>
      <c r="AM72" s="17945" t="inlineStr">
        <is>
          <t>3.96%</t>
        </is>
      </c>
      <c r="AN72" s="17946">
        <v>87141</v>
      </c>
      <c r="AO72" s="17947" t="inlineStr">
        <is>
          <t>More likely to attract OZ investment, with larger impact</t>
        </is>
      </c>
      <c r="AP72" s="17950" t="inlineStr">
        <is>
          <t>More Likely</t>
        </is>
      </c>
    </row>
    <row r="73">
      <c r="A73" s="17907" t="inlineStr">
        <is>
          <t>49035113600</t>
        </is>
      </c>
      <c r="B73" s="17908" t="inlineStr">
        <is>
          <t>Salt Lake</t>
        </is>
      </c>
      <c r="C73" s="17909" t="inlineStr">
        <is>
          <t>Tract 1136</t>
        </is>
      </c>
      <c r="D73" s="17910">
        <v>5644</v>
      </c>
      <c r="E73" s="17911">
        <v>1777</v>
      </c>
      <c r="F73" s="17912">
        <v>478.395195942508</v>
      </c>
      <c r="G73" s="17913">
        <v>478.370495886514</v>
      </c>
      <c r="H73" s="17914">
        <v>0</v>
      </c>
      <c r="I73" s="17915" t="str">
        <f>=IFERROR(H73/F73*100,0)</f>
      </c>
      <c r="J73" s="17916" t="str">
        <f>=K73+L73+M73</f>
      </c>
      <c r="K73" s="17917">
        <v>0</v>
      </c>
      <c r="L73" s="17918">
        <v>5.5</v>
      </c>
      <c r="M73" s="17919">
        <v>0</v>
      </c>
      <c r="N73" s="17920">
        <v>0</v>
      </c>
      <c r="O73" s="17921">
        <v>0</v>
      </c>
      <c r="P73" s="17922">
        <v>0</v>
      </c>
      <c r="Q73" s="17923">
        <v>0</v>
      </c>
      <c r="R73" s="17924">
        <v>1634</v>
      </c>
      <c r="S73" s="17925">
        <v>261.94</v>
      </c>
      <c r="T73" s="17926">
        <v>258.67</v>
      </c>
      <c r="U73" s="17927">
        <v>3.27</v>
      </c>
      <c r="V73" s="17928">
        <v>0</v>
      </c>
      <c r="W73" s="17929">
        <v>0</v>
      </c>
      <c r="X73" s="17930" t="str">
        <f>=IFERROR(W73/F73*100,0)</f>
      </c>
      <c r="Y73" s="17931">
        <v>18208.7057831888</v>
      </c>
      <c r="Z73" s="17932">
        <v>10546.3489023491</v>
      </c>
      <c r="AA73" s="17933" t="e">
        <v>#N/A</v>
      </c>
      <c r="AB73" s="17934">
        <v>0</v>
      </c>
      <c r="AC73" s="17935">
        <v>0.299176717281458</v>
      </c>
      <c r="AD73" s="17936">
        <v>350632.639000009</v>
      </c>
      <c r="AE73" s="17937">
        <v>191915.862609403</v>
      </c>
      <c r="AF73" s="17938">
        <v>45.345086289046</v>
      </c>
      <c r="AG73" s="17939">
        <v>46</v>
      </c>
      <c r="AH73" s="17940">
        <v>-210</v>
      </c>
      <c r="AI73" s="17941">
        <v>67</v>
      </c>
      <c r="AJ73" s="17942" t="str">
        <f>=AG73+AI73*0.4</f>
      </c>
      <c r="AK73" s="17943" t="str">
        <f>=IFERROR(AJ73/G73,0)</f>
      </c>
      <c r="AL73" s="17944" t="inlineStr">
        <is>
          <t>9.78%</t>
        </is>
      </c>
      <c r="AM73" s="17945" t="inlineStr">
        <is>
          <t>7.36%</t>
        </is>
      </c>
      <c r="AN73" s="17946">
        <v>81360</v>
      </c>
      <c r="AO73" s="17947" t="inlineStr">
        <is>
          <t>More likely to attract OZ investment, with larger impact</t>
        </is>
      </c>
      <c r="AP73" s="17950" t="inlineStr">
        <is>
          <t>More Likely</t>
        </is>
      </c>
    </row>
    <row r="74">
      <c r="A74" s="17907" t="inlineStr">
        <is>
          <t>49035113702</t>
        </is>
      </c>
      <c r="B74" s="17908" t="inlineStr">
        <is>
          <t>Salt Lake</t>
        </is>
      </c>
      <c r="C74" s="17909" t="inlineStr">
        <is>
          <t>Tract 1137.02</t>
        </is>
      </c>
      <c r="D74" s="17910">
        <v>3030</v>
      </c>
      <c r="E74" s="17911">
        <v>845</v>
      </c>
      <c r="F74" s="17912">
        <v>213.257615044575</v>
      </c>
      <c r="G74" s="17913">
        <v>213.257377431462</v>
      </c>
      <c r="H74" s="17914">
        <v>0</v>
      </c>
      <c r="I74" s="17915" t="str">
        <f>=IFERROR(H74/F74*100,0)</f>
      </c>
      <c r="J74" s="17916" t="str">
        <f>=K74+L74+M74</f>
      </c>
      <c r="K74" s="17917">
        <v>0</v>
      </c>
      <c r="L74" s="17918">
        <v>0</v>
      </c>
      <c r="M74" s="17919">
        <v>0</v>
      </c>
      <c r="N74" s="17920">
        <v>9.6</v>
      </c>
      <c r="O74" s="17921">
        <v>0</v>
      </c>
      <c r="P74" s="17922">
        <v>0</v>
      </c>
      <c r="Q74" s="17923">
        <v>0</v>
      </c>
      <c r="R74" s="17924">
        <v>816</v>
      </c>
      <c r="S74" s="17925">
        <v>133.44</v>
      </c>
      <c r="T74" s="17926">
        <v>132.67</v>
      </c>
      <c r="U74" s="17927">
        <v>0.77</v>
      </c>
      <c r="V74" s="17928">
        <v>0</v>
      </c>
      <c r="W74" s="17929">
        <v>0</v>
      </c>
      <c r="X74" s="17930" t="str">
        <f>=IFERROR(W74/F74*100,0)</f>
      </c>
      <c r="Y74" s="17931">
        <v>15124.5235871391</v>
      </c>
      <c r="Z74" s="17932">
        <v>9314.69237004468</v>
      </c>
      <c r="AA74" s="17933" t="e">
        <v>#N/A</v>
      </c>
      <c r="AB74" s="17934">
        <v>0</v>
      </c>
      <c r="AC74" s="17935">
        <v>0.613971036614869</v>
      </c>
      <c r="AD74" s="17936">
        <v>313412.547623952</v>
      </c>
      <c r="AE74" s="17937">
        <v>178438.924243605</v>
      </c>
      <c r="AF74" s="17938">
        <v>40.112383416442</v>
      </c>
      <c r="AG74" s="17939">
        <v>12</v>
      </c>
      <c r="AH74" s="17940">
        <v>-117</v>
      </c>
      <c r="AI74" s="17941">
        <v>5</v>
      </c>
      <c r="AJ74" s="17942" t="str">
        <f>=AG74+AI74*0.4</f>
      </c>
      <c r="AK74" s="17943" t="str">
        <f>=IFERROR(AJ74/G74,0)</f>
      </c>
      <c r="AL74" s="17944" t="inlineStr">
        <is>
          <t>12.86%</t>
        </is>
      </c>
      <c r="AM74" s="17945" t="inlineStr">
        <is>
          <t>10.82%</t>
        </is>
      </c>
      <c r="AN74" s="17946">
        <v>74254</v>
      </c>
      <c r="AO74" s="17947" t="inlineStr">
        <is>
          <t>More likely to attract OZ investment, with larger impact</t>
        </is>
      </c>
      <c r="AP74" s="17950" t="inlineStr">
        <is>
          <t>More Likely</t>
        </is>
      </c>
    </row>
    <row r="75">
      <c r="A75" s="17907" t="inlineStr">
        <is>
          <t>49035113802</t>
        </is>
      </c>
      <c r="B75" s="17908" t="inlineStr">
        <is>
          <t>Salt Lake</t>
        </is>
      </c>
      <c r="C75" s="17909" t="inlineStr">
        <is>
          <t>Tract 1138.02</t>
        </is>
      </c>
      <c r="D75" s="17910">
        <v>3796</v>
      </c>
      <c r="E75" s="17911">
        <v>1315</v>
      </c>
      <c r="F75" s="17912">
        <v>399.068053489727</v>
      </c>
      <c r="G75" s="17913">
        <v>399.055606803224</v>
      </c>
      <c r="H75" s="17914">
        <v>396.45888652661</v>
      </c>
      <c r="I75" s="17915" t="str">
        <f>=IFERROR(H75/F75*100,0)</f>
      </c>
      <c r="J75" s="17916" t="str">
        <f>=K75+L75+M75</f>
      </c>
      <c r="K75" s="17917">
        <v>0</v>
      </c>
      <c r="L75" s="17918">
        <v>0</v>
      </c>
      <c r="M75" s="17919">
        <v>0</v>
      </c>
      <c r="N75" s="17920">
        <v>0</v>
      </c>
      <c r="O75" s="17921">
        <v>24.5</v>
      </c>
      <c r="P75" s="17922">
        <v>0</v>
      </c>
      <c r="Q75" s="17923">
        <v>0</v>
      </c>
      <c r="R75" s="17924">
        <v>1249</v>
      </c>
      <c r="S75" s="17925">
        <v>186.71</v>
      </c>
      <c r="T75" s="17926">
        <v>152.74</v>
      </c>
      <c r="U75" s="17927">
        <v>33.97</v>
      </c>
      <c r="V75" s="17928">
        <v>0</v>
      </c>
      <c r="W75" s="17929">
        <v>0</v>
      </c>
      <c r="X75" s="17930" t="str">
        <f>=IFERROR(W75/F75*100,0)</f>
      </c>
      <c r="Y75" s="17931">
        <v>15333.0338669682</v>
      </c>
      <c r="Z75" s="17932">
        <v>9925.21718711143</v>
      </c>
      <c r="AA75" s="17933" t="e">
        <v>#N/A</v>
      </c>
      <c r="AB75" s="17934">
        <v>0</v>
      </c>
      <c r="AC75" s="17935">
        <v>1.0482249346598</v>
      </c>
      <c r="AD75" s="17936">
        <v>308401.186030678</v>
      </c>
      <c r="AE75" s="17937">
        <v>171839.257502682</v>
      </c>
      <c r="AF75" s="17938">
        <v>39.6116361447587</v>
      </c>
      <c r="AG75" s="17939">
        <v>17</v>
      </c>
      <c r="AH75" s="17940">
        <v>-231</v>
      </c>
      <c r="AI75" s="17941">
        <v>80</v>
      </c>
      <c r="AJ75" s="17942" t="str">
        <f>=AG75+AI75*0.4</f>
      </c>
      <c r="AK75" s="17943" t="str">
        <f>=IFERROR(AJ75/G75,0)</f>
      </c>
      <c r="AL75" s="17944" t="inlineStr">
        <is>
          <t>2.48%</t>
        </is>
      </c>
      <c r="AM75" s="17945" t="inlineStr">
        <is>
          <t>5.85%</t>
        </is>
      </c>
      <c r="AN75" s="17946">
        <v>78214</v>
      </c>
      <c r="AO75" s="17947" t="inlineStr">
        <is>
          <t>Less likely to attract OZ investment</t>
        </is>
      </c>
      <c r="AP75" s="17952" t="inlineStr">
        <is>
          <t>Less Likely</t>
        </is>
      </c>
    </row>
    <row r="76">
      <c r="A76" s="17907" t="inlineStr">
        <is>
          <t>49035113906</t>
        </is>
      </c>
      <c r="B76" s="17908" t="inlineStr">
        <is>
          <t>Salt Lake</t>
        </is>
      </c>
      <c r="C76" s="17909" t="inlineStr">
        <is>
          <t>Tract 1139.06</t>
        </is>
      </c>
      <c r="D76" s="17910">
        <v>5398</v>
      </c>
      <c r="E76" s="17911">
        <v>1436</v>
      </c>
      <c r="F76" s="17912">
        <v>80058.858091421</v>
      </c>
      <c r="G76" s="17913">
        <v>16518.7606488547</v>
      </c>
      <c r="H76" s="17914">
        <v>79593.5456136386</v>
      </c>
      <c r="I76" s="17915" t="str">
        <f>=IFERROR(H76/F76*100,0)</f>
      </c>
      <c r="J76" s="17916" t="str">
        <f>=K76+L76+M76</f>
      </c>
      <c r="K76" s="17917">
        <v>0</v>
      </c>
      <c r="L76" s="17918">
        <v>0</v>
      </c>
      <c r="M76" s="17919">
        <v>0</v>
      </c>
      <c r="N76" s="17920">
        <v>0.1</v>
      </c>
      <c r="O76" s="17921">
        <v>1.5</v>
      </c>
      <c r="P76" s="17922">
        <v>13</v>
      </c>
      <c r="Q76" s="17923">
        <v>0</v>
      </c>
      <c r="R76" s="17924">
        <v>1682</v>
      </c>
      <c r="S76" s="17925">
        <v>279.24</v>
      </c>
      <c r="T76" s="17926">
        <v>250.19</v>
      </c>
      <c r="U76" s="17927">
        <v>29.05</v>
      </c>
      <c r="V76" s="17928">
        <v>0</v>
      </c>
      <c r="W76" s="17929">
        <v>0</v>
      </c>
      <c r="X76" s="17930" t="str">
        <f>=IFERROR(W76/F76*100,0)</f>
      </c>
      <c r="Y76" s="17931">
        <v>903.146867569031</v>
      </c>
      <c r="Z76" s="17932">
        <v>334.597370676985</v>
      </c>
      <c r="AA76" s="17933" t="e">
        <v>#N/A</v>
      </c>
      <c r="AB76" s="17934">
        <v>2</v>
      </c>
      <c r="AC76" s="17935" t="e">
        <v>#N/A</v>
      </c>
      <c r="AD76" s="17936">
        <v>357704.944959588</v>
      </c>
      <c r="AE76" s="17937">
        <v>151162.389919279</v>
      </c>
      <c r="AF76" s="17938">
        <v>28.2344400991453</v>
      </c>
      <c r="AG76" s="17939">
        <v>157</v>
      </c>
      <c r="AH76" s="17940">
        <v>100</v>
      </c>
      <c r="AI76" s="17941">
        <v>25778</v>
      </c>
      <c r="AJ76" s="17942" t="str">
        <f>=AG76+AI76*0.4</f>
      </c>
      <c r="AK76" s="17943" t="str">
        <f>=IFERROR(AJ76/G76,0)</f>
      </c>
      <c r="AL76" s="17944" t="inlineStr">
        <is>
          <t>9.5%</t>
        </is>
      </c>
      <c r="AM76" s="17945" t="inlineStr">
        <is>
          <t>3.42%</t>
        </is>
      </c>
      <c r="AN76" s="17946">
        <v>74000</v>
      </c>
      <c r="AO76" s="17947" t="inlineStr">
        <is>
          <t>More likely to attract OZ investment, with larger impact</t>
        </is>
      </c>
      <c r="AP76" s="17950" t="inlineStr">
        <is>
          <t>More Likely</t>
        </is>
      </c>
    </row>
    <row r="77">
      <c r="A77" s="17907" t="inlineStr">
        <is>
          <t>49035114700</t>
        </is>
      </c>
      <c r="B77" s="17908" t="inlineStr">
        <is>
          <t>Salt Lake</t>
        </is>
      </c>
      <c r="C77" s="17909" t="inlineStr">
        <is>
          <t>Tract 1147</t>
        </is>
      </c>
      <c r="D77" s="17910">
        <v>4832</v>
      </c>
      <c r="E77" s="17911">
        <v>1613</v>
      </c>
      <c r="F77" s="17912">
        <v>3054.96702276049</v>
      </c>
      <c r="G77" s="17913">
        <v>3012.13521885915</v>
      </c>
      <c r="H77" s="17914">
        <v>8.64184285140485</v>
      </c>
      <c r="I77" s="17915" t="str">
        <f>=IFERROR(H77/F77*100,0)</f>
      </c>
      <c r="J77" s="17916" t="str">
        <f>=K77+L77+M77</f>
      </c>
      <c r="K77" s="17917">
        <v>0</v>
      </c>
      <c r="L77" s="17918">
        <v>0</v>
      </c>
      <c r="M77" s="17919">
        <v>0</v>
      </c>
      <c r="N77" s="17920">
        <v>0</v>
      </c>
      <c r="O77" s="17921">
        <v>2</v>
      </c>
      <c r="P77" s="17922">
        <v>0</v>
      </c>
      <c r="Q77" s="17923">
        <v>0</v>
      </c>
      <c r="R77" s="17924">
        <v>1491</v>
      </c>
      <c r="S77" s="17925">
        <v>455.43</v>
      </c>
      <c r="T77" s="17926">
        <v>453.67</v>
      </c>
      <c r="U77" s="17927">
        <v>1.76</v>
      </c>
      <c r="V77" s="17928">
        <v>0</v>
      </c>
      <c r="W77" s="17929">
        <v>0</v>
      </c>
      <c r="X77" s="17930" t="str">
        <f>=IFERROR(W77/F77*100,0)</f>
      </c>
      <c r="Y77" s="17931">
        <v>4491.32629118561</v>
      </c>
      <c r="Z77" s="17932">
        <v>1398.44710992466</v>
      </c>
      <c r="AA77" s="17933" t="e">
        <v>#N/A</v>
      </c>
      <c r="AB77" s="17934">
        <v>1</v>
      </c>
      <c r="AC77" s="17935" t="e">
        <v>#N/A</v>
      </c>
      <c r="AD77" s="17936">
        <v>441003.66207199</v>
      </c>
      <c r="AE77" s="17937">
        <v>191797.485453906</v>
      </c>
      <c r="AF77" s="17938">
        <v>39.0808010860733</v>
      </c>
      <c r="AG77" s="17939">
        <v>117</v>
      </c>
      <c r="AH77" s="17940">
        <v>63</v>
      </c>
      <c r="AI77" s="17941">
        <v>194</v>
      </c>
      <c r="AJ77" s="17942" t="str">
        <f>=AG77+AI77*0.4</f>
      </c>
      <c r="AK77" s="17943" t="str">
        <f>=IFERROR(AJ77/G77,0)</f>
      </c>
      <c r="AL77" s="17944" t="inlineStr">
        <is>
          <t>11.57%</t>
        </is>
      </c>
      <c r="AM77" s="17945" t="inlineStr">
        <is>
          <t>3.08%</t>
        </is>
      </c>
      <c r="AN77" s="17946">
        <v>79417</v>
      </c>
      <c r="AO77" s="17947" t="inlineStr">
        <is>
          <t>More likely to attract OZ investment, with larger impact</t>
        </is>
      </c>
      <c r="AP77" s="17950" t="inlineStr">
        <is>
          <t>More Likely</t>
        </is>
      </c>
    </row>
    <row r="78">
      <c r="A78" s="17907" t="inlineStr">
        <is>
          <t>49045130600</t>
        </is>
      </c>
      <c r="B78" s="17908" t="inlineStr">
        <is>
          <t>Tooele</t>
        </is>
      </c>
      <c r="C78" s="17909" t="inlineStr">
        <is>
          <t>Tract 1306</t>
        </is>
      </c>
      <c r="D78" s="17910">
        <v>1862</v>
      </c>
      <c r="E78" s="17911">
        <v>625</v>
      </c>
      <c r="F78" s="17912">
        <v>3703803.74179211</v>
      </c>
      <c r="G78" s="17913" t="e">
        <v>#N/A</v>
      </c>
      <c r="H78" s="17914">
        <v>0</v>
      </c>
      <c r="I78" s="17915" t="str">
        <f>=IFERROR(H78/F78*100,0)</f>
      </c>
      <c r="J78" s="17916" t="str">
        <f>=K78+L78+M78</f>
      </c>
      <c r="K78" s="17917">
        <v>0</v>
      </c>
      <c r="L78" s="17918">
        <v>0</v>
      </c>
      <c r="M78" s="17919">
        <v>0</v>
      </c>
      <c r="N78" s="17920">
        <v>0</v>
      </c>
      <c r="O78" s="17921">
        <v>0</v>
      </c>
      <c r="P78" s="17922">
        <v>0</v>
      </c>
      <c r="Q78" s="17923">
        <v>0</v>
      </c>
      <c r="R78" s="17924">
        <v>463</v>
      </c>
      <c r="S78" s="17925">
        <v>5628.1</v>
      </c>
      <c r="T78" s="17926">
        <v>5610.92</v>
      </c>
      <c r="U78" s="17927">
        <v>17.18</v>
      </c>
      <c r="V78" s="17928">
        <v>0</v>
      </c>
      <c r="W78" s="17929">
        <v>0</v>
      </c>
      <c r="X78" s="17930" t="str">
        <f>=IFERROR(W78/F78*100,0)</f>
      </c>
      <c r="Y78" s="17931" t="e">
        <v>#N/A</v>
      </c>
      <c r="Z78" s="17932" t="e">
        <v>#N/A</v>
      </c>
      <c r="AA78" s="17933" t="e">
        <v>#N/A</v>
      </c>
      <c r="AB78" s="17934">
        <v>12</v>
      </c>
      <c r="AC78" s="17935" t="e">
        <v>#N/A</v>
      </c>
      <c r="AD78" s="17936" t="e">
        <v>#N/A</v>
      </c>
      <c r="AE78" s="17937" t="e">
        <v>#N/A</v>
      </c>
      <c r="AF78" s="17938" t="e">
        <v>#VALUE!</v>
      </c>
      <c r="AG78" s="17939">
        <v>171</v>
      </c>
      <c r="AH78" s="17940">
        <v>195</v>
      </c>
      <c r="AI78" s="17941">
        <v>131</v>
      </c>
      <c r="AJ78" s="17942" t="str">
        <f>=AG78+AI78*0.4</f>
      </c>
      <c r="AK78" s="17943" t="str">
        <f>=IFERROR(AJ78/G78,0)</f>
      </c>
      <c r="AL78" s="17944" t="inlineStr">
        <is>
          <t>18.32%</t>
        </is>
      </c>
      <c r="AM78" s="17945" t="inlineStr">
        <is>
          <t>2.16%</t>
        </is>
      </c>
      <c r="AN78" s="17946">
        <v>56111</v>
      </c>
      <c r="AO78" s="17947" t="inlineStr">
        <is>
          <t>Less likely to attract OZ investment</t>
        </is>
      </c>
      <c r="AP78" s="17952" t="inlineStr">
        <is>
          <t>Less Likely</t>
        </is>
      </c>
    </row>
    <row r="79">
      <c r="A79" s="17907" t="inlineStr">
        <is>
          <t>49045131003</t>
        </is>
      </c>
      <c r="B79" s="17908" t="inlineStr">
        <is>
          <t>Tooele</t>
        </is>
      </c>
      <c r="C79" s="17909" t="inlineStr">
        <is>
          <t>Tract 1310.03</t>
        </is>
      </c>
      <c r="D79" s="17910">
        <v>3781</v>
      </c>
      <c r="E79" s="17911">
        <v>1489</v>
      </c>
      <c r="F79" s="17912">
        <v>556.773065096456</v>
      </c>
      <c r="G79" s="17913" t="e">
        <v>#N/A</v>
      </c>
      <c r="H79" s="17914">
        <v>0</v>
      </c>
      <c r="I79" s="17915" t="str">
        <f>=IFERROR(H79/F79*100,0)</f>
      </c>
      <c r="J79" s="17916" t="str">
        <f>=K79+L79+M79</f>
      </c>
      <c r="K79" s="17917">
        <v>0</v>
      </c>
      <c r="L79" s="17918">
        <v>0</v>
      </c>
      <c r="M79" s="17919">
        <v>6.1</v>
      </c>
      <c r="N79" s="17920">
        <v>0</v>
      </c>
      <c r="O79" s="17921">
        <v>0</v>
      </c>
      <c r="P79" s="17922">
        <v>0</v>
      </c>
      <c r="Q79" s="17923">
        <v>0</v>
      </c>
      <c r="R79" s="17924">
        <v>1369</v>
      </c>
      <c r="S79" s="17925">
        <v>240.44</v>
      </c>
      <c r="T79" s="17926">
        <v>216.67</v>
      </c>
      <c r="U79" s="17927">
        <v>23.77</v>
      </c>
      <c r="V79" s="17928">
        <v>0</v>
      </c>
      <c r="W79" s="17929">
        <v>0</v>
      </c>
      <c r="X79" s="17930" t="str">
        <f>=IFERROR(W79/F79*100,0)</f>
      </c>
      <c r="Y79" s="17931" t="e">
        <v>#N/A</v>
      </c>
      <c r="Z79" s="17932" t="e">
        <v>#N/A</v>
      </c>
      <c r="AA79" s="17933" t="e">
        <v>#N/A</v>
      </c>
      <c r="AB79" s="17934">
        <v>0</v>
      </c>
      <c r="AC79" s="17935">
        <v>10.7057470736559</v>
      </c>
      <c r="AD79" s="17936" t="e">
        <v>#N/A</v>
      </c>
      <c r="AE79" s="17937" t="e">
        <v>#N/A</v>
      </c>
      <c r="AF79" s="17938" t="e">
        <v>#VALUE!</v>
      </c>
      <c r="AG79" s="17939">
        <v>209</v>
      </c>
      <c r="AH79" s="17940">
        <v>60</v>
      </c>
      <c r="AI79" s="17941">
        <v>174</v>
      </c>
      <c r="AJ79" s="17942" t="str">
        <f>=AG79+AI79*0.4</f>
      </c>
      <c r="AK79" s="17943" t="str">
        <f>=IFERROR(AJ79/G79,0)</f>
      </c>
      <c r="AL79" s="17944" t="inlineStr">
        <is>
          <t>7.46%</t>
        </is>
      </c>
      <c r="AM79" s="17945" t="inlineStr">
        <is>
          <t>5.61%</t>
        </is>
      </c>
      <c r="AN79" s="17946">
        <v>78984</v>
      </c>
      <c r="AO79" s="17947" t="inlineStr">
        <is>
          <t>Less likely to attract OZ investment</t>
        </is>
      </c>
      <c r="AP79" s="17952" t="inlineStr">
        <is>
          <t>Less Likely</t>
        </is>
      </c>
    </row>
    <row r="80">
      <c r="A80" s="17907" t="inlineStr">
        <is>
          <t>49045131102</t>
        </is>
      </c>
      <c r="B80" s="17908" t="inlineStr">
        <is>
          <t>Tooele</t>
        </is>
      </c>
      <c r="C80" s="17909" t="inlineStr">
        <is>
          <t>Tract 1311.02</t>
        </is>
      </c>
      <c r="D80" s="17910">
        <v>4403</v>
      </c>
      <c r="E80" s="17911">
        <v>1553</v>
      </c>
      <c r="F80" s="17912">
        <v>692.167293853519</v>
      </c>
      <c r="G80" s="17913" t="e">
        <v>#N/A</v>
      </c>
      <c r="H80" s="17914">
        <v>0.075309084922146</v>
      </c>
      <c r="I80" s="17915" t="str">
        <f>=IFERROR(H80/F80*100,0)</f>
      </c>
      <c r="J80" s="17916" t="str">
        <f>=K80+L80+M80</f>
      </c>
      <c r="K80" s="17917">
        <v>0</v>
      </c>
      <c r="L80" s="17918">
        <v>0</v>
      </c>
      <c r="M80" s="17919">
        <v>2.9</v>
      </c>
      <c r="N80" s="17920">
        <v>0</v>
      </c>
      <c r="O80" s="17921">
        <v>0</v>
      </c>
      <c r="P80" s="17922">
        <v>0</v>
      </c>
      <c r="Q80" s="17923">
        <v>0</v>
      </c>
      <c r="R80" s="17924">
        <v>1368</v>
      </c>
      <c r="S80" s="17925">
        <v>360.4</v>
      </c>
      <c r="T80" s="17926">
        <v>346.4</v>
      </c>
      <c r="U80" s="17927">
        <v>14</v>
      </c>
      <c r="V80" s="17928">
        <v>0</v>
      </c>
      <c r="W80" s="17929">
        <v>0</v>
      </c>
      <c r="X80" s="17930" t="str">
        <f>=IFERROR(W80/F80*100,0)</f>
      </c>
      <c r="Y80" s="17931" t="e">
        <v>#N/A</v>
      </c>
      <c r="Z80" s="17932" t="e">
        <v>#N/A</v>
      </c>
      <c r="AA80" s="17933" t="e">
        <v>#N/A</v>
      </c>
      <c r="AB80" s="17934">
        <v>0</v>
      </c>
      <c r="AC80" s="17935">
        <v>11.3012697816661</v>
      </c>
      <c r="AD80" s="17936" t="e">
        <v>#N/A</v>
      </c>
      <c r="AE80" s="17937" t="e">
        <v>#N/A</v>
      </c>
      <c r="AF80" s="17938" t="e">
        <v>#VALUE!</v>
      </c>
      <c r="AG80" s="17939">
        <v>283</v>
      </c>
      <c r="AH80" s="17940">
        <v>160</v>
      </c>
      <c r="AI80" s="17941">
        <v>215</v>
      </c>
      <c r="AJ80" s="17942" t="str">
        <f>=AG80+AI80*0.4</f>
      </c>
      <c r="AK80" s="17943" t="str">
        <f>=IFERROR(AJ80/G80,0)</f>
      </c>
      <c r="AL80" s="17944" t="inlineStr">
        <is>
          <t>9.97%</t>
        </is>
      </c>
      <c r="AM80" s="17945" t="inlineStr">
        <is>
          <t>2.92%</t>
        </is>
      </c>
      <c r="AN80" s="17946">
        <v>73357</v>
      </c>
      <c r="AO80" s="17947" t="inlineStr">
        <is>
          <t>Less likely to attract OZ investment</t>
        </is>
      </c>
      <c r="AP80" s="17952" t="inlineStr">
        <is>
          <t>Less Likely</t>
        </is>
      </c>
    </row>
    <row r="81">
      <c r="A81" s="17907" t="inlineStr">
        <is>
          <t>49049000511</t>
        </is>
      </c>
      <c r="B81" s="17908" t="inlineStr">
        <is>
          <t>Utah</t>
        </is>
      </c>
      <c r="C81" s="17909" t="inlineStr">
        <is>
          <t>Tract 5.11</t>
        </is>
      </c>
      <c r="D81" s="17910">
        <v>5198</v>
      </c>
      <c r="E81" s="17911">
        <v>1862</v>
      </c>
      <c r="F81" s="17912">
        <v>523.978966568803</v>
      </c>
      <c r="G81" s="17913">
        <v>523.978367313848</v>
      </c>
      <c r="H81" s="17914">
        <v>0</v>
      </c>
      <c r="I81" s="17915" t="str">
        <f>=IFERROR(H81/F81*100,0)</f>
      </c>
      <c r="J81" s="17916" t="str">
        <f>=K81+L81+M81</f>
      </c>
      <c r="K81" s="17917">
        <v>0</v>
      </c>
      <c r="L81" s="17918">
        <v>0</v>
      </c>
      <c r="M81" s="17919">
        <v>49.6</v>
      </c>
      <c r="N81" s="17920">
        <v>0</v>
      </c>
      <c r="O81" s="17921">
        <v>0</v>
      </c>
      <c r="P81" s="17922">
        <v>0</v>
      </c>
      <c r="Q81" s="17923">
        <v>0</v>
      </c>
      <c r="R81" s="17924">
        <v>2011</v>
      </c>
      <c r="S81" s="17925">
        <v>107.67</v>
      </c>
      <c r="T81" s="17926">
        <v>22.04</v>
      </c>
      <c r="U81" s="17927">
        <v>85.63</v>
      </c>
      <c r="V81" s="17928">
        <v>0</v>
      </c>
      <c r="W81" s="17929">
        <v>0</v>
      </c>
      <c r="X81" s="17930" t="str">
        <f>=IFERROR(W81/F81*100,0)</f>
      </c>
      <c r="Y81" s="17931">
        <v>16543.2456346594</v>
      </c>
      <c r="Z81" s="17932">
        <v>6782.0377101992</v>
      </c>
      <c r="AA81" s="17933" t="e">
        <v>#N/A</v>
      </c>
      <c r="AB81" s="17934">
        <v>0</v>
      </c>
      <c r="AC81" s="17935">
        <v>0.565478011383906</v>
      </c>
      <c r="AD81" s="17936">
        <v>221902.00901775</v>
      </c>
      <c r="AE81" s="17937">
        <v>114811.201925159</v>
      </c>
      <c r="AF81" s="17938">
        <v>25.8616706721172</v>
      </c>
      <c r="AG81" s="17939">
        <v>58</v>
      </c>
      <c r="AH81" s="17940">
        <v>-373</v>
      </c>
      <c r="AI81" s="17941">
        <v>373</v>
      </c>
      <c r="AJ81" s="17942" t="str">
        <f>=AG81+AI81*0.4</f>
      </c>
      <c r="AK81" s="17943" t="str">
        <f>=IFERROR(AJ81/G81,0)</f>
      </c>
      <c r="AL81" s="17944" t="inlineStr">
        <is>
          <t>6.14%</t>
        </is>
      </c>
      <c r="AM81" s="17945" t="inlineStr">
        <is>
          <t>0.46%</t>
        </is>
      </c>
      <c r="AN81" s="17946">
        <v>69679</v>
      </c>
      <c r="AO81" s="17947" t="inlineStr">
        <is>
          <t>More likely to attract OZ investment, with larger impact</t>
        </is>
      </c>
      <c r="AP81" s="17950" t="inlineStr">
        <is>
          <t>More Likely</t>
        </is>
      </c>
    </row>
    <row r="82">
      <c r="A82" s="17907" t="inlineStr">
        <is>
          <t>49049000801</t>
        </is>
      </c>
      <c r="B82" s="17908" t="inlineStr">
        <is>
          <t>Utah</t>
        </is>
      </c>
      <c r="C82" s="17909" t="inlineStr">
        <is>
          <t>Tract 8.01</t>
        </is>
      </c>
      <c r="D82" s="17910">
        <v>5433</v>
      </c>
      <c r="E82" s="17911">
        <v>1671</v>
      </c>
      <c r="F82" s="17912">
        <v>452.197737247069</v>
      </c>
      <c r="G82" s="17913">
        <v>452.19723112302</v>
      </c>
      <c r="H82" s="17914">
        <v>0</v>
      </c>
      <c r="I82" s="17915" t="str">
        <f>=IFERROR(H82/F82*100,0)</f>
      </c>
      <c r="J82" s="17916" t="str">
        <f>=K82+L82+M82</f>
      </c>
      <c r="K82" s="17917">
        <v>0</v>
      </c>
      <c r="L82" s="17918">
        <v>0</v>
      </c>
      <c r="M82" s="17919">
        <v>0</v>
      </c>
      <c r="N82" s="17920">
        <v>0</v>
      </c>
      <c r="O82" s="17921">
        <v>0</v>
      </c>
      <c r="P82" s="17922">
        <v>0</v>
      </c>
      <c r="Q82" s="17923">
        <v>9.1</v>
      </c>
      <c r="R82" s="17924">
        <v>1647</v>
      </c>
      <c r="S82" s="17925">
        <v>228.93</v>
      </c>
      <c r="T82" s="17926">
        <v>165.9</v>
      </c>
      <c r="U82" s="17927">
        <v>63.03</v>
      </c>
      <c r="V82" s="17928">
        <v>0</v>
      </c>
      <c r="W82" s="17929">
        <v>0</v>
      </c>
      <c r="X82" s="17930" t="str">
        <f>=IFERROR(W82/F82*100,0)</f>
      </c>
      <c r="Y82" s="17931">
        <v>16483.7905445974</v>
      </c>
      <c r="Z82" s="17932">
        <v>6822.67614750911</v>
      </c>
      <c r="AA82" s="17933" t="e">
        <v>#N/A</v>
      </c>
      <c r="AB82" s="17934">
        <v>0</v>
      </c>
      <c r="AC82" s="17935">
        <v>0.0190214361842824</v>
      </c>
      <c r="AD82" s="17936">
        <v>234566.246082949</v>
      </c>
      <c r="AE82" s="17937">
        <v>117455.044861643</v>
      </c>
      <c r="AF82" s="17938">
        <v>26.8399701991021</v>
      </c>
      <c r="AG82" s="17939">
        <v>64</v>
      </c>
      <c r="AH82" s="17940">
        <v>-116</v>
      </c>
      <c r="AI82" s="17941">
        <v>19</v>
      </c>
      <c r="AJ82" s="17942" t="str">
        <f>=AG82+AI82*0.4</f>
      </c>
      <c r="AK82" s="17943" t="str">
        <f>=IFERROR(AJ82/G82,0)</f>
      </c>
      <c r="AL82" s="17944" t="inlineStr">
        <is>
          <t>9.65%</t>
        </is>
      </c>
      <c r="AM82" s="17945" t="inlineStr">
        <is>
          <t>3.93%</t>
        </is>
      </c>
      <c r="AN82" s="17946">
        <v>72352</v>
      </c>
      <c r="AO82" s="17947" t="inlineStr">
        <is>
          <t>Less likely to attract OZ investment</t>
        </is>
      </c>
      <c r="AP82" s="17952" t="inlineStr">
        <is>
          <t>Less Likely</t>
        </is>
      </c>
    </row>
    <row r="83">
      <c r="A83" s="17907" t="inlineStr">
        <is>
          <t>49049000803</t>
        </is>
      </c>
      <c r="B83" s="17908" t="inlineStr">
        <is>
          <t>Utah</t>
        </is>
      </c>
      <c r="C83" s="17909" t="inlineStr">
        <is>
          <t>Tract 8.03</t>
        </is>
      </c>
      <c r="D83" s="17910">
        <v>2877</v>
      </c>
      <c r="E83" s="17911">
        <v>771</v>
      </c>
      <c r="F83" s="17912">
        <v>182.481637876164</v>
      </c>
      <c r="G83" s="17913">
        <v>182.48142334952</v>
      </c>
      <c r="H83" s="17914">
        <v>0</v>
      </c>
      <c r="I83" s="17915" t="str">
        <f>=IFERROR(H83/F83*100,0)</f>
      </c>
      <c r="J83" s="17916" t="str">
        <f>=K83+L83+M83</f>
      </c>
      <c r="K83" s="17917">
        <v>0</v>
      </c>
      <c r="L83" s="17918">
        <v>0</v>
      </c>
      <c r="M83" s="17919">
        <v>0</v>
      </c>
      <c r="N83" s="17920">
        <v>0</v>
      </c>
      <c r="O83" s="17921">
        <v>0</v>
      </c>
      <c r="P83" s="17922">
        <v>0</v>
      </c>
      <c r="Q83" s="17923">
        <v>0</v>
      </c>
      <c r="R83" s="17924">
        <v>830</v>
      </c>
      <c r="S83" s="17925">
        <v>112.12</v>
      </c>
      <c r="T83" s="17926">
        <v>73.05</v>
      </c>
      <c r="U83" s="17927">
        <v>39.07</v>
      </c>
      <c r="V83" s="17928">
        <v>0</v>
      </c>
      <c r="W83" s="17929">
        <v>0</v>
      </c>
      <c r="X83" s="17930" t="str">
        <f>=IFERROR(W83/F83*100,0)</f>
      </c>
      <c r="Y83" s="17931">
        <v>15662.6747666935</v>
      </c>
      <c r="Z83" s="17932">
        <v>6447.05337293752</v>
      </c>
      <c r="AA83" s="17933" t="e">
        <v>#N/A</v>
      </c>
      <c r="AB83" s="17934">
        <v>0</v>
      </c>
      <c r="AC83" s="17935">
        <v>0.00969327398119549</v>
      </c>
      <c r="AD83" s="17936">
        <v>240328.109306619</v>
      </c>
      <c r="AE83" s="17937">
        <v>119907.761426387</v>
      </c>
      <c r="AF83" s="17938">
        <v>26.9321429924603</v>
      </c>
      <c r="AG83" s="17939">
        <v>17</v>
      </c>
      <c r="AH83" s="17940">
        <v>-102</v>
      </c>
      <c r="AI83" s="17941">
        <v>35</v>
      </c>
      <c r="AJ83" s="17942" t="str">
        <f>=AG83+AI83*0.4</f>
      </c>
      <c r="AK83" s="17943" t="str">
        <f>=IFERROR(AJ83/G83,0)</f>
      </c>
      <c r="AL83" s="17944" t="inlineStr">
        <is>
          <t>24.01%</t>
        </is>
      </c>
      <c r="AM83" s="17945" t="inlineStr">
        <is>
          <t>6.9%</t>
        </is>
      </c>
      <c r="AN83" s="17946">
        <v>98750</v>
      </c>
      <c r="AO83" s="17947" t="inlineStr">
        <is>
          <t>More likely to attract OZ investment, with larger impact</t>
        </is>
      </c>
      <c r="AP83" s="17950" t="inlineStr">
        <is>
          <t>More Likely</t>
        </is>
      </c>
    </row>
    <row r="84">
      <c r="A84" s="17907" t="inlineStr">
        <is>
          <t>49049000804</t>
        </is>
      </c>
      <c r="B84" s="17908" t="inlineStr">
        <is>
          <t>Utah</t>
        </is>
      </c>
      <c r="C84" s="17909" t="inlineStr">
        <is>
          <t>Tract 8.04</t>
        </is>
      </c>
      <c r="D84" s="17910">
        <v>2850</v>
      </c>
      <c r="E84" s="17911">
        <v>1133</v>
      </c>
      <c r="F84" s="17912">
        <v>310.53642055672</v>
      </c>
      <c r="G84" s="17913">
        <v>310.536069341709</v>
      </c>
      <c r="H84" s="17914">
        <v>0</v>
      </c>
      <c r="I84" s="17915" t="str">
        <f>=IFERROR(H84/F84*100,0)</f>
      </c>
      <c r="J84" s="17916" t="str">
        <f>=K84+L84+M84</f>
      </c>
      <c r="K84" s="17917">
        <v>0</v>
      </c>
      <c r="L84" s="17918">
        <v>0</v>
      </c>
      <c r="M84" s="17919">
        <v>0</v>
      </c>
      <c r="N84" s="17920">
        <v>0</v>
      </c>
      <c r="O84" s="17921">
        <v>0</v>
      </c>
      <c r="P84" s="17922">
        <v>0</v>
      </c>
      <c r="Q84" s="17923">
        <v>17.8</v>
      </c>
      <c r="R84" s="17924">
        <v>1144</v>
      </c>
      <c r="S84" s="17925">
        <v>107.1</v>
      </c>
      <c r="T84" s="17926">
        <v>64.33</v>
      </c>
      <c r="U84" s="17927">
        <v>42.77</v>
      </c>
      <c r="V84" s="17928">
        <v>0</v>
      </c>
      <c r="W84" s="17929">
        <v>0</v>
      </c>
      <c r="X84" s="17930" t="str">
        <f>=IFERROR(W84/F84*100,0)</f>
      </c>
      <c r="Y84" s="17931">
        <v>18379.2968170494</v>
      </c>
      <c r="Z84" s="17932">
        <v>7968.58315488181</v>
      </c>
      <c r="AA84" s="17933" t="e">
        <v>#N/A</v>
      </c>
      <c r="AB84" s="17934">
        <v>0</v>
      </c>
      <c r="AC84" s="17935">
        <v>0.582601997034508</v>
      </c>
      <c r="AD84" s="17936">
        <v>228266.807281601</v>
      </c>
      <c r="AE84" s="17937">
        <v>113515.638670249</v>
      </c>
      <c r="AF84" s="17938">
        <v>27.4249450660115</v>
      </c>
      <c r="AG84" s="17939">
        <v>97</v>
      </c>
      <c r="AH84" s="17940">
        <v>95</v>
      </c>
      <c r="AI84" s="17941">
        <v>-75</v>
      </c>
      <c r="AJ84" s="17942" t="str">
        <f>=AG84+AI84*0.4</f>
      </c>
      <c r="AK84" s="17943" t="str">
        <f>=IFERROR(AJ84/G84,0)</f>
      </c>
      <c r="AL84" s="17944" t="inlineStr">
        <is>
          <t>5.28%</t>
        </is>
      </c>
      <c r="AM84" s="17945" t="inlineStr">
        <is>
          <t>5.64%</t>
        </is>
      </c>
      <c r="AN84" s="17946">
        <v>76989</v>
      </c>
      <c r="AO84" s="17947" t="inlineStr">
        <is>
          <t>Less likely to attract OZ investment</t>
        </is>
      </c>
      <c r="AP84" s="17952" t="inlineStr">
        <is>
          <t>Less Likely</t>
        </is>
      </c>
    </row>
    <row r="85">
      <c r="A85" s="17907" t="inlineStr">
        <is>
          <t>49049000901</t>
        </is>
      </c>
      <c r="B85" s="17908" t="inlineStr">
        <is>
          <t>Utah</t>
        </is>
      </c>
      <c r="C85" s="17909" t="inlineStr">
        <is>
          <t>Tract 9.01</t>
        </is>
      </c>
      <c r="D85" s="17910">
        <v>5373</v>
      </c>
      <c r="E85" s="17911">
        <v>1916</v>
      </c>
      <c r="F85" s="17912">
        <v>417.339783513858</v>
      </c>
      <c r="G85" s="17913">
        <v>417.339321046798</v>
      </c>
      <c r="H85" s="17914">
        <v>0</v>
      </c>
      <c r="I85" s="17915" t="str">
        <f>=IFERROR(H85/F85*100,0)</f>
      </c>
      <c r="J85" s="17916" t="str">
        <f>=K85+L85+M85</f>
      </c>
      <c r="K85" s="17917">
        <v>0</v>
      </c>
      <c r="L85" s="17918">
        <v>0</v>
      </c>
      <c r="M85" s="17919">
        <v>0</v>
      </c>
      <c r="N85" s="17920">
        <v>0</v>
      </c>
      <c r="O85" s="17921">
        <v>0</v>
      </c>
      <c r="P85" s="17922">
        <v>0</v>
      </c>
      <c r="Q85" s="17923">
        <v>11.9</v>
      </c>
      <c r="R85" s="17924">
        <v>1826</v>
      </c>
      <c r="S85" s="17925">
        <v>191.33</v>
      </c>
      <c r="T85" s="17926">
        <v>125.99</v>
      </c>
      <c r="U85" s="17927">
        <v>65.34</v>
      </c>
      <c r="V85" s="17928">
        <v>0</v>
      </c>
      <c r="W85" s="17929">
        <v>0</v>
      </c>
      <c r="X85" s="17930" t="str">
        <f>=IFERROR(W85/F85*100,0)</f>
      </c>
      <c r="Y85" s="17931">
        <v>21573.9566996403</v>
      </c>
      <c r="Z85" s="17932">
        <v>8820.25721799445</v>
      </c>
      <c r="AA85" s="17933" t="e">
        <v>#N/A</v>
      </c>
      <c r="AB85" s="17934">
        <v>0</v>
      </c>
      <c r="AC85" s="17935">
        <v>1.29300726018934</v>
      </c>
      <c r="AD85" s="17936">
        <v>219395.094549812</v>
      </c>
      <c r="AE85" s="17937">
        <v>109241.552513835</v>
      </c>
      <c r="AF85" s="17938">
        <v>27.8735618798067</v>
      </c>
      <c r="AG85" s="17939">
        <v>200</v>
      </c>
      <c r="AH85" s="17940">
        <v>316</v>
      </c>
      <c r="AI85" s="17941">
        <v>-1</v>
      </c>
      <c r="AJ85" s="17942" t="str">
        <f>=AG85+AI85*0.4</f>
      </c>
      <c r="AK85" s="17943" t="str">
        <f>=IFERROR(AJ85/G85,0)</f>
      </c>
      <c r="AL85" s="17944" t="inlineStr">
        <is>
          <t>11.71%</t>
        </is>
      </c>
      <c r="AM85" s="17945" t="inlineStr">
        <is>
          <t>2.64%</t>
        </is>
      </c>
      <c r="AN85" s="17946">
        <v>73952</v>
      </c>
      <c r="AO85" s="17947" t="inlineStr">
        <is>
          <t>More likely to attract OZ investment, with larger impact</t>
        </is>
      </c>
      <c r="AP85" s="17950" t="inlineStr">
        <is>
          <t>More Likely</t>
        </is>
      </c>
    </row>
    <row r="86">
      <c r="A86" s="17907" t="inlineStr">
        <is>
          <t>49049001103</t>
        </is>
      </c>
      <c r="B86" s="17908" t="inlineStr">
        <is>
          <t>Utah</t>
        </is>
      </c>
      <c r="C86" s="17909" t="inlineStr">
        <is>
          <t>Tract 11.03</t>
        </is>
      </c>
      <c r="D86" s="17910">
        <v>3074</v>
      </c>
      <c r="E86" s="17911">
        <v>901</v>
      </c>
      <c r="F86" s="17912">
        <v>514.574670724087</v>
      </c>
      <c r="G86" s="17913">
        <v>514.574085723579</v>
      </c>
      <c r="H86" s="17914">
        <v>0</v>
      </c>
      <c r="I86" s="17915" t="str">
        <f>=IFERROR(H86/F86*100,0)</f>
      </c>
      <c r="J86" s="17916" t="str">
        <f>=K86+L86+M86</f>
      </c>
      <c r="K86" s="17917">
        <v>0</v>
      </c>
      <c r="L86" s="17918">
        <v>0</v>
      </c>
      <c r="M86" s="17919">
        <v>8.9</v>
      </c>
      <c r="N86" s="17920">
        <v>0</v>
      </c>
      <c r="O86" s="17921">
        <v>0</v>
      </c>
      <c r="P86" s="17922">
        <v>0</v>
      </c>
      <c r="Q86" s="17923">
        <v>1.5</v>
      </c>
      <c r="R86" s="17924">
        <v>1176</v>
      </c>
      <c r="S86" s="17925">
        <v>146.2</v>
      </c>
      <c r="T86" s="17926">
        <v>126.06</v>
      </c>
      <c r="U86" s="17927">
        <v>20.14</v>
      </c>
      <c r="V86" s="17928">
        <v>2</v>
      </c>
      <c r="W86" s="17929">
        <v>176.649241032999</v>
      </c>
      <c r="X86" s="17930" t="str">
        <f>=IFERROR(W86/F86*100,0)</f>
      </c>
      <c r="Y86" s="17931">
        <v>25648.4348343597</v>
      </c>
      <c r="Z86" s="17932">
        <v>9387.53185128188</v>
      </c>
      <c r="AA86" s="17933" t="e">
        <v>#N/A</v>
      </c>
      <c r="AB86" s="17934">
        <v>0</v>
      </c>
      <c r="AC86" s="17935">
        <v>0.00750525078410937</v>
      </c>
      <c r="AD86" s="17936">
        <v>201202.577525036</v>
      </c>
      <c r="AE86" s="17937">
        <v>98409.7687795522</v>
      </c>
      <c r="AF86" s="17938">
        <v>26.9987418698456</v>
      </c>
      <c r="AG86" s="17939">
        <v>64</v>
      </c>
      <c r="AH86" s="17940">
        <v>-31</v>
      </c>
      <c r="AI86" s="17941">
        <v>-66</v>
      </c>
      <c r="AJ86" s="17942" t="str">
        <f>=AG86+AI86*0.4</f>
      </c>
      <c r="AK86" s="17943" t="str">
        <f>=IFERROR(AJ86/G86,0)</f>
      </c>
      <c r="AL86" s="17944" t="inlineStr">
        <is>
          <t>27.66%</t>
        </is>
      </c>
      <c r="AM86" s="17945" t="inlineStr">
        <is>
          <t>2.09%</t>
        </is>
      </c>
      <c r="AN86" s="17946">
        <v>108000</v>
      </c>
      <c r="AO86" s="17947" t="inlineStr">
        <is>
          <t>More likely to attract OZ investment, with larger impact</t>
        </is>
      </c>
      <c r="AP86" s="17950" t="inlineStr">
        <is>
          <t>More Likely</t>
        </is>
      </c>
    </row>
    <row r="87">
      <c r="A87" s="17907" t="inlineStr">
        <is>
          <t>49049001108</t>
        </is>
      </c>
      <c r="B87" s="17908" t="inlineStr">
        <is>
          <t>Utah</t>
        </is>
      </c>
      <c r="C87" s="17909" t="inlineStr">
        <is>
          <t>Tract 11.08</t>
        </is>
      </c>
      <c r="D87" s="17910">
        <v>3911</v>
      </c>
      <c r="E87" s="17911">
        <v>1667</v>
      </c>
      <c r="F87" s="17912">
        <v>269.646950591886</v>
      </c>
      <c r="G87" s="17913">
        <v>269.646648356389</v>
      </c>
      <c r="H87" s="17914">
        <v>0</v>
      </c>
      <c r="I87" s="17915" t="str">
        <f>=IFERROR(H87/F87*100,0)</f>
      </c>
      <c r="J87" s="17916" t="str">
        <f>=K87+L87+M87</f>
      </c>
      <c r="K87" s="17917">
        <v>0</v>
      </c>
      <c r="L87" s="17918">
        <v>20.9</v>
      </c>
      <c r="M87" s="17919">
        <v>7.4</v>
      </c>
      <c r="N87" s="17920">
        <v>27.6</v>
      </c>
      <c r="O87" s="17921">
        <v>0</v>
      </c>
      <c r="P87" s="17922">
        <v>0</v>
      </c>
      <c r="Q87" s="17923">
        <v>0</v>
      </c>
      <c r="R87" s="17924">
        <v>1285</v>
      </c>
      <c r="S87" s="17925">
        <v>98.83</v>
      </c>
      <c r="T87" s="17926">
        <v>42.05</v>
      </c>
      <c r="U87" s="17927">
        <v>56.78</v>
      </c>
      <c r="V87" s="17928">
        <v>0</v>
      </c>
      <c r="W87" s="17929">
        <v>35.0075655841838</v>
      </c>
      <c r="X87" s="17930" t="str">
        <f>=IFERROR(W87/F87*100,0)</f>
      </c>
      <c r="Y87" s="17931">
        <v>29439.0993280851</v>
      </c>
      <c r="Z87" s="17932">
        <v>10758.3579023638</v>
      </c>
      <c r="AA87" s="17933" t="e">
        <v>#N/A</v>
      </c>
      <c r="AB87" s="17934">
        <v>0</v>
      </c>
      <c r="AC87" s="17935">
        <v>1.27336998545108</v>
      </c>
      <c r="AD87" s="17936">
        <v>222706.197049858</v>
      </c>
      <c r="AE87" s="17937">
        <v>108538.027544544</v>
      </c>
      <c r="AF87" s="17938">
        <v>31.3075798306561</v>
      </c>
      <c r="AG87" s="17939">
        <v>74</v>
      </c>
      <c r="AH87" s="17940">
        <v>-5</v>
      </c>
      <c r="AI87" s="17941">
        <v>27</v>
      </c>
      <c r="AJ87" s="17942" t="str">
        <f>=AG87+AI87*0.4</f>
      </c>
      <c r="AK87" s="17943" t="str">
        <f>=IFERROR(AJ87/G87,0)</f>
      </c>
      <c r="AL87" s="17944" t="inlineStr">
        <is>
          <t>12.61%</t>
        </is>
      </c>
      <c r="AM87" s="17945" t="inlineStr">
        <is>
          <t>4%</t>
        </is>
      </c>
      <c r="AN87" s="17946">
        <v>54116</v>
      </c>
      <c r="AO87" s="17947" t="inlineStr">
        <is>
          <t>More likely to attract OZ investment, with larger impact</t>
        </is>
      </c>
      <c r="AP87" s="17950" t="inlineStr">
        <is>
          <t>More Likely</t>
        </is>
      </c>
    </row>
    <row r="88">
      <c r="A88" s="17907" t="inlineStr">
        <is>
          <t>49049001401</t>
        </is>
      </c>
      <c r="B88" s="17908" t="inlineStr">
        <is>
          <t>Utah</t>
        </is>
      </c>
      <c r="C88" s="17909" t="inlineStr">
        <is>
          <t>Tract 14.01</t>
        </is>
      </c>
      <c r="D88" s="17910">
        <v>3658</v>
      </c>
      <c r="E88" s="17911">
        <v>1085</v>
      </c>
      <c r="F88" s="17912">
        <v>1182.81619832794</v>
      </c>
      <c r="G88" s="17913">
        <v>1179.40080067342</v>
      </c>
      <c r="H88" s="17914">
        <v>0</v>
      </c>
      <c r="I88" s="17915" t="str">
        <f>=IFERROR(H88/F88*100,0)</f>
      </c>
      <c r="J88" s="17916" t="str">
        <f>=K88+L88+M88</f>
      </c>
      <c r="K88" s="17917">
        <v>0</v>
      </c>
      <c r="L88" s="17918">
        <v>0</v>
      </c>
      <c r="M88" s="17919">
        <v>0</v>
      </c>
      <c r="N88" s="17920">
        <v>4.2</v>
      </c>
      <c r="O88" s="17921">
        <v>20.9</v>
      </c>
      <c r="P88" s="17922">
        <v>0</v>
      </c>
      <c r="Q88" s="17923">
        <v>0</v>
      </c>
      <c r="R88" s="17924">
        <v>1837</v>
      </c>
      <c r="S88" s="17925">
        <v>343.33</v>
      </c>
      <c r="T88" s="17926">
        <v>301.25</v>
      </c>
      <c r="U88" s="17927">
        <v>42.08</v>
      </c>
      <c r="V88" s="17928">
        <v>1</v>
      </c>
      <c r="W88" s="17929">
        <v>66.5891280101411</v>
      </c>
      <c r="X88" s="17930" t="str">
        <f>=IFERROR(W88/F88*100,0)</f>
      </c>
      <c r="Y88" s="17931">
        <v>22242.0545684507</v>
      </c>
      <c r="Z88" s="17932">
        <v>7626.21567332372</v>
      </c>
      <c r="AA88" s="17933" t="e">
        <v>#N/A</v>
      </c>
      <c r="AB88" s="17934">
        <v>1</v>
      </c>
      <c r="AC88" s="17935" t="e">
        <v>#N/A</v>
      </c>
      <c r="AD88" s="17936">
        <v>207308.90557431</v>
      </c>
      <c r="AE88" s="17937">
        <v>99600.3251043799</v>
      </c>
      <c r="AF88" s="17938">
        <v>25.2137939655672</v>
      </c>
      <c r="AG88" s="17939">
        <v>239</v>
      </c>
      <c r="AH88" s="17940">
        <v>338</v>
      </c>
      <c r="AI88" s="17941">
        <v>163</v>
      </c>
      <c r="AJ88" s="17942" t="str">
        <f>=AG88+AI88*0.4</f>
      </c>
      <c r="AK88" s="17943" t="str">
        <f>=IFERROR(AJ88/G88,0)</f>
      </c>
      <c r="AL88" s="17944" t="inlineStr">
        <is>
          <t>22.22%</t>
        </is>
      </c>
      <c r="AM88" s="17945" t="inlineStr">
        <is>
          <t>5.79%</t>
        </is>
      </c>
      <c r="AN88" s="17946">
        <v>104286</v>
      </c>
      <c r="AO88" s="17947" t="inlineStr">
        <is>
          <t>Likely to attract capital even without OZ designation</t>
        </is>
      </c>
      <c r="AP88" s="17954" t="inlineStr">
        <is>
          <t>Likely to Attract Investment</t>
        </is>
      </c>
    </row>
    <row r="89">
      <c r="A89" s="17907" t="inlineStr">
        <is>
          <t>49049001403</t>
        </is>
      </c>
      <c r="B89" s="17908" t="inlineStr">
        <is>
          <t>Utah</t>
        </is>
      </c>
      <c r="C89" s="17909" t="inlineStr">
        <is>
          <t>Tract 14.03</t>
        </is>
      </c>
      <c r="D89" s="17910">
        <v>2301</v>
      </c>
      <c r="E89" s="17911">
        <v>667</v>
      </c>
      <c r="F89" s="17912">
        <v>199.091503131365</v>
      </c>
      <c r="G89" s="17913">
        <v>199.091274067271</v>
      </c>
      <c r="H89" s="17914">
        <v>0</v>
      </c>
      <c r="I89" s="17915" t="str">
        <f>=IFERROR(H89/F89*100,0)</f>
      </c>
      <c r="J89" s="17916" t="str">
        <f>=K89+L89+M89</f>
      </c>
      <c r="K89" s="17917">
        <v>0</v>
      </c>
      <c r="L89" s="17918">
        <v>77.1</v>
      </c>
      <c r="M89" s="17919">
        <v>0</v>
      </c>
      <c r="N89" s="17920">
        <v>0</v>
      </c>
      <c r="O89" s="17921">
        <v>0</v>
      </c>
      <c r="P89" s="17922">
        <v>0</v>
      </c>
      <c r="Q89" s="17923">
        <v>0</v>
      </c>
      <c r="R89" s="17924">
        <v>687</v>
      </c>
      <c r="S89" s="17925">
        <v>45.38</v>
      </c>
      <c r="T89" s="17926">
        <v>14.89</v>
      </c>
      <c r="U89" s="17927">
        <v>30.49</v>
      </c>
      <c r="V89" s="17928">
        <v>0</v>
      </c>
      <c r="W89" s="17929">
        <v>20.7873858708674</v>
      </c>
      <c r="X89" s="17930" t="str">
        <f>=IFERROR(W89/F89*100,0)</f>
      </c>
      <c r="Y89" s="17931">
        <v>36734.9997389638</v>
      </c>
      <c r="Z89" s="17932">
        <v>11715.4875955671</v>
      </c>
      <c r="AA89" s="17933" t="e">
        <v>#N/A</v>
      </c>
      <c r="AB89" s="17934">
        <v>0</v>
      </c>
      <c r="AC89" s="17935">
        <v>1.48623092240593</v>
      </c>
      <c r="AD89" s="17936">
        <v>209415.532079071</v>
      </c>
      <c r="AE89" s="17937">
        <v>99203.4839842998</v>
      </c>
      <c r="AF89" s="17938">
        <v>31.8933728714798</v>
      </c>
      <c r="AG89" s="17939">
        <v>66</v>
      </c>
      <c r="AH89" s="17940">
        <v>48</v>
      </c>
      <c r="AI89" s="17941">
        <v>26</v>
      </c>
      <c r="AJ89" s="17942" t="str">
        <f>=AG89+AI89*0.4</f>
      </c>
      <c r="AK89" s="17943" t="str">
        <f>=IFERROR(AJ89/G89,0)</f>
      </c>
      <c r="AL89" s="17944" t="inlineStr">
        <is>
          <t>24.11%</t>
        </is>
      </c>
      <c r="AM89" s="17945" t="inlineStr">
        <is>
          <t>2.84%</t>
        </is>
      </c>
      <c r="AN89" s="17946">
        <v>71458</v>
      </c>
      <c r="AO89" s="17947" t="inlineStr">
        <is>
          <t>Likely to attract capital even without OZ designation</t>
        </is>
      </c>
      <c r="AP89" s="17954" t="inlineStr">
        <is>
          <t>Likely to Attract Investment</t>
        </is>
      </c>
    </row>
    <row r="90">
      <c r="A90" s="17907" t="inlineStr">
        <is>
          <t>49049001404</t>
        </is>
      </c>
      <c r="B90" s="17908" t="inlineStr">
        <is>
          <t>Utah</t>
        </is>
      </c>
      <c r="C90" s="17909" t="inlineStr">
        <is>
          <t>Tract 14.04</t>
        </is>
      </c>
      <c r="D90" s="17910">
        <v>4083</v>
      </c>
      <c r="E90" s="17911">
        <v>1260</v>
      </c>
      <c r="F90" s="17912">
        <v>216.702304628262</v>
      </c>
      <c r="G90" s="17913">
        <v>216.698304495367</v>
      </c>
      <c r="H90" s="17914">
        <v>0</v>
      </c>
      <c r="I90" s="17915" t="str">
        <f>=IFERROR(H90/F90*100,0)</f>
      </c>
      <c r="J90" s="17916" t="str">
        <f>=K90+L90+M90</f>
      </c>
      <c r="K90" s="17917">
        <v>0</v>
      </c>
      <c r="L90" s="17918">
        <v>0.5</v>
      </c>
      <c r="M90" s="17919">
        <v>0</v>
      </c>
      <c r="N90" s="17920">
        <v>0</v>
      </c>
      <c r="O90" s="17921">
        <v>0</v>
      </c>
      <c r="P90" s="17922">
        <v>0</v>
      </c>
      <c r="Q90" s="17923">
        <v>0</v>
      </c>
      <c r="R90" s="17924">
        <v>1255</v>
      </c>
      <c r="S90" s="17925">
        <v>113.13</v>
      </c>
      <c r="T90" s="17926">
        <v>52.2</v>
      </c>
      <c r="U90" s="17927">
        <v>60.93</v>
      </c>
      <c r="V90" s="17928">
        <v>0</v>
      </c>
      <c r="W90" s="17929">
        <v>37.9139770464164</v>
      </c>
      <c r="X90" s="17930" t="str">
        <f>=IFERROR(W90/F90*100,0)</f>
      </c>
      <c r="Y90" s="17931">
        <v>39464.413841207</v>
      </c>
      <c r="Z90" s="17932">
        <v>12496.9510434478</v>
      </c>
      <c r="AA90" s="17933" t="e">
        <v>#N/A</v>
      </c>
      <c r="AB90" s="17934">
        <v>0</v>
      </c>
      <c r="AC90" s="17935">
        <v>1.57454213822713</v>
      </c>
      <c r="AD90" s="17936">
        <v>211374.506399781</v>
      </c>
      <c r="AE90" s="17937">
        <v>100895.957959286</v>
      </c>
      <c r="AF90" s="17938">
        <v>33.4568787392421</v>
      </c>
      <c r="AG90" s="17939">
        <v>53</v>
      </c>
      <c r="AH90" s="17940">
        <v>-176</v>
      </c>
      <c r="AI90" s="17941">
        <v>-13</v>
      </c>
      <c r="AJ90" s="17942" t="str">
        <f>=AG90+AI90*0.4</f>
      </c>
      <c r="AK90" s="17943" t="str">
        <f>=IFERROR(AJ90/G90,0)</f>
      </c>
      <c r="AL90" s="17944" t="inlineStr">
        <is>
          <t>29.2%</t>
        </is>
      </c>
      <c r="AM90" s="17945" t="inlineStr">
        <is>
          <t>8.62%</t>
        </is>
      </c>
      <c r="AN90" s="17946">
        <v>47054</v>
      </c>
      <c r="AO90" s="17947" t="inlineStr">
        <is>
          <t>Likely to attract capital even without OZ designation</t>
        </is>
      </c>
      <c r="AP90" s="17954" t="inlineStr">
        <is>
          <t>Likely to Attract Investment</t>
        </is>
      </c>
    </row>
    <row r="91">
      <c r="A91" s="17907" t="inlineStr">
        <is>
          <t>49049001601</t>
        </is>
      </c>
      <c r="B91" s="17908" t="inlineStr">
        <is>
          <t>Utah</t>
        </is>
      </c>
      <c r="C91" s="17909" t="inlineStr">
        <is>
          <t>Tract 16.01</t>
        </is>
      </c>
      <c r="D91" s="17910">
        <v>4880</v>
      </c>
      <c r="E91" s="17911">
        <v>1071</v>
      </c>
      <c r="F91" s="17912">
        <v>148.05131938512</v>
      </c>
      <c r="G91" s="17913">
        <v>148.051154629692</v>
      </c>
      <c r="H91" s="17914">
        <v>0</v>
      </c>
      <c r="I91" s="17915" t="str">
        <f>=IFERROR(H91/F91*100,0)</f>
      </c>
      <c r="J91" s="17916" t="str">
        <f>=K91+L91+M91</f>
      </c>
      <c r="K91" s="17917">
        <v>0</v>
      </c>
      <c r="L91" s="17918">
        <v>41.5</v>
      </c>
      <c r="M91" s="17919">
        <v>0</v>
      </c>
      <c r="N91" s="17920">
        <v>0</v>
      </c>
      <c r="O91" s="17921">
        <v>0</v>
      </c>
      <c r="P91" s="17922">
        <v>0</v>
      </c>
      <c r="Q91" s="17923">
        <v>0</v>
      </c>
      <c r="R91" s="17924">
        <v>1223</v>
      </c>
      <c r="S91" s="17925">
        <v>49.71</v>
      </c>
      <c r="T91" s="17926">
        <v>0</v>
      </c>
      <c r="U91" s="17927">
        <v>49.71</v>
      </c>
      <c r="V91" s="17928">
        <v>0</v>
      </c>
      <c r="W91" s="17929">
        <v>0</v>
      </c>
      <c r="X91" s="17930" t="str">
        <f>=IFERROR(W91/F91*100,0)</f>
      </c>
      <c r="Y91" s="17931">
        <v>33308.0960359273</v>
      </c>
      <c r="Z91" s="17932">
        <v>10910.6118437271</v>
      </c>
      <c r="AA91" s="17933" t="e">
        <v>#N/A</v>
      </c>
      <c r="AB91" s="17934">
        <v>0</v>
      </c>
      <c r="AC91" s="17935">
        <v>1.67809913144851</v>
      </c>
      <c r="AD91" s="17936">
        <v>207996.181258758</v>
      </c>
      <c r="AE91" s="17937">
        <v>97997.6861491603</v>
      </c>
      <c r="AF91" s="17938">
        <v>30.2451757618709</v>
      </c>
      <c r="AG91" s="17939">
        <v>209</v>
      </c>
      <c r="AH91" s="17940">
        <v>300</v>
      </c>
      <c r="AI91" s="17941">
        <v>47</v>
      </c>
      <c r="AJ91" s="17942" t="str">
        <f>=AG91+AI91*0.4</f>
      </c>
      <c r="AK91" s="17943" t="str">
        <f>=IFERROR(AJ91/G91,0)</f>
      </c>
      <c r="AL91" s="17944" t="inlineStr">
        <is>
          <t>47.78%</t>
        </is>
      </c>
      <c r="AM91" s="17945" t="inlineStr">
        <is>
          <t>4.33%</t>
        </is>
      </c>
      <c r="AN91" s="17946">
        <v>38400</v>
      </c>
      <c r="AO91" s="17947" t="inlineStr">
        <is>
          <t>Likely to attract capital even without OZ designation</t>
        </is>
      </c>
      <c r="AP91" s="17954" t="inlineStr">
        <is>
          <t>Likely to Attract Investment</t>
        </is>
      </c>
    </row>
    <row r="92">
      <c r="A92" s="17907" t="inlineStr">
        <is>
          <t>49049001602</t>
        </is>
      </c>
      <c r="B92" s="17908" t="inlineStr">
        <is>
          <t>Utah</t>
        </is>
      </c>
      <c r="C92" s="17909" t="inlineStr">
        <is>
          <t>Tract 16.02</t>
        </is>
      </c>
      <c r="D92" s="17910">
        <v>4824</v>
      </c>
      <c r="E92" s="17911">
        <v>185</v>
      </c>
      <c r="F92" s="17912">
        <v>386.585927951409</v>
      </c>
      <c r="G92" s="17913">
        <v>386.58549843141</v>
      </c>
      <c r="H92" s="17914">
        <v>0</v>
      </c>
      <c r="I92" s="17915" t="str">
        <f>=IFERROR(H92/F92*100,0)</f>
      </c>
      <c r="J92" s="17916" t="str">
        <f>=K92+L92+M92</f>
      </c>
      <c r="K92" s="17917">
        <v>0</v>
      </c>
      <c r="L92" s="17918">
        <v>1.3</v>
      </c>
      <c r="M92" s="17919">
        <v>0</v>
      </c>
      <c r="N92" s="17920">
        <v>0</v>
      </c>
      <c r="O92" s="17921">
        <v>0</v>
      </c>
      <c r="P92" s="17922">
        <v>0</v>
      </c>
      <c r="Q92" s="17923">
        <v>0</v>
      </c>
      <c r="R92" s="17924">
        <v>80</v>
      </c>
      <c r="S92" s="17925">
        <v>3.19</v>
      </c>
      <c r="T92" s="17926">
        <v>0.6</v>
      </c>
      <c r="U92" s="17927">
        <v>2.59</v>
      </c>
      <c r="V92" s="17928">
        <v>5</v>
      </c>
      <c r="W92" s="17929">
        <v>34.9661818009934</v>
      </c>
      <c r="X92" s="17930" t="str">
        <f>=IFERROR(W92/F92*100,0)</f>
      </c>
      <c r="Y92" s="17931">
        <v>28218.1536575605</v>
      </c>
      <c r="Z92" s="17932">
        <v>9959.59673361937</v>
      </c>
      <c r="AA92" s="17933" t="e">
        <v>#N/A</v>
      </c>
      <c r="AB92" s="17934">
        <v>0</v>
      </c>
      <c r="AC92" s="17935">
        <v>1.63263730125362</v>
      </c>
      <c r="AD92" s="17936">
        <v>146972.029013937</v>
      </c>
      <c r="AE92" s="17937">
        <v>69031.4631621591</v>
      </c>
      <c r="AF92" s="17938">
        <v>21.7171035035975</v>
      </c>
      <c r="AG92" s="17939">
        <v>31</v>
      </c>
      <c r="AH92" s="17940">
        <v>14</v>
      </c>
      <c r="AI92" s="17941">
        <v>10</v>
      </c>
      <c r="AJ92" s="17942" t="str">
        <f>=AG92+AI92*0.4</f>
      </c>
      <c r="AK92" s="17943" t="str">
        <f>=IFERROR(AJ92/G92,0)</f>
      </c>
      <c r="AL92" s="17944" t="inlineStr">
        <is>
          <t>74.64%</t>
        </is>
      </c>
      <c r="AM92" s="17945" t="inlineStr">
        <is>
          <t>10.45%</t>
        </is>
      </c>
      <c r="AN92" s="17946" t="e">
        <v>#N/A</v>
      </c>
      <c r="AO92" s="17947" t="inlineStr">
        <is>
          <t>Likely to attract capital even without OZ designation</t>
        </is>
      </c>
      <c r="AP92" s="17954" t="inlineStr">
        <is>
          <t>Likely to Attract Investment</t>
        </is>
      </c>
    </row>
    <row r="93">
      <c r="A93" s="17907" t="inlineStr">
        <is>
          <t>49049001702</t>
        </is>
      </c>
      <c r="B93" s="17908" t="inlineStr">
        <is>
          <t>Utah</t>
        </is>
      </c>
      <c r="C93" s="17909" t="inlineStr">
        <is>
          <t>Tract 17.02</t>
        </is>
      </c>
      <c r="D93" s="17910">
        <v>4274</v>
      </c>
      <c r="E93" s="17911">
        <v>1094</v>
      </c>
      <c r="F93" s="17912">
        <v>318.015442062766</v>
      </c>
      <c r="G93" s="17913">
        <v>250.818894754963</v>
      </c>
      <c r="H93" s="17914">
        <v>0</v>
      </c>
      <c r="I93" s="17915" t="str">
        <f>=IFERROR(H93/F93*100,0)</f>
      </c>
      <c r="J93" s="17916" t="str">
        <f>=K93+L93+M93</f>
      </c>
      <c r="K93" s="17917">
        <v>0</v>
      </c>
      <c r="L93" s="17918">
        <v>14.9</v>
      </c>
      <c r="M93" s="17919">
        <v>0</v>
      </c>
      <c r="N93" s="17920">
        <v>0</v>
      </c>
      <c r="O93" s="17921">
        <v>0</v>
      </c>
      <c r="P93" s="17922">
        <v>0</v>
      </c>
      <c r="Q93" s="17923">
        <v>0</v>
      </c>
      <c r="R93" s="17924">
        <v>1304</v>
      </c>
      <c r="S93" s="17925">
        <v>126.07</v>
      </c>
      <c r="T93" s="17926">
        <v>84.72</v>
      </c>
      <c r="U93" s="17927">
        <v>41.35</v>
      </c>
      <c r="V93" s="17928">
        <v>0</v>
      </c>
      <c r="W93" s="17929">
        <v>0</v>
      </c>
      <c r="X93" s="17930" t="str">
        <f>=IFERROR(W93/F93*100,0)</f>
      </c>
      <c r="Y93" s="17931">
        <v>21260.8683661353</v>
      </c>
      <c r="Z93" s="17932">
        <v>7114.07641532861</v>
      </c>
      <c r="AA93" s="17933" t="e">
        <v>#N/A</v>
      </c>
      <c r="AB93" s="17934">
        <v>0</v>
      </c>
      <c r="AC93" s="17935">
        <v>1.94390299101957</v>
      </c>
      <c r="AD93" s="17936">
        <v>186746.143705892</v>
      </c>
      <c r="AE93" s="17937">
        <v>88290.4028389444</v>
      </c>
      <c r="AF93" s="17938">
        <v>22.1459050685531</v>
      </c>
      <c r="AG93" s="17939">
        <v>136</v>
      </c>
      <c r="AH93" s="17940">
        <v>21</v>
      </c>
      <c r="AI93" s="17941">
        <v>-17</v>
      </c>
      <c r="AJ93" s="17942" t="str">
        <f>=AG93+AI93*0.4</f>
      </c>
      <c r="AK93" s="17943" t="str">
        <f>=IFERROR(AJ93/G93,0)</f>
      </c>
      <c r="AL93" s="17944" t="inlineStr">
        <is>
          <t>32.39%</t>
        </is>
      </c>
      <c r="AM93" s="17945" t="inlineStr">
        <is>
          <t>3.64%</t>
        </is>
      </c>
      <c r="AN93" s="17946">
        <v>85100</v>
      </c>
      <c r="AO93" s="17947" t="inlineStr">
        <is>
          <t>Likely to attract capital even without OZ designation</t>
        </is>
      </c>
      <c r="AP93" s="17954" t="inlineStr">
        <is>
          <t>Likely to Attract Investment</t>
        </is>
      </c>
    </row>
    <row r="94">
      <c r="A94" s="17907" t="inlineStr">
        <is>
          <t>49049001801</t>
        </is>
      </c>
      <c r="B94" s="17908" t="inlineStr">
        <is>
          <t>Utah</t>
        </is>
      </c>
      <c r="C94" s="17909" t="inlineStr">
        <is>
          <t>Tract 18.01</t>
        </is>
      </c>
      <c r="D94" s="17910">
        <v>6873</v>
      </c>
      <c r="E94" s="17911">
        <v>1914</v>
      </c>
      <c r="F94" s="17912">
        <v>123.480288779283</v>
      </c>
      <c r="G94" s="17913">
        <v>123.48014722168</v>
      </c>
      <c r="H94" s="17914">
        <v>0</v>
      </c>
      <c r="I94" s="17915" t="str">
        <f>=IFERROR(H94/F94*100,0)</f>
      </c>
      <c r="J94" s="17916" t="str">
        <f>=K94+L94+M94</f>
      </c>
      <c r="K94" s="17917">
        <v>3.4</v>
      </c>
      <c r="L94" s="17918">
        <v>78.8</v>
      </c>
      <c r="M94" s="17919">
        <v>0</v>
      </c>
      <c r="N94" s="17920">
        <v>0</v>
      </c>
      <c r="O94" s="17921">
        <v>0</v>
      </c>
      <c r="P94" s="17922">
        <v>0</v>
      </c>
      <c r="Q94" s="17923">
        <v>0</v>
      </c>
      <c r="R94" s="17924">
        <v>1800</v>
      </c>
      <c r="S94" s="17925">
        <v>63.42</v>
      </c>
      <c r="T94" s="17926">
        <v>9.06</v>
      </c>
      <c r="U94" s="17927">
        <v>54.36</v>
      </c>
      <c r="V94" s="17928">
        <v>2</v>
      </c>
      <c r="W94" s="17929">
        <v>85.4341253651186</v>
      </c>
      <c r="X94" s="17930" t="str">
        <f>=IFERROR(W94/F94*100,0)</f>
      </c>
      <c r="Y94" s="17931">
        <v>42923.153003963</v>
      </c>
      <c r="Z94" s="17932">
        <v>12186.9849299977</v>
      </c>
      <c r="AA94" s="17933" t="e">
        <v>#N/A</v>
      </c>
      <c r="AB94" s="17934">
        <v>0</v>
      </c>
      <c r="AC94" s="17935">
        <v>1.46377203493506</v>
      </c>
      <c r="AD94" s="17936">
        <v>200970.465368429</v>
      </c>
      <c r="AE94" s="17937">
        <v>94757.5020525529</v>
      </c>
      <c r="AF94" s="17938">
        <v>32.6707337498719</v>
      </c>
      <c r="AG94" s="17939">
        <v>135</v>
      </c>
      <c r="AH94" s="17940">
        <v>-116</v>
      </c>
      <c r="AI94" s="17941">
        <v>3</v>
      </c>
      <c r="AJ94" s="17942" t="str">
        <f>=AG94+AI94*0.4</f>
      </c>
      <c r="AK94" s="17943" t="str">
        <f>=IFERROR(AJ94/G94,0)</f>
      </c>
      <c r="AL94" s="17944" t="inlineStr">
        <is>
          <t>67.06%</t>
        </is>
      </c>
      <c r="AM94" s="17945" t="inlineStr">
        <is>
          <t>7.46%</t>
        </is>
      </c>
      <c r="AN94" s="17946">
        <v>38984</v>
      </c>
      <c r="AO94" s="17947" t="inlineStr">
        <is>
          <t>Likely to attract capital even without OZ designation</t>
        </is>
      </c>
      <c r="AP94" s="17954" t="inlineStr">
        <is>
          <t>Likely to Attract Investment</t>
        </is>
      </c>
    </row>
    <row r="95">
      <c r="A95" s="17907" t="inlineStr">
        <is>
          <t>49049001802</t>
        </is>
      </c>
      <c r="B95" s="17908" t="inlineStr">
        <is>
          <t>Utah</t>
        </is>
      </c>
      <c r="C95" s="17909" t="inlineStr">
        <is>
          <t>Tract 18.02</t>
        </is>
      </c>
      <c r="D95" s="17910">
        <v>8076</v>
      </c>
      <c r="E95" s="17911">
        <v>2188</v>
      </c>
      <c r="F95" s="17912">
        <v>144.655726307381</v>
      </c>
      <c r="G95" s="17913">
        <v>144.655560016842</v>
      </c>
      <c r="H95" s="17914">
        <v>0.0251437875441465</v>
      </c>
      <c r="I95" s="17915" t="str">
        <f>=IFERROR(H95/F95*100,0)</f>
      </c>
      <c r="J95" s="17916" t="str">
        <f>=K95+L95+M95</f>
      </c>
      <c r="K95" s="17917">
        <v>13.4</v>
      </c>
      <c r="L95" s="17918">
        <v>70.2</v>
      </c>
      <c r="M95" s="17919">
        <v>0</v>
      </c>
      <c r="N95" s="17920">
        <v>0</v>
      </c>
      <c r="O95" s="17921">
        <v>0</v>
      </c>
      <c r="P95" s="17922">
        <v>0</v>
      </c>
      <c r="Q95" s="17923">
        <v>0</v>
      </c>
      <c r="R95" s="17924">
        <v>1906</v>
      </c>
      <c r="S95" s="17925">
        <v>84.67</v>
      </c>
      <c r="T95" s="17926">
        <v>24.36</v>
      </c>
      <c r="U95" s="17927">
        <v>60.31</v>
      </c>
      <c r="V95" s="17928">
        <v>0</v>
      </c>
      <c r="W95" s="17929">
        <v>95.3040570814102</v>
      </c>
      <c r="X95" s="17930" t="str">
        <f>=IFERROR(W95/F95*100,0)</f>
      </c>
      <c r="Y95" s="17931">
        <v>39165.8785182392</v>
      </c>
      <c r="Z95" s="17932">
        <v>11240.616739535</v>
      </c>
      <c r="AA95" s="17933" t="e">
        <v>#N/A</v>
      </c>
      <c r="AB95" s="17934">
        <v>0</v>
      </c>
      <c r="AC95" s="17935">
        <v>1.37239214351758</v>
      </c>
      <c r="AD95" s="17936">
        <v>200926.577595235</v>
      </c>
      <c r="AE95" s="17937">
        <v>94814.3290896054</v>
      </c>
      <c r="AF95" s="17938">
        <v>31.0549222906753</v>
      </c>
      <c r="AG95" s="17939">
        <v>125</v>
      </c>
      <c r="AH95" s="17940">
        <v>-151</v>
      </c>
      <c r="AI95" s="17941">
        <v>32</v>
      </c>
      <c r="AJ95" s="17942" t="str">
        <f>=AG95+AI95*0.4</f>
      </c>
      <c r="AK95" s="17943" t="str">
        <f>=IFERROR(AJ95/G95,0)</f>
      </c>
      <c r="AL95" s="17944" t="inlineStr">
        <is>
          <t>48.39%</t>
        </is>
      </c>
      <c r="AM95" s="17945" t="inlineStr">
        <is>
          <t>7.43%</t>
        </is>
      </c>
      <c r="AN95" s="17946">
        <v>32064</v>
      </c>
      <c r="AO95" s="17947" t="inlineStr">
        <is>
          <t>Likely to attract capital even without OZ designation</t>
        </is>
      </c>
      <c r="AP95" s="17954" t="inlineStr">
        <is>
          <t>Likely to Attract Investment</t>
        </is>
      </c>
    </row>
    <row r="96">
      <c r="A96" s="17907" t="inlineStr">
        <is>
          <t>49049001803</t>
        </is>
      </c>
      <c r="B96" s="17908" t="inlineStr">
        <is>
          <t>Utah</t>
        </is>
      </c>
      <c r="C96" s="17909" t="inlineStr">
        <is>
          <t>Tract 18.03</t>
        </is>
      </c>
      <c r="D96" s="17910">
        <v>1902</v>
      </c>
      <c r="E96" s="17911">
        <v>767</v>
      </c>
      <c r="F96" s="17912">
        <v>119.028817406624</v>
      </c>
      <c r="G96" s="17913">
        <v>119.028685953145</v>
      </c>
      <c r="H96" s="17914">
        <v>0.242365215604667</v>
      </c>
      <c r="I96" s="17915" t="str">
        <f>=IFERROR(H96/F96*100,0)</f>
      </c>
      <c r="J96" s="17916" t="str">
        <f>=K96+L96+M96</f>
      </c>
      <c r="K96" s="17917">
        <v>5.4</v>
      </c>
      <c r="L96" s="17918">
        <v>24.6</v>
      </c>
      <c r="M96" s="17919">
        <v>0</v>
      </c>
      <c r="N96" s="17920">
        <v>0</v>
      </c>
      <c r="O96" s="17921">
        <v>0</v>
      </c>
      <c r="P96" s="17922">
        <v>0</v>
      </c>
      <c r="Q96" s="17923">
        <v>0</v>
      </c>
      <c r="R96" s="17924">
        <v>763</v>
      </c>
      <c r="S96" s="17925">
        <v>61.57</v>
      </c>
      <c r="T96" s="17926">
        <v>35.21</v>
      </c>
      <c r="U96" s="17927">
        <v>26.36</v>
      </c>
      <c r="V96" s="17928">
        <v>0</v>
      </c>
      <c r="W96" s="17929">
        <v>24.2767673236624</v>
      </c>
      <c r="X96" s="17930" t="str">
        <f>=IFERROR(W96/F96*100,0)</f>
      </c>
      <c r="Y96" s="17931">
        <v>30221.0824086906</v>
      </c>
      <c r="Z96" s="17932">
        <v>8955.87358860547</v>
      </c>
      <c r="AA96" s="17933" t="e">
        <v>#N/A</v>
      </c>
      <c r="AB96" s="17934">
        <v>0</v>
      </c>
      <c r="AC96" s="17935">
        <v>1.43355211361026</v>
      </c>
      <c r="AD96" s="17936">
        <v>202037.14127616</v>
      </c>
      <c r="AE96" s="17937">
        <v>95504.9376583233</v>
      </c>
      <c r="AF96" s="17938">
        <v>27.3103064751507</v>
      </c>
      <c r="AG96" s="17939">
        <v>97</v>
      </c>
      <c r="AH96" s="17940">
        <v>79</v>
      </c>
      <c r="AI96" s="17941">
        <v>101</v>
      </c>
      <c r="AJ96" s="17942" t="str">
        <f>=AG96+AI96*0.4</f>
      </c>
      <c r="AK96" s="17943" t="str">
        <f>=IFERROR(AJ96/G96,0)</f>
      </c>
      <c r="AL96" s="17944" t="inlineStr">
        <is>
          <t>19.3%</t>
        </is>
      </c>
      <c r="AM96" s="17945" t="inlineStr">
        <is>
          <t>5.12%</t>
        </is>
      </c>
      <c r="AN96" s="17946">
        <v>43153</v>
      </c>
      <c r="AO96" s="17947" t="inlineStr">
        <is>
          <t>Likely to attract capital even without OZ designation</t>
        </is>
      </c>
      <c r="AP96" s="17954" t="inlineStr">
        <is>
          <t>Likely to Attract Investment</t>
        </is>
      </c>
    </row>
    <row r="97">
      <c r="A97" s="17907" t="inlineStr">
        <is>
          <t>49049001900</t>
        </is>
      </c>
      <c r="B97" s="17908" t="inlineStr">
        <is>
          <t>Utah</t>
        </is>
      </c>
      <c r="C97" s="17909" t="inlineStr">
        <is>
          <t>Tract 19</t>
        </is>
      </c>
      <c r="D97" s="17910">
        <v>3840</v>
      </c>
      <c r="E97" s="17911">
        <v>1523</v>
      </c>
      <c r="F97" s="17912">
        <v>257.93454831404</v>
      </c>
      <c r="G97" s="17913">
        <v>257.934260160403</v>
      </c>
      <c r="H97" s="17914">
        <v>0.109115548852535</v>
      </c>
      <c r="I97" s="17915" t="str">
        <f>=IFERROR(H97/F97*100,0)</f>
      </c>
      <c r="J97" s="17916" t="str">
        <f>=K97+L97+M97</f>
      </c>
      <c r="K97" s="17917">
        <v>17.2</v>
      </c>
      <c r="L97" s="17918">
        <v>65.4</v>
      </c>
      <c r="M97" s="17919">
        <v>0</v>
      </c>
      <c r="N97" s="17920">
        <v>0</v>
      </c>
      <c r="O97" s="17921">
        <v>0</v>
      </c>
      <c r="P97" s="17922">
        <v>0</v>
      </c>
      <c r="Q97" s="17923">
        <v>0</v>
      </c>
      <c r="R97" s="17924">
        <v>1446</v>
      </c>
      <c r="S97" s="17925">
        <v>55.48</v>
      </c>
      <c r="T97" s="17926">
        <v>18.69</v>
      </c>
      <c r="U97" s="17927">
        <v>36.79</v>
      </c>
      <c r="V97" s="17928">
        <v>1</v>
      </c>
      <c r="W97" s="17929">
        <v>55.661934569904</v>
      </c>
      <c r="X97" s="17930" t="str">
        <f>=IFERROR(W97/F97*100,0)</f>
      </c>
      <c r="Y97" s="17931">
        <v>39968.1422852923</v>
      </c>
      <c r="Z97" s="17932">
        <v>12354.8037495098</v>
      </c>
      <c r="AA97" s="17933" t="e">
        <v>#N/A</v>
      </c>
      <c r="AB97" s="17934">
        <v>0</v>
      </c>
      <c r="AC97" s="17935">
        <v>0.899943984408639</v>
      </c>
      <c r="AD97" s="17936">
        <v>214512.345793187</v>
      </c>
      <c r="AE97" s="17937">
        <v>101432.436482004</v>
      </c>
      <c r="AF97" s="17938">
        <v>33.6682714560966</v>
      </c>
      <c r="AG97" s="17939">
        <v>228</v>
      </c>
      <c r="AH97" s="17940">
        <v>277</v>
      </c>
      <c r="AI97" s="17941">
        <v>139</v>
      </c>
      <c r="AJ97" s="17942" t="str">
        <f>=AG97+AI97*0.4</f>
      </c>
      <c r="AK97" s="17943" t="str">
        <f>=IFERROR(AJ97/G97,0)</f>
      </c>
      <c r="AL97" s="17944" t="inlineStr">
        <is>
          <t>30.7%</t>
        </is>
      </c>
      <c r="AM97" s="17945" t="inlineStr">
        <is>
          <t>7.87%</t>
        </is>
      </c>
      <c r="AN97" s="17946">
        <v>44732</v>
      </c>
      <c r="AO97" s="17947" t="inlineStr">
        <is>
          <t>Likely to attract capital even without OZ designation</t>
        </is>
      </c>
      <c r="AP97" s="17954" t="inlineStr">
        <is>
          <t>Likely to Attract Investment</t>
        </is>
      </c>
    </row>
    <row r="98">
      <c r="A98" s="17907" t="inlineStr">
        <is>
          <t>49049002001</t>
        </is>
      </c>
      <c r="B98" s="17908" t="inlineStr">
        <is>
          <t>Utah</t>
        </is>
      </c>
      <c r="C98" s="17909" t="inlineStr">
        <is>
          <t>Tract 20.01</t>
        </is>
      </c>
      <c r="D98" s="17910">
        <v>3245</v>
      </c>
      <c r="E98" s="17911">
        <v>1191</v>
      </c>
      <c r="F98" s="17912">
        <v>220.502388143244</v>
      </c>
      <c r="G98" s="17913">
        <v>220.502133963078</v>
      </c>
      <c r="H98" s="17914">
        <v>5.69953368764745</v>
      </c>
      <c r="I98" s="17915" t="str">
        <f>=IFERROR(H98/F98*100,0)</f>
      </c>
      <c r="J98" s="17916" t="str">
        <f>=K98+L98+M98</f>
      </c>
      <c r="K98" s="17917">
        <v>3.4</v>
      </c>
      <c r="L98" s="17918">
        <v>49.1</v>
      </c>
      <c r="M98" s="17919">
        <v>0</v>
      </c>
      <c r="N98" s="17920">
        <v>0</v>
      </c>
      <c r="O98" s="17921">
        <v>0</v>
      </c>
      <c r="P98" s="17922">
        <v>0</v>
      </c>
      <c r="Q98" s="17923">
        <v>0</v>
      </c>
      <c r="R98" s="17924">
        <v>1121</v>
      </c>
      <c r="S98" s="17925">
        <v>98.19</v>
      </c>
      <c r="T98" s="17926">
        <v>64.26</v>
      </c>
      <c r="U98" s="17927">
        <v>33.93</v>
      </c>
      <c r="V98" s="17928">
        <v>0</v>
      </c>
      <c r="W98" s="17929">
        <v>0</v>
      </c>
      <c r="X98" s="17930" t="str">
        <f>=IFERROR(W98/F98*100,0)</f>
      </c>
      <c r="Y98" s="17931">
        <v>34474.0402043218</v>
      </c>
      <c r="Z98" s="17932">
        <v>10376.4711570366</v>
      </c>
      <c r="AA98" s="17933" t="e">
        <v>#N/A</v>
      </c>
      <c r="AB98" s="17934">
        <v>0</v>
      </c>
      <c r="AC98" s="17935">
        <v>0.499686144129792</v>
      </c>
      <c r="AD98" s="17936">
        <v>220895.868207235</v>
      </c>
      <c r="AE98" s="17937">
        <v>105371.502508162</v>
      </c>
      <c r="AF98" s="17938">
        <v>31.5980168661965</v>
      </c>
      <c r="AG98" s="17939">
        <v>30</v>
      </c>
      <c r="AH98" s="17940">
        <v>-188</v>
      </c>
      <c r="AI98" s="17941">
        <v>479</v>
      </c>
      <c r="AJ98" s="17942" t="str">
        <f>=AG98+AI98*0.4</f>
      </c>
      <c r="AK98" s="17943" t="str">
        <f>=IFERROR(AJ98/G98,0)</f>
      </c>
      <c r="AL98" s="17944" t="inlineStr">
        <is>
          <t>26.51%</t>
        </is>
      </c>
      <c r="AM98" s="17945" t="inlineStr">
        <is>
          <t>6.44%</t>
        </is>
      </c>
      <c r="AN98" s="17946">
        <v>50814</v>
      </c>
      <c r="AO98" s="17947" t="inlineStr">
        <is>
          <t>Less likely to attract OZ investment</t>
        </is>
      </c>
      <c r="AP98" s="17952" t="inlineStr">
        <is>
          <t>Less Likely</t>
        </is>
      </c>
    </row>
    <row r="99">
      <c r="A99" s="17907" t="inlineStr">
        <is>
          <t>49049002002</t>
        </is>
      </c>
      <c r="B99" s="17908" t="inlineStr">
        <is>
          <t>Utah</t>
        </is>
      </c>
      <c r="C99" s="17909" t="inlineStr">
        <is>
          <t>Tract 20.02</t>
        </is>
      </c>
      <c r="D99" s="17910">
        <v>2968</v>
      </c>
      <c r="E99" s="17911">
        <v>935</v>
      </c>
      <c r="F99" s="17912">
        <v>278.436752546595</v>
      </c>
      <c r="G99" s="17913">
        <v>278.436432167912</v>
      </c>
      <c r="H99" s="17914">
        <v>0</v>
      </c>
      <c r="I99" s="17915" t="str">
        <f>=IFERROR(H99/F99*100,0)</f>
      </c>
      <c r="J99" s="17916" t="str">
        <f>=K99+L99+M99</f>
      </c>
      <c r="K99" s="17917">
        <v>0</v>
      </c>
      <c r="L99" s="17918">
        <v>5</v>
      </c>
      <c r="M99" s="17919">
        <v>0</v>
      </c>
      <c r="N99" s="17920">
        <v>0</v>
      </c>
      <c r="O99" s="17921">
        <v>0</v>
      </c>
      <c r="P99" s="17922">
        <v>0</v>
      </c>
      <c r="Q99" s="17923">
        <v>0</v>
      </c>
      <c r="R99" s="17924">
        <v>962</v>
      </c>
      <c r="S99" s="17925">
        <v>126.03</v>
      </c>
      <c r="T99" s="17926">
        <v>59.07</v>
      </c>
      <c r="U99" s="17927">
        <v>66.96</v>
      </c>
      <c r="V99" s="17928">
        <v>0</v>
      </c>
      <c r="W99" s="17929">
        <v>0</v>
      </c>
      <c r="X99" s="17930" t="str">
        <f>=IFERROR(W99/F99*100,0)</f>
      </c>
      <c r="Y99" s="17931">
        <v>15076.3284404751</v>
      </c>
      <c r="Z99" s="17932">
        <v>4783.50235564662</v>
      </c>
      <c r="AA99" s="17933" t="e">
        <v>#N/A</v>
      </c>
      <c r="AB99" s="17934">
        <v>0</v>
      </c>
      <c r="AC99" s="17935">
        <v>0.0627636561496663</v>
      </c>
      <c r="AD99" s="17936">
        <v>226384.649487818</v>
      </c>
      <c r="AE99" s="17937">
        <v>109167.559709505</v>
      </c>
      <c r="AF99" s="17938">
        <v>23.3728694254972</v>
      </c>
      <c r="AG99" s="17939">
        <v>14</v>
      </c>
      <c r="AH99" s="17940">
        <v>-176</v>
      </c>
      <c r="AI99" s="17941">
        <v>72</v>
      </c>
      <c r="AJ99" s="17942" t="str">
        <f>=AG99+AI99*0.4</f>
      </c>
      <c r="AK99" s="17943" t="str">
        <f>=IFERROR(AJ99/G99,0)</f>
      </c>
      <c r="AL99" s="17944" t="inlineStr">
        <is>
          <t>7.06%</t>
        </is>
      </c>
      <c r="AM99" s="17945" t="inlineStr">
        <is>
          <t>3%</t>
        </is>
      </c>
      <c r="AN99" s="17946">
        <v>69485</v>
      </c>
      <c r="AO99" s="17947" t="inlineStr">
        <is>
          <t>Less likely to attract OZ investment</t>
        </is>
      </c>
      <c r="AP99" s="17952" t="inlineStr">
        <is>
          <t>Less Likely</t>
        </is>
      </c>
    </row>
    <row r="100">
      <c r="A100" s="17907" t="inlineStr">
        <is>
          <t>49049002205</t>
        </is>
      </c>
      <c r="B100" s="17908" t="inlineStr">
        <is>
          <t>Utah</t>
        </is>
      </c>
      <c r="C100" s="17909" t="inlineStr">
        <is>
          <t>Tract 22.05</t>
        </is>
      </c>
      <c r="D100" s="17910">
        <v>4235</v>
      </c>
      <c r="E100" s="17911">
        <v>1219</v>
      </c>
      <c r="F100" s="17912">
        <v>976.215941008078</v>
      </c>
      <c r="G100" s="17913">
        <v>824.836323738737</v>
      </c>
      <c r="H100" s="17914">
        <v>0</v>
      </c>
      <c r="I100" s="17915" t="str">
        <f>=IFERROR(H100/F100*100,0)</f>
      </c>
      <c r="J100" s="17916" t="str">
        <f>=K100+L100+M100</f>
      </c>
      <c r="K100" s="17917">
        <v>0</v>
      </c>
      <c r="L100" s="17918">
        <v>0</v>
      </c>
      <c r="M100" s="17919">
        <v>0</v>
      </c>
      <c r="N100" s="17920">
        <v>0</v>
      </c>
      <c r="O100" s="17921">
        <v>0</v>
      </c>
      <c r="P100" s="17922">
        <v>0</v>
      </c>
      <c r="Q100" s="17923">
        <v>0</v>
      </c>
      <c r="R100" s="17924">
        <v>1344</v>
      </c>
      <c r="S100" s="17925">
        <v>300.68</v>
      </c>
      <c r="T100" s="17926">
        <v>266.91</v>
      </c>
      <c r="U100" s="17927">
        <v>33.77</v>
      </c>
      <c r="V100" s="17928">
        <v>0</v>
      </c>
      <c r="W100" s="17929">
        <v>0</v>
      </c>
      <c r="X100" s="17930" t="str">
        <f>=IFERROR(W100/F100*100,0)</f>
      </c>
      <c r="Y100" s="17931">
        <v>3422.90076698038</v>
      </c>
      <c r="Z100" s="17932">
        <v>1301.75866598603</v>
      </c>
      <c r="AA100" s="17933" t="e">
        <v>#N/A</v>
      </c>
      <c r="AB100" s="17934">
        <v>0</v>
      </c>
      <c r="AC100" s="17935">
        <v>0.0865084383695544</v>
      </c>
      <c r="AD100" s="17936">
        <v>213597.846716792</v>
      </c>
      <c r="AE100" s="17937">
        <v>104108.015970061</v>
      </c>
      <c r="AF100" s="17938">
        <v>16.6214688365652</v>
      </c>
      <c r="AG100" s="17939">
        <v>375</v>
      </c>
      <c r="AH100" s="17940">
        <v>779</v>
      </c>
      <c r="AI100" s="17941">
        <v>-193</v>
      </c>
      <c r="AJ100" s="17942" t="str">
        <f>=AG100+AI100*0.4</f>
      </c>
      <c r="AK100" s="17943" t="str">
        <f>=IFERROR(AJ100/G100,0)</f>
      </c>
      <c r="AL100" s="17944" t="inlineStr">
        <is>
          <t>9.86%</t>
        </is>
      </c>
      <c r="AM100" s="17945" t="inlineStr">
        <is>
          <t>6.6%</t>
        </is>
      </c>
      <c r="AN100" s="17946">
        <v>77250</v>
      </c>
      <c r="AO100" s="17947" t="inlineStr">
        <is>
          <t>Less likely to attract OZ investment</t>
        </is>
      </c>
      <c r="AP100" s="17952" t="inlineStr">
        <is>
          <t>Less Likely</t>
        </is>
      </c>
    </row>
    <row r="101">
      <c r="A101" s="17907" t="inlineStr">
        <is>
          <t>49049002209</t>
        </is>
      </c>
      <c r="B101" s="17908" t="inlineStr">
        <is>
          <t>Utah</t>
        </is>
      </c>
      <c r="C101" s="17909" t="inlineStr">
        <is>
          <t>Tract 22.09</t>
        </is>
      </c>
      <c r="D101" s="17910">
        <v>4685</v>
      </c>
      <c r="E101" s="17911">
        <v>2011</v>
      </c>
      <c r="F101" s="17912">
        <v>1722.46439150114</v>
      </c>
      <c r="G101" s="17913">
        <v>1705.87190476999</v>
      </c>
      <c r="H101" s="17914">
        <v>0</v>
      </c>
      <c r="I101" s="17915" t="str">
        <f>=IFERROR(H101/F101*100,0)</f>
      </c>
      <c r="J101" s="17916" t="str">
        <f>=K101+L101+M101</f>
      </c>
      <c r="K101" s="17917">
        <v>0.3</v>
      </c>
      <c r="L101" s="17918">
        <v>7.7</v>
      </c>
      <c r="M101" s="17919">
        <v>26</v>
      </c>
      <c r="N101" s="17920">
        <v>0</v>
      </c>
      <c r="O101" s="17921">
        <v>0</v>
      </c>
      <c r="P101" s="17922">
        <v>0</v>
      </c>
      <c r="Q101" s="17923">
        <v>0</v>
      </c>
      <c r="R101" s="17924">
        <v>1993</v>
      </c>
      <c r="S101" s="17925">
        <v>57.38</v>
      </c>
      <c r="T101" s="17926">
        <v>0.99</v>
      </c>
      <c r="U101" s="17927">
        <v>56.39</v>
      </c>
      <c r="V101" s="17928">
        <v>0</v>
      </c>
      <c r="W101" s="17929">
        <v>243.286662636447</v>
      </c>
      <c r="X101" s="17930" t="str">
        <f>=IFERROR(W101/F101*100,0)</f>
      </c>
      <c r="Y101" s="17931">
        <v>7027.2647240246</v>
      </c>
      <c r="Z101" s="17932">
        <v>2693.72892591838</v>
      </c>
      <c r="AA101" s="17933" t="e">
        <v>#N/A</v>
      </c>
      <c r="AB101" s="17934">
        <v>2</v>
      </c>
      <c r="AC101" s="17935" t="e">
        <v>#N/A</v>
      </c>
      <c r="AD101" s="17936">
        <v>240098.738414862</v>
      </c>
      <c r="AE101" s="17937">
        <v>120678.216265974</v>
      </c>
      <c r="AF101" s="17938">
        <v>21.9517548243654</v>
      </c>
      <c r="AG101" s="17939">
        <v>125</v>
      </c>
      <c r="AH101" s="17940">
        <v>-65</v>
      </c>
      <c r="AI101" s="17941">
        <v>1905</v>
      </c>
      <c r="AJ101" s="17942" t="str">
        <f>=AG101+AI101*0.4</f>
      </c>
      <c r="AK101" s="17943" t="str">
        <f>=IFERROR(AJ101/G101,0)</f>
      </c>
      <c r="AL101" s="17944" t="inlineStr">
        <is>
          <t>15.05%</t>
        </is>
      </c>
      <c r="AM101" s="17945" t="inlineStr">
        <is>
          <t>2.41%</t>
        </is>
      </c>
      <c r="AN101" s="17946">
        <v>62713</v>
      </c>
      <c r="AO101" s="17947" t="inlineStr">
        <is>
          <t>Likely to attract capital even without OZ designation</t>
        </is>
      </c>
      <c r="AP101" s="17954" t="inlineStr">
        <is>
          <t>Likely to Attract Investment</t>
        </is>
      </c>
    </row>
    <row r="102">
      <c r="A102" s="17907" t="inlineStr">
        <is>
          <t>49049002210</t>
        </is>
      </c>
      <c r="B102" s="17908" t="inlineStr">
        <is>
          <t>Utah</t>
        </is>
      </c>
      <c r="C102" s="17909" t="inlineStr">
        <is>
          <t>Tract 22.10</t>
        </is>
      </c>
      <c r="D102" s="17910">
        <v>2398</v>
      </c>
      <c r="E102" s="17911">
        <v>878</v>
      </c>
      <c r="F102" s="17912">
        <v>283.908764114514</v>
      </c>
      <c r="G102" s="17913">
        <v>283.830179531886</v>
      </c>
      <c r="H102" s="17914">
        <v>0</v>
      </c>
      <c r="I102" s="17915" t="str">
        <f>=IFERROR(H102/F102*100,0)</f>
      </c>
      <c r="J102" s="17916" t="str">
        <f>=K102+L102+M102</f>
      </c>
      <c r="K102" s="17917">
        <v>0</v>
      </c>
      <c r="L102" s="17918">
        <v>0</v>
      </c>
      <c r="M102" s="17919">
        <v>35.6</v>
      </c>
      <c r="N102" s="17920">
        <v>0</v>
      </c>
      <c r="O102" s="17921">
        <v>0</v>
      </c>
      <c r="P102" s="17922">
        <v>0</v>
      </c>
      <c r="Q102" s="17923">
        <v>0</v>
      </c>
      <c r="R102" s="17924">
        <v>1097</v>
      </c>
      <c r="S102" s="17925">
        <v>71.14</v>
      </c>
      <c r="T102" s="17926">
        <v>32.31</v>
      </c>
      <c r="U102" s="17927">
        <v>38.83</v>
      </c>
      <c r="V102" s="17928">
        <v>2</v>
      </c>
      <c r="W102" s="17929">
        <v>214.837552859231</v>
      </c>
      <c r="X102" s="17930" t="str">
        <f>=IFERROR(W102/F102*100,0)</f>
      </c>
      <c r="Y102" s="17931">
        <v>22622.54616632</v>
      </c>
      <c r="Z102" s="17932">
        <v>7217.11731905916</v>
      </c>
      <c r="AA102" s="17933" t="e">
        <v>#N/A</v>
      </c>
      <c r="AB102" s="17934">
        <v>1</v>
      </c>
      <c r="AC102" s="17935" t="e">
        <v>#N/A</v>
      </c>
      <c r="AD102" s="17936">
        <v>228919.58358939</v>
      </c>
      <c r="AE102" s="17937">
        <v>113395.508638753</v>
      </c>
      <c r="AF102" s="17938">
        <v>27.7281887760653</v>
      </c>
      <c r="AG102" s="17939">
        <v>120</v>
      </c>
      <c r="AH102" s="17940">
        <v>200</v>
      </c>
      <c r="AI102" s="17941">
        <v>-1</v>
      </c>
      <c r="AJ102" s="17942" t="str">
        <f>=AG102+AI102*0.4</f>
      </c>
      <c r="AK102" s="17943" t="str">
        <f>=IFERROR(AJ102/G102,0)</f>
      </c>
      <c r="AL102" s="17944" t="inlineStr">
        <is>
          <t>33.98%</t>
        </is>
      </c>
      <c r="AM102" s="17945" t="inlineStr">
        <is>
          <t>4.32%</t>
        </is>
      </c>
      <c r="AN102" s="17946">
        <v>68738</v>
      </c>
      <c r="AO102" s="17947" t="inlineStr">
        <is>
          <t>Likely to attract capital even without OZ designation</t>
        </is>
      </c>
      <c r="AP102" s="17954" t="inlineStr">
        <is>
          <t>Likely to Attract Investment</t>
        </is>
      </c>
    </row>
    <row r="103">
      <c r="A103" s="17907" t="inlineStr">
        <is>
          <t>49049002211</t>
        </is>
      </c>
      <c r="B103" s="17908" t="inlineStr">
        <is>
          <t>Utah</t>
        </is>
      </c>
      <c r="C103" s="17909" t="inlineStr">
        <is>
          <t>Tract 22.11</t>
        </is>
      </c>
      <c r="D103" s="17910">
        <v>2167</v>
      </c>
      <c r="E103" s="17911">
        <v>677</v>
      </c>
      <c r="F103" s="17912">
        <v>310.050318803305</v>
      </c>
      <c r="G103" s="17913">
        <v>283.176889326763</v>
      </c>
      <c r="H103" s="17914">
        <v>0</v>
      </c>
      <c r="I103" s="17915" t="str">
        <f>=IFERROR(H103/F103*100,0)</f>
      </c>
      <c r="J103" s="17916" t="str">
        <f>=K103+L103+M103</f>
      </c>
      <c r="K103" s="17917">
        <v>0</v>
      </c>
      <c r="L103" s="17918">
        <v>0</v>
      </c>
      <c r="M103" s="17919">
        <v>11</v>
      </c>
      <c r="N103" s="17920">
        <v>0</v>
      </c>
      <c r="O103" s="17921">
        <v>0</v>
      </c>
      <c r="P103" s="17922">
        <v>0</v>
      </c>
      <c r="Q103" s="17923">
        <v>0</v>
      </c>
      <c r="R103" s="17924">
        <v>630</v>
      </c>
      <c r="S103" s="17925">
        <v>91.33</v>
      </c>
      <c r="T103" s="17926">
        <v>70</v>
      </c>
      <c r="U103" s="17927">
        <v>21.33</v>
      </c>
      <c r="V103" s="17928">
        <v>0</v>
      </c>
      <c r="W103" s="17929">
        <v>31.2124964558971</v>
      </c>
      <c r="X103" s="17930" t="str">
        <f>=IFERROR(W103/F103*100,0)</f>
      </c>
      <c r="Y103" s="17931">
        <v>8852.66229098422</v>
      </c>
      <c r="Z103" s="17932">
        <v>3064.81250167758</v>
      </c>
      <c r="AA103" s="17933" t="e">
        <v>#N/A</v>
      </c>
      <c r="AB103" s="17934">
        <v>0</v>
      </c>
      <c r="AC103" s="17935">
        <v>0.0329376555782069</v>
      </c>
      <c r="AD103" s="17936">
        <v>230329.205511611</v>
      </c>
      <c r="AE103" s="17937">
        <v>113223.672861761</v>
      </c>
      <c r="AF103" s="17938">
        <v>21.2572591603875</v>
      </c>
      <c r="AG103" s="17939">
        <v>149</v>
      </c>
      <c r="AH103" s="17940">
        <v>359</v>
      </c>
      <c r="AI103" s="17941">
        <v>-27</v>
      </c>
      <c r="AJ103" s="17942" t="str">
        <f>=AG103+AI103*0.4</f>
      </c>
      <c r="AK103" s="17943" t="str">
        <f>=IFERROR(AJ103/G103,0)</f>
      </c>
      <c r="AL103" s="17944" t="inlineStr">
        <is>
          <t>16.21%</t>
        </is>
      </c>
      <c r="AM103" s="17945" t="inlineStr">
        <is>
          <t>2.63%</t>
        </is>
      </c>
      <c r="AN103" s="17946">
        <v>62181</v>
      </c>
      <c r="AO103" s="17947" t="inlineStr">
        <is>
          <t>Likely to attract capital even without OZ designation</t>
        </is>
      </c>
      <c r="AP103" s="17954" t="inlineStr">
        <is>
          <t>Likely to Attract Investment</t>
        </is>
      </c>
    </row>
    <row r="104">
      <c r="A104" s="17907" t="inlineStr">
        <is>
          <t>49049002300</t>
        </is>
      </c>
      <c r="B104" s="17908" t="inlineStr">
        <is>
          <t>Utah</t>
        </is>
      </c>
      <c r="C104" s="17909" t="inlineStr">
        <is>
          <t>Tract 23</t>
        </is>
      </c>
      <c r="D104" s="17910">
        <v>3813</v>
      </c>
      <c r="E104" s="17911">
        <v>1220</v>
      </c>
      <c r="F104" s="17912">
        <v>325.81889793169</v>
      </c>
      <c r="G104" s="17913">
        <v>325.818529592776</v>
      </c>
      <c r="H104" s="17914">
        <v>0.855823351189152</v>
      </c>
      <c r="I104" s="17915" t="str">
        <f>=IFERROR(H104/F104*100,0)</f>
      </c>
      <c r="J104" s="17916" t="str">
        <f>=K104+L104+M104</f>
      </c>
      <c r="K104" s="17917">
        <v>11.5</v>
      </c>
      <c r="L104" s="17918">
        <v>17</v>
      </c>
      <c r="M104" s="17919">
        <v>0</v>
      </c>
      <c r="N104" s="17920">
        <v>0</v>
      </c>
      <c r="O104" s="17921">
        <v>0</v>
      </c>
      <c r="P104" s="17922">
        <v>0</v>
      </c>
      <c r="Q104" s="17923">
        <v>0</v>
      </c>
      <c r="R104" s="17924">
        <v>1259</v>
      </c>
      <c r="S104" s="17925">
        <v>117.38</v>
      </c>
      <c r="T104" s="17926">
        <v>83.83</v>
      </c>
      <c r="U104" s="17927">
        <v>33.55</v>
      </c>
      <c r="V104" s="17928">
        <v>0</v>
      </c>
      <c r="W104" s="17929">
        <v>103.524020145649</v>
      </c>
      <c r="X104" s="17930" t="str">
        <f>=IFERROR(W104/F104*100,0)</f>
      </c>
      <c r="Y104" s="17931">
        <v>25018.7024039549</v>
      </c>
      <c r="Z104" s="17932">
        <v>7479.57201100957</v>
      </c>
      <c r="AA104" s="17933" t="e">
        <v>#N/A</v>
      </c>
      <c r="AB104" s="17934">
        <v>1</v>
      </c>
      <c r="AC104" s="17935" t="e">
        <v>#N/A</v>
      </c>
      <c r="AD104" s="17936">
        <v>220338.020603012</v>
      </c>
      <c r="AE104" s="17937">
        <v>105609.324533065</v>
      </c>
      <c r="AF104" s="17938">
        <v>27.0838864827052</v>
      </c>
      <c r="AG104" s="17939">
        <v>164</v>
      </c>
      <c r="AH104" s="17940">
        <v>102</v>
      </c>
      <c r="AI104" s="17941">
        <v>350</v>
      </c>
      <c r="AJ104" s="17942" t="str">
        <f>=AG104+AI104*0.4</f>
      </c>
      <c r="AK104" s="17943" t="str">
        <f>=IFERROR(AJ104/G104,0)</f>
      </c>
      <c r="AL104" s="17944" t="inlineStr">
        <is>
          <t>14.16%</t>
        </is>
      </c>
      <c r="AM104" s="17945" t="inlineStr">
        <is>
          <t>3.19%</t>
        </is>
      </c>
      <c r="AN104" s="17946">
        <v>66853</v>
      </c>
      <c r="AO104" s="17947" t="inlineStr">
        <is>
          <t>More likely to attract OZ investment, with larger impact</t>
        </is>
      </c>
      <c r="AP104" s="17950" t="inlineStr">
        <is>
          <t>More Likely</t>
        </is>
      </c>
    </row>
    <row r="105">
      <c r="A105" s="17907" t="inlineStr">
        <is>
          <t>49049002400</t>
        </is>
      </c>
      <c r="B105" s="17908" t="inlineStr">
        <is>
          <t>Utah</t>
        </is>
      </c>
      <c r="C105" s="17909" t="inlineStr">
        <is>
          <t>Tract 24</t>
        </is>
      </c>
      <c r="D105" s="17910">
        <v>2177</v>
      </c>
      <c r="E105" s="17911">
        <v>1093</v>
      </c>
      <c r="F105" s="17912">
        <v>242.019872003436</v>
      </c>
      <c r="G105" s="17913">
        <v>242.019602856098</v>
      </c>
      <c r="H105" s="17914">
        <v>220.103712473332</v>
      </c>
      <c r="I105" s="17915" t="str">
        <f>=IFERROR(H105/F105*100,0)</f>
      </c>
      <c r="J105" s="17916" t="str">
        <f>=K105+L105+M105</f>
      </c>
      <c r="K105" s="17917">
        <v>97.6</v>
      </c>
      <c r="L105" s="17918">
        <v>2.6</v>
      </c>
      <c r="M105" s="17919">
        <v>0</v>
      </c>
      <c r="N105" s="17920">
        <v>0</v>
      </c>
      <c r="O105" s="17921">
        <v>0</v>
      </c>
      <c r="P105" s="17922">
        <v>0</v>
      </c>
      <c r="Q105" s="17923">
        <v>0</v>
      </c>
      <c r="R105" s="17924">
        <v>1801</v>
      </c>
      <c r="S105" s="17925">
        <v>33.7</v>
      </c>
      <c r="T105" s="17926">
        <v>9.17</v>
      </c>
      <c r="U105" s="17927">
        <v>24.53</v>
      </c>
      <c r="V105" s="17928">
        <v>2</v>
      </c>
      <c r="W105" s="17929">
        <v>350.109766023173</v>
      </c>
      <c r="X105" s="17930" t="str">
        <f>=IFERROR(W105/F105*100,0)</f>
      </c>
      <c r="Y105" s="17931">
        <v>45765.4425589312</v>
      </c>
      <c r="Z105" s="17932">
        <v>13529.1265189417</v>
      </c>
      <c r="AA105" s="17933" t="e">
        <v>#N/A</v>
      </c>
      <c r="AB105" s="17934">
        <v>0</v>
      </c>
      <c r="AC105" s="17935">
        <v>0.769382572731852</v>
      </c>
      <c r="AD105" s="17936">
        <v>207633.08242451</v>
      </c>
      <c r="AE105" s="17937">
        <v>98387.3368681232</v>
      </c>
      <c r="AF105" s="17938">
        <v>35.207898830299</v>
      </c>
      <c r="AG105" s="17939">
        <v>835</v>
      </c>
      <c r="AH105" s="17940">
        <v>1367</v>
      </c>
      <c r="AI105" s="17941">
        <v>2046</v>
      </c>
      <c r="AJ105" s="17942" t="str">
        <f>=AG105+AI105*0.4</f>
      </c>
      <c r="AK105" s="17943" t="str">
        <f>=IFERROR(AJ105/G105,0)</f>
      </c>
      <c r="AL105" s="17944" t="inlineStr">
        <is>
          <t>20.67%</t>
        </is>
      </c>
      <c r="AM105" s="17945" t="inlineStr">
        <is>
          <t>3.87%</t>
        </is>
      </c>
      <c r="AN105" s="17946">
        <v>45563</v>
      </c>
      <c r="AO105" s="17947" t="inlineStr">
        <is>
          <t>Likely to attract capital even without OZ designation</t>
        </is>
      </c>
      <c r="AP105" s="17954" t="inlineStr">
        <is>
          <t>Likely to Attract Investment</t>
        </is>
      </c>
    </row>
    <row r="106">
      <c r="A106" s="17907" t="inlineStr">
        <is>
          <t>49049002500</t>
        </is>
      </c>
      <c r="B106" s="17908" t="inlineStr">
        <is>
          <t>Utah</t>
        </is>
      </c>
      <c r="C106" s="17909" t="inlineStr">
        <is>
          <t>Tract 25</t>
        </is>
      </c>
      <c r="D106" s="17910">
        <v>4120</v>
      </c>
      <c r="E106" s="17911">
        <v>1674</v>
      </c>
      <c r="F106" s="17912">
        <v>259.732607876499</v>
      </c>
      <c r="G106" s="17913">
        <v>259.732326083712</v>
      </c>
      <c r="H106" s="17914">
        <v>259.329333000433</v>
      </c>
      <c r="I106" s="17915" t="str">
        <f>=IFERROR(H106/F106*100,0)</f>
      </c>
      <c r="J106" s="17916" t="str">
        <f>=K106+L106+M106</f>
      </c>
      <c r="K106" s="17917">
        <v>4.4</v>
      </c>
      <c r="L106" s="17918">
        <v>67</v>
      </c>
      <c r="M106" s="17919">
        <v>0</v>
      </c>
      <c r="N106" s="17920">
        <v>0</v>
      </c>
      <c r="O106" s="17921">
        <v>0</v>
      </c>
      <c r="P106" s="17922">
        <v>0</v>
      </c>
      <c r="Q106" s="17923">
        <v>0</v>
      </c>
      <c r="R106" s="17924">
        <v>1618</v>
      </c>
      <c r="S106" s="17925">
        <v>128.99</v>
      </c>
      <c r="T106" s="17926">
        <v>79.27</v>
      </c>
      <c r="U106" s="17927">
        <v>49.72</v>
      </c>
      <c r="V106" s="17928">
        <v>0</v>
      </c>
      <c r="W106" s="17929">
        <v>107.696992627527</v>
      </c>
      <c r="X106" s="17930" t="str">
        <f>=IFERROR(W106/F106*100,0)</f>
      </c>
      <c r="Y106" s="17931">
        <v>31211.7691404232</v>
      </c>
      <c r="Z106" s="17932">
        <v>9566.01939443904</v>
      </c>
      <c r="AA106" s="17933" t="e">
        <v>#N/A</v>
      </c>
      <c r="AB106" s="17934">
        <v>0</v>
      </c>
      <c r="AC106" s="17935">
        <v>1.20880168953491</v>
      </c>
      <c r="AD106" s="17936">
        <v>200589.579049962</v>
      </c>
      <c r="AE106" s="17937">
        <v>95198.5420913508</v>
      </c>
      <c r="AF106" s="17938">
        <v>27.933768916231</v>
      </c>
      <c r="AG106" s="17939">
        <v>132</v>
      </c>
      <c r="AH106" s="17940">
        <v>-17</v>
      </c>
      <c r="AI106" s="17941">
        <v>94</v>
      </c>
      <c r="AJ106" s="17942" t="str">
        <f>=AG106+AI106*0.4</f>
      </c>
      <c r="AK106" s="17943" t="str">
        <f>=IFERROR(AJ106/G106,0)</f>
      </c>
      <c r="AL106" s="17944" t="inlineStr">
        <is>
          <t>17.45%</t>
        </is>
      </c>
      <c r="AM106" s="17945" t="inlineStr">
        <is>
          <t>4.05%</t>
        </is>
      </c>
      <c r="AN106" s="17946">
        <v>62818</v>
      </c>
      <c r="AO106" s="17947" t="inlineStr">
        <is>
          <t>More likely to attract OZ investment, with larger impact</t>
        </is>
      </c>
      <c r="AP106" s="17950" t="inlineStr">
        <is>
          <t>More Likely</t>
        </is>
      </c>
    </row>
    <row r="107">
      <c r="A107" s="17907" t="inlineStr">
        <is>
          <t>49049002902</t>
        </is>
      </c>
      <c r="B107" s="17908" t="inlineStr">
        <is>
          <t>Utah</t>
        </is>
      </c>
      <c r="C107" s="17909" t="inlineStr">
        <is>
          <t>Tract 29.02</t>
        </is>
      </c>
      <c r="D107" s="17910">
        <v>3932</v>
      </c>
      <c r="E107" s="17911">
        <v>1284</v>
      </c>
      <c r="F107" s="17912">
        <v>485.899530926566</v>
      </c>
      <c r="G107" s="17913">
        <v>483.528628230242</v>
      </c>
      <c r="H107" s="17914">
        <v>0.21714371620665</v>
      </c>
      <c r="I107" s="17915" t="str">
        <f>=IFERROR(H107/F107*100,0)</f>
      </c>
      <c r="J107" s="17916" t="str">
        <f>=K107+L107+M107</f>
      </c>
      <c r="K107" s="17917">
        <v>0</v>
      </c>
      <c r="L107" s="17918">
        <v>0</v>
      </c>
      <c r="M107" s="17919">
        <v>5</v>
      </c>
      <c r="N107" s="17920">
        <v>4.5</v>
      </c>
      <c r="O107" s="17921">
        <v>0.1</v>
      </c>
      <c r="P107" s="17922">
        <v>0</v>
      </c>
      <c r="Q107" s="17923">
        <v>0</v>
      </c>
      <c r="R107" s="17924">
        <v>1303</v>
      </c>
      <c r="S107" s="17925">
        <v>214.93</v>
      </c>
      <c r="T107" s="17926">
        <v>145.09</v>
      </c>
      <c r="U107" s="17927">
        <v>69.84</v>
      </c>
      <c r="V107" s="17928">
        <v>0</v>
      </c>
      <c r="W107" s="17929">
        <v>0</v>
      </c>
      <c r="X107" s="17930" t="str">
        <f>=IFERROR(W107/F107*100,0)</f>
      </c>
      <c r="Y107" s="17931">
        <v>12197.7273479256</v>
      </c>
      <c r="Z107" s="17932">
        <v>4919.85901826695</v>
      </c>
      <c r="AA107" s="17933" t="e">
        <v>#N/A</v>
      </c>
      <c r="AB107" s="17934">
        <v>0</v>
      </c>
      <c r="AC107" s="17935">
        <v>1.39428761453168</v>
      </c>
      <c r="AD107" s="17936">
        <v>161392.780724329</v>
      </c>
      <c r="AE107" s="17937">
        <v>82448.8262799991</v>
      </c>
      <c r="AF107" s="17938">
        <v>16.3287006914931</v>
      </c>
      <c r="AG107" s="17939">
        <v>30</v>
      </c>
      <c r="AH107" s="17940">
        <v>-204</v>
      </c>
      <c r="AI107" s="17941">
        <v>45</v>
      </c>
      <c r="AJ107" s="17942" t="str">
        <f>=AG107+AI107*0.4</f>
      </c>
      <c r="AK107" s="17943" t="str">
        <f>=IFERROR(AJ107/G107,0)</f>
      </c>
      <c r="AL107" s="17944" t="inlineStr">
        <is>
          <t>20.95%</t>
        </is>
      </c>
      <c r="AM107" s="17945" t="inlineStr">
        <is>
          <t>9.43%</t>
        </is>
      </c>
      <c r="AN107" s="17946">
        <v>83162</v>
      </c>
      <c r="AO107" s="17947" t="inlineStr">
        <is>
          <t>More likely to attract OZ investment, with larger impact</t>
        </is>
      </c>
      <c r="AP107" s="17950" t="inlineStr">
        <is>
          <t>More Likely</t>
        </is>
      </c>
    </row>
    <row r="108">
      <c r="A108" s="17907" t="inlineStr">
        <is>
          <t>49049980200</t>
        </is>
      </c>
      <c r="B108" s="17908" t="inlineStr">
        <is>
          <t>Utah</t>
        </is>
      </c>
      <c r="C108" s="17909" t="inlineStr">
        <is>
          <t>Tract 9802</t>
        </is>
      </c>
      <c r="D108" s="17910">
        <v>2525</v>
      </c>
      <c r="E108" s="17911">
        <v>805</v>
      </c>
      <c r="F108" s="17912">
        <v>157.845987980167</v>
      </c>
      <c r="G108" s="17913">
        <v>157.842303891793</v>
      </c>
      <c r="H108" s="17914">
        <v>0</v>
      </c>
      <c r="I108" s="17915" t="str">
        <f>=IFERROR(H108/F108*100,0)</f>
      </c>
      <c r="J108" s="17916" t="str">
        <f>=K108+L108+M108</f>
      </c>
      <c r="K108" s="17917">
        <v>0</v>
      </c>
      <c r="L108" s="17918">
        <v>0</v>
      </c>
      <c r="M108" s="17919">
        <v>0</v>
      </c>
      <c r="N108" s="17920">
        <v>0</v>
      </c>
      <c r="O108" s="17921">
        <v>0</v>
      </c>
      <c r="P108" s="17922">
        <v>0</v>
      </c>
      <c r="Q108" s="17923">
        <v>0</v>
      </c>
      <c r="R108" s="17924">
        <v>826</v>
      </c>
      <c r="S108" s="17925">
        <v>67.74</v>
      </c>
      <c r="T108" s="17926">
        <v>0</v>
      </c>
      <c r="U108" s="17927">
        <v>67.74</v>
      </c>
      <c r="V108" s="17928">
        <v>1</v>
      </c>
      <c r="W108" s="17929">
        <v>0</v>
      </c>
      <c r="X108" s="17930" t="str">
        <f>=IFERROR(W108/F108*100,0)</f>
      </c>
      <c r="Y108" s="17931">
        <v>31132.614855308</v>
      </c>
      <c r="Z108" s="17932">
        <v>9304.41996920731</v>
      </c>
      <c r="AA108" s="17933" t="e">
        <v>#N/A</v>
      </c>
      <c r="AB108" s="17934">
        <v>0</v>
      </c>
      <c r="AC108" s="17935">
        <v>2.52559850672164</v>
      </c>
      <c r="AD108" s="17936">
        <v>190914.704648234</v>
      </c>
      <c r="AE108" s="17937">
        <v>90045.8647828728</v>
      </c>
      <c r="AF108" s="17938">
        <v>26.5768556123911</v>
      </c>
      <c r="AG108" s="17939">
        <v>27</v>
      </c>
      <c r="AH108" s="17940">
        <v>-105</v>
      </c>
      <c r="AI108" s="17941">
        <v>-51</v>
      </c>
      <c r="AJ108" s="17942" t="str">
        <f>=AG108+AI108*0.4</f>
      </c>
      <c r="AK108" s="17943" t="str">
        <f>=IFERROR(AJ108/G108,0)</f>
      </c>
      <c r="AL108" s="17944" t="inlineStr">
        <is>
          <t>36.83%</t>
        </is>
      </c>
      <c r="AM108" s="17945" t="inlineStr">
        <is>
          <t>3.63%</t>
        </is>
      </c>
      <c r="AN108" s="17946">
        <v>29320</v>
      </c>
      <c r="AO108" s="17947" t="inlineStr">
        <is>
          <t>Likely to attract capital even without OZ designation</t>
        </is>
      </c>
      <c r="AP108" s="17954" t="inlineStr">
        <is>
          <t>Likely to Attract Investment</t>
        </is>
      </c>
    </row>
    <row r="109">
      <c r="A109" s="17907" t="inlineStr">
        <is>
          <t>49049980300</t>
        </is>
      </c>
      <c r="B109" s="17908" t="inlineStr">
        <is>
          <t>Utah</t>
        </is>
      </c>
      <c r="C109" s="17909" t="inlineStr">
        <is>
          <t>Tract 9803</t>
        </is>
      </c>
      <c r="D109" s="17910">
        <v>3715</v>
      </c>
      <c r="E109" s="17911">
        <v>1348</v>
      </c>
      <c r="F109" s="17912">
        <v>1392.3972172516</v>
      </c>
      <c r="G109" s="17913">
        <v>1078.42398290283</v>
      </c>
      <c r="H109" s="17914">
        <v>1384.79167876314</v>
      </c>
      <c r="I109" s="17915" t="str">
        <f>=IFERROR(H109/F109*100,0)</f>
      </c>
      <c r="J109" s="17916" t="str">
        <f>=K109+L109+M109</f>
      </c>
      <c r="K109" s="17917">
        <v>7.9</v>
      </c>
      <c r="L109" s="17918">
        <v>17.6</v>
      </c>
      <c r="M109" s="17919">
        <v>0</v>
      </c>
      <c r="N109" s="17920">
        <v>0</v>
      </c>
      <c r="O109" s="17921">
        <v>19.2</v>
      </c>
      <c r="P109" s="17922">
        <v>0</v>
      </c>
      <c r="Q109" s="17923">
        <v>0</v>
      </c>
      <c r="R109" s="17924">
        <v>1300</v>
      </c>
      <c r="S109" s="17925">
        <v>100.28</v>
      </c>
      <c r="T109" s="17926">
        <v>25.74</v>
      </c>
      <c r="U109" s="17927">
        <v>74.54</v>
      </c>
      <c r="V109" s="17928">
        <v>8</v>
      </c>
      <c r="W109" s="17929">
        <v>248.675502000072</v>
      </c>
      <c r="X109" s="17930" t="str">
        <f>=IFERROR(W109/F109*100,0)</f>
      </c>
      <c r="Y109" s="17931">
        <v>26218.5537472792</v>
      </c>
      <c r="Z109" s="17932">
        <v>7532.01892278564</v>
      </c>
      <c r="AA109" s="17933" t="e">
        <v>#N/A</v>
      </c>
      <c r="AB109" s="17934">
        <v>2</v>
      </c>
      <c r="AC109" s="17935" t="e">
        <v>#N/A</v>
      </c>
      <c r="AD109" s="17936">
        <v>208595.040087458</v>
      </c>
      <c r="AE109" s="17937">
        <v>100557.187973548</v>
      </c>
      <c r="AF109" s="17938">
        <v>26.1812499611863</v>
      </c>
      <c r="AG109" s="17939">
        <v>937</v>
      </c>
      <c r="AH109" s="17940">
        <v>1963</v>
      </c>
      <c r="AI109" s="17941">
        <v>2906</v>
      </c>
      <c r="AJ109" s="17942" t="str">
        <f>=AG109+AI109*0.4</f>
      </c>
      <c r="AK109" s="17943" t="str">
        <f>=IFERROR(AJ109/G109,0)</f>
      </c>
      <c r="AL109" s="17944" t="inlineStr">
        <is>
          <t>33.49%</t>
        </is>
      </c>
      <c r="AM109" s="17945" t="inlineStr">
        <is>
          <t>4.51%</t>
        </is>
      </c>
      <c r="AN109" s="17946">
        <v>49074</v>
      </c>
      <c r="AO109" s="17947" t="inlineStr">
        <is>
          <t>More likely to attract OZ investment, with larger impact</t>
        </is>
      </c>
      <c r="AP109" s="17950" t="inlineStr">
        <is>
          <t>More Likely</t>
        </is>
      </c>
    </row>
    <row r="110">
      <c r="A110" s="17907" t="inlineStr">
        <is>
          <t>49049980500</t>
        </is>
      </c>
      <c r="B110" s="17908" t="inlineStr">
        <is>
          <t>Utah</t>
        </is>
      </c>
      <c r="C110" s="17909" t="inlineStr">
        <is>
          <t>Tract 9805</t>
        </is>
      </c>
      <c r="D110" s="17910">
        <v>2127</v>
      </c>
      <c r="E110" s="17911">
        <v>683</v>
      </c>
      <c r="F110" s="17912">
        <v>1487.82429155168</v>
      </c>
      <c r="G110" s="17913">
        <v>1463.1417886381</v>
      </c>
      <c r="H110" s="17914">
        <v>1486.12194829617</v>
      </c>
      <c r="I110" s="17915" t="str">
        <f>=IFERROR(H110/F110*100,0)</f>
      </c>
      <c r="J110" s="17916" t="str">
        <f>=K110+L110+M110</f>
      </c>
      <c r="K110" s="17917">
        <v>0.4</v>
      </c>
      <c r="L110" s="17918">
        <v>0.1</v>
      </c>
      <c r="M110" s="17919">
        <v>0</v>
      </c>
      <c r="N110" s="17920">
        <v>0.6</v>
      </c>
      <c r="O110" s="17921">
        <v>28</v>
      </c>
      <c r="P110" s="17922">
        <v>15.4</v>
      </c>
      <c r="Q110" s="17923">
        <v>0</v>
      </c>
      <c r="R110" s="17924">
        <v>942</v>
      </c>
      <c r="S110" s="17925">
        <v>60.45</v>
      </c>
      <c r="T110" s="17926">
        <v>24.35</v>
      </c>
      <c r="U110" s="17927">
        <v>36.1</v>
      </c>
      <c r="V110" s="17928">
        <v>0</v>
      </c>
      <c r="W110" s="17929">
        <v>22.3371990593452</v>
      </c>
      <c r="X110" s="17930" t="str">
        <f>=IFERROR(W110/F110*100,0)</f>
      </c>
      <c r="Y110" s="17931">
        <v>11268.8788805582</v>
      </c>
      <c r="Z110" s="17932">
        <v>4045.23965648743</v>
      </c>
      <c r="AA110" s="17933" t="e">
        <v>#N/A</v>
      </c>
      <c r="AB110" s="17934">
        <v>0</v>
      </c>
      <c r="AC110" s="17935">
        <v>0.460545808986149</v>
      </c>
      <c r="AD110" s="17936">
        <v>188379.142740534</v>
      </c>
      <c r="AE110" s="17937">
        <v>92246.6961678006</v>
      </c>
      <c r="AF110" s="17938">
        <v>17.9372180859351</v>
      </c>
      <c r="AG110" s="17939">
        <v>229</v>
      </c>
      <c r="AH110" s="17940">
        <v>428</v>
      </c>
      <c r="AI110" s="17941">
        <v>1136</v>
      </c>
      <c r="AJ110" s="17942" t="str">
        <f>=AG110+AI110*0.4</f>
      </c>
      <c r="AK110" s="17943" t="str">
        <f>=IFERROR(AJ110/G110,0)</f>
      </c>
      <c r="AL110" s="17944" t="inlineStr">
        <is>
          <t>26.34%</t>
        </is>
      </c>
      <c r="AM110" s="17945" t="inlineStr">
        <is>
          <t>2.59%</t>
        </is>
      </c>
      <c r="AN110" s="17946">
        <v>53889</v>
      </c>
      <c r="AO110" s="17947" t="inlineStr">
        <is>
          <t>Likely to attract capital even without OZ designation</t>
        </is>
      </c>
      <c r="AP110" s="17954" t="inlineStr">
        <is>
          <t>Likely to Attract Investment</t>
        </is>
      </c>
    </row>
  </sheetData>
  <autoFilter ref="A2:AP2"/>
  <mergeCells count="1">
    <mergeCell ref="A1:AP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OZ 2.0 Candidate Tracts — Wasatch Front Region</dc:title>
  <dc:creator>WFRC / MAG</dc:creator>
  <dcterms:created xsi:type="dcterms:W3CDTF">2026-06-01T06:27:31Z</dcterms:created>
  <dcterms:modified xsi:type="dcterms:W3CDTF">2026-06-01T06:27:31Z</dcterms:modified>
  <cp:lastModifiedBy>WFRC / MAG</cp:lastModifiedBy>
</cp:coreProperties>
</file>