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1 - TDM\3 - Model Dev\1 - WF\2 - Sandbox\v9.0Beta\0 - CalibValid\4 - ModeChoice\"/>
    </mc:Choice>
  </mc:AlternateContent>
  <xr:revisionPtr revIDLastSave="0" documentId="13_ncr:1_{53FE3627-23EA-4AD8-A01A-B8A9EB0DCC06}" xr6:coauthVersionLast="47" xr6:coauthVersionMax="47" xr10:uidLastSave="{00000000-0000-0000-0000-000000000000}"/>
  <bookViews>
    <workbookView xWindow="-98" yWindow="-98" windowWidth="30915" windowHeight="16876" activeTab="9" xr2:uid="{00000000-000D-0000-FFFF-FFFF00000000}"/>
  </bookViews>
  <sheets>
    <sheet name="HBC_Pk" sheetId="14" r:id="rId1"/>
    <sheet name="HBO_Ok" sheetId="11" r:id="rId2"/>
    <sheet name="HBO_Pk" sheetId="10" r:id="rId3"/>
    <sheet name="HBW_Ok" sheetId="9" r:id="rId4"/>
    <sheet name="HBW_Pk" sheetId="8" r:id="rId5"/>
    <sheet name="NHB_Ok" sheetId="13" r:id="rId6"/>
    <sheet name="NHB_Pk" sheetId="12" r:id="rId7"/>
    <sheet name="Summary" sheetId="1" r:id="rId8"/>
    <sheet name="2012 HHS Shares" sheetId="2" r:id="rId9"/>
    <sheet name="2019 OBS Shares" sheetId="15" r:id="rId10"/>
    <sheet name="2015 OBS Shares" sheetId="16" r:id="rId11"/>
    <sheet name="Compare v7 &amp; v8" sheetId="17" r:id="rId12"/>
    <sheet name="v7 Targets" sheetId="18" r:id="rId13"/>
  </sheets>
  <definedNames>
    <definedName name="HBC_OK">#REF!</definedName>
    <definedName name="HBC_PK">HBC_Pk!$A$1:$C$50</definedName>
    <definedName name="HBO_OK">HBO_Ok!$A$1:$C$58</definedName>
    <definedName name="HBO_PK">HBO_Pk!$A$1:$C$58</definedName>
    <definedName name="HBW_OK">HBW_Ok!$A$1:$C$58</definedName>
    <definedName name="HBW_Ok_Moto">'2012 HHS Shares'!$P$6:$S$8</definedName>
    <definedName name="HBW_PK">HBW_Pk!$A$1:$C$62</definedName>
    <definedName name="HBW_Pk_Moto">'2012 HHS Shares'!$I$6:$L$8</definedName>
    <definedName name="NHB_OK">NHB_Ok!$A$1:$C$50</definedName>
    <definedName name="NHB_PK">NHB_Pk!$A$1:$C$54</definedName>
  </definedNames>
  <calcPr calcId="191029"/>
</workbook>
</file>

<file path=xl/calcChain.xml><?xml version="1.0" encoding="utf-8"?>
<calcChain xmlns="http://schemas.openxmlformats.org/spreadsheetml/2006/main">
  <c r="C62" i="11" l="1"/>
  <c r="BL8" i="15"/>
  <c r="BN18" i="15"/>
  <c r="BN17" i="15"/>
  <c r="BR43" i="15"/>
  <c r="BQ43" i="15"/>
  <c r="AG132" i="15"/>
  <c r="AO78" i="15"/>
  <c r="AF75" i="15"/>
  <c r="W132" i="15"/>
  <c r="V132" i="15"/>
  <c r="U132" i="15"/>
  <c r="X132" i="15" s="1"/>
  <c r="AD152" i="15"/>
  <c r="AD170" i="15"/>
  <c r="AD169" i="15"/>
  <c r="AD168" i="15"/>
  <c r="AD167" i="15"/>
  <c r="AD166" i="15"/>
  <c r="AD165" i="15"/>
  <c r="AM170" i="15"/>
  <c r="AM169" i="15"/>
  <c r="AM168" i="15"/>
  <c r="AM167" i="15"/>
  <c r="AM166" i="15"/>
  <c r="AM165" i="15"/>
  <c r="AM152" i="15"/>
  <c r="AL147" i="15"/>
  <c r="AL146" i="15"/>
  <c r="AL145" i="15"/>
  <c r="AL144" i="15"/>
  <c r="AL143" i="15"/>
  <c r="AL142" i="15"/>
  <c r="AM118" i="15"/>
  <c r="AD118" i="15"/>
  <c r="AL113" i="15"/>
  <c r="AL112" i="15"/>
  <c r="AL111" i="15"/>
  <c r="AL110" i="15"/>
  <c r="AL109" i="15"/>
  <c r="AE109" i="15"/>
  <c r="AL108" i="15"/>
  <c r="AM84" i="15"/>
  <c r="AD84" i="15"/>
  <c r="AL79" i="15"/>
  <c r="AN78" i="15"/>
  <c r="AM78" i="15"/>
  <c r="AL78" i="15"/>
  <c r="AG78" i="15"/>
  <c r="AF78" i="15"/>
  <c r="AE78" i="15"/>
  <c r="AD78" i="15"/>
  <c r="AL77" i="15"/>
  <c r="AL76" i="15"/>
  <c r="AL75" i="15"/>
  <c r="AL74" i="15"/>
  <c r="AM50" i="15"/>
  <c r="AD50" i="15"/>
  <c r="AL45" i="15"/>
  <c r="AL44" i="15"/>
  <c r="AF44" i="15"/>
  <c r="AL43" i="15"/>
  <c r="AL42" i="15"/>
  <c r="AL41" i="15"/>
  <c r="AL40" i="15"/>
  <c r="AM10" i="15"/>
  <c r="AM16" i="15"/>
  <c r="AD16" i="15"/>
  <c r="AD10" i="15"/>
  <c r="U24" i="15"/>
  <c r="N152" i="15"/>
  <c r="AP78" i="15" l="1"/>
  <c r="E30" i="14"/>
  <c r="E43" i="14"/>
  <c r="E51" i="14"/>
  <c r="E59" i="11"/>
  <c r="E51" i="11"/>
  <c r="E36" i="11"/>
  <c r="E59" i="10"/>
  <c r="E51" i="10"/>
  <c r="E36" i="10"/>
  <c r="E59" i="9"/>
  <c r="E51" i="9"/>
  <c r="E36" i="9"/>
  <c r="E59" i="8"/>
  <c r="E51" i="8"/>
  <c r="E36" i="8"/>
  <c r="E37" i="8"/>
  <c r="E51" i="13"/>
  <c r="E43" i="13"/>
  <c r="E51" i="12"/>
  <c r="E43" i="12"/>
  <c r="E30" i="13"/>
  <c r="E30" i="12"/>
  <c r="S180" i="1"/>
  <c r="P179" i="1"/>
  <c r="P178" i="1"/>
  <c r="P177" i="1"/>
  <c r="S142" i="1"/>
  <c r="P141" i="1"/>
  <c r="P140" i="1"/>
  <c r="P139" i="1"/>
  <c r="S90" i="1"/>
  <c r="P89" i="1"/>
  <c r="P88" i="1"/>
  <c r="P87" i="1"/>
  <c r="N153" i="15"/>
  <c r="H152" i="15"/>
  <c r="H153" i="15" s="1"/>
  <c r="B152" i="15"/>
  <c r="B153" i="15" s="1"/>
  <c r="M147" i="15"/>
  <c r="M146" i="15"/>
  <c r="M145" i="15"/>
  <c r="M142" i="15"/>
  <c r="H119" i="15"/>
  <c r="N118" i="15"/>
  <c r="N119" i="15" s="1"/>
  <c r="H118" i="15"/>
  <c r="B118" i="15"/>
  <c r="B119" i="15" s="1"/>
  <c r="M113" i="15"/>
  <c r="M112" i="15"/>
  <c r="M111" i="15"/>
  <c r="M108" i="15"/>
  <c r="N84" i="15"/>
  <c r="N85" i="15" s="1"/>
  <c r="H84" i="15"/>
  <c r="H85" i="15" s="1"/>
  <c r="B84" i="15"/>
  <c r="B85" i="15" s="1"/>
  <c r="M79" i="15"/>
  <c r="M78" i="15"/>
  <c r="M77" i="15"/>
  <c r="M74" i="15"/>
  <c r="N51" i="15"/>
  <c r="N50" i="15"/>
  <c r="H50" i="15"/>
  <c r="H51" i="15" s="1"/>
  <c r="B50" i="15"/>
  <c r="B51" i="15" s="1"/>
  <c r="M45" i="15"/>
  <c r="M44" i="15"/>
  <c r="M43" i="15"/>
  <c r="M40" i="15"/>
  <c r="U84" i="15"/>
  <c r="U50" i="15"/>
  <c r="AL7" i="15"/>
  <c r="AL8" i="15"/>
  <c r="BE9" i="15"/>
  <c r="BE8" i="15"/>
  <c r="BE11" i="15"/>
  <c r="BE10" i="15"/>
  <c r="BE43" i="15"/>
  <c r="BE42" i="15"/>
  <c r="BE45" i="15"/>
  <c r="BE44" i="15"/>
  <c r="BE77" i="15"/>
  <c r="BE76" i="15"/>
  <c r="BE79" i="15"/>
  <c r="BE78" i="15"/>
  <c r="AY4" i="15"/>
  <c r="BE4" i="15"/>
  <c r="BE6" i="15"/>
  <c r="BE7" i="15"/>
  <c r="BE12" i="15"/>
  <c r="BE13" i="15"/>
  <c r="BE14" i="15"/>
  <c r="BE15" i="15"/>
  <c r="BE16" i="15"/>
  <c r="BE17" i="15"/>
  <c r="BC20" i="15"/>
  <c r="BI20" i="15"/>
  <c r="AY38" i="15"/>
  <c r="BE38" i="15"/>
  <c r="BE40" i="15"/>
  <c r="BE41" i="15"/>
  <c r="BE46" i="15"/>
  <c r="BE47" i="15"/>
  <c r="BE48" i="15"/>
  <c r="BE49" i="15"/>
  <c r="BE50" i="15"/>
  <c r="BE51" i="15"/>
  <c r="BC54" i="15"/>
  <c r="BI54" i="15"/>
  <c r="AY72" i="15"/>
  <c r="BE72" i="15"/>
  <c r="BE74" i="15"/>
  <c r="BE75" i="15"/>
  <c r="BE80" i="15"/>
  <c r="BE81" i="15"/>
  <c r="BE82" i="15"/>
  <c r="BE83" i="15"/>
  <c r="BE84" i="15"/>
  <c r="BE85" i="15"/>
  <c r="BC88" i="15"/>
  <c r="BI88" i="15"/>
  <c r="AY106" i="15"/>
  <c r="BE106" i="15"/>
  <c r="BE108" i="15"/>
  <c r="BE109" i="15"/>
  <c r="BE114" i="15"/>
  <c r="BE115" i="15"/>
  <c r="BE116" i="15"/>
  <c r="BE117" i="15"/>
  <c r="BE118" i="15"/>
  <c r="BE119" i="15"/>
  <c r="BC122" i="15"/>
  <c r="BI122" i="15"/>
  <c r="BC156" i="15"/>
  <c r="BI156" i="15"/>
  <c r="BR45" i="15"/>
  <c r="BP45" i="15"/>
  <c r="BN46" i="15"/>
  <c r="BO46" i="15"/>
  <c r="U118" i="15" l="1"/>
  <c r="F28" i="17" l="1"/>
  <c r="E28" i="17"/>
  <c r="D28" i="17"/>
  <c r="C28" i="17"/>
  <c r="F27" i="17"/>
  <c r="E27" i="17"/>
  <c r="D27" i="17"/>
  <c r="C27" i="17"/>
  <c r="F19" i="17"/>
  <c r="E19" i="17"/>
  <c r="D19" i="17"/>
  <c r="C19" i="17"/>
  <c r="F12" i="17"/>
  <c r="E12" i="17"/>
  <c r="D12" i="17"/>
  <c r="C12" i="17"/>
  <c r="F5" i="17"/>
  <c r="E5" i="17"/>
  <c r="D5" i="17"/>
  <c r="C5" i="17"/>
  <c r="BI153" i="16"/>
  <c r="BC153" i="16"/>
  <c r="AL146" i="16"/>
  <c r="M146" i="16"/>
  <c r="AL145" i="16"/>
  <c r="M145" i="16"/>
  <c r="AL144" i="16"/>
  <c r="M144" i="16"/>
  <c r="AL142" i="16"/>
  <c r="M142" i="16"/>
  <c r="AL141" i="16"/>
  <c r="M141" i="16"/>
  <c r="AL139" i="16"/>
  <c r="AC139" i="16"/>
  <c r="G139" i="16" s="1"/>
  <c r="T139" i="16"/>
  <c r="A139" i="16" s="1"/>
  <c r="M139" i="16"/>
  <c r="BI120" i="16"/>
  <c r="BC120" i="16"/>
  <c r="BE117" i="16"/>
  <c r="BE116" i="16"/>
  <c r="BE115" i="16"/>
  <c r="BE114" i="16"/>
  <c r="BE113" i="16"/>
  <c r="AL113" i="16"/>
  <c r="M113" i="16"/>
  <c r="BE112" i="16"/>
  <c r="AL112" i="16"/>
  <c r="M112" i="16"/>
  <c r="BE111" i="16"/>
  <c r="AL111" i="16"/>
  <c r="M111" i="16"/>
  <c r="BE110" i="16"/>
  <c r="BE109" i="16"/>
  <c r="AL109" i="16"/>
  <c r="M109" i="16"/>
  <c r="BE108" i="16"/>
  <c r="AL108" i="16"/>
  <c r="M108" i="16"/>
  <c r="BE106" i="16"/>
  <c r="AL106" i="16" s="1"/>
  <c r="M106" i="16" s="1"/>
  <c r="AY106" i="16"/>
  <c r="AC106" i="16" s="1"/>
  <c r="G106" i="16" s="1"/>
  <c r="T106" i="16"/>
  <c r="A106" i="16" s="1"/>
  <c r="BI86" i="16"/>
  <c r="BC86" i="16"/>
  <c r="BE83" i="16"/>
  <c r="BE82" i="16"/>
  <c r="BE81" i="16"/>
  <c r="BE80" i="16"/>
  <c r="BE79" i="16"/>
  <c r="AL79" i="16"/>
  <c r="M79" i="16"/>
  <c r="BE78" i="16"/>
  <c r="AL78" i="16"/>
  <c r="M78" i="16"/>
  <c r="BE77" i="16"/>
  <c r="AL77" i="16"/>
  <c r="M77" i="16"/>
  <c r="BE76" i="16"/>
  <c r="BE75" i="16"/>
  <c r="AL75" i="16"/>
  <c r="M75" i="16"/>
  <c r="BE74" i="16"/>
  <c r="AL74" i="16"/>
  <c r="M74" i="16"/>
  <c r="BE72" i="16"/>
  <c r="AL72" i="16" s="1"/>
  <c r="M72" i="16" s="1"/>
  <c r="AY72" i="16"/>
  <c r="AC72" i="16" s="1"/>
  <c r="G72" i="16" s="1"/>
  <c r="T72" i="16"/>
  <c r="A72" i="16" s="1"/>
  <c r="BI52" i="16"/>
  <c r="BC52" i="16"/>
  <c r="N50" i="16"/>
  <c r="N51" i="16" s="1"/>
  <c r="H50" i="16"/>
  <c r="H51" i="16" s="1"/>
  <c r="B50" i="16"/>
  <c r="B51" i="16" s="1"/>
  <c r="BE49" i="16"/>
  <c r="BE48" i="16"/>
  <c r="BE47" i="16"/>
  <c r="BE46" i="16"/>
  <c r="BE45" i="16"/>
  <c r="AL45" i="16"/>
  <c r="M45" i="16"/>
  <c r="BE44" i="16"/>
  <c r="AL44" i="16"/>
  <c r="M44" i="16"/>
  <c r="BE43" i="16"/>
  <c r="AL43" i="16"/>
  <c r="M43" i="16"/>
  <c r="BE42" i="16"/>
  <c r="BE41" i="16"/>
  <c r="AL41" i="16"/>
  <c r="M41" i="16"/>
  <c r="BE40" i="16"/>
  <c r="AL40" i="16"/>
  <c r="M40" i="16"/>
  <c r="BE38" i="16"/>
  <c r="AL38" i="16" s="1"/>
  <c r="M38" i="16" s="1"/>
  <c r="AY38" i="16"/>
  <c r="AC38" i="16" s="1"/>
  <c r="G38" i="16" s="1"/>
  <c r="T38" i="16"/>
  <c r="A38" i="16" s="1"/>
  <c r="BM22" i="16"/>
  <c r="BL22" i="16"/>
  <c r="BN21" i="16"/>
  <c r="BN20" i="16"/>
  <c r="BN19" i="16"/>
  <c r="BN18" i="16"/>
  <c r="BI18" i="16"/>
  <c r="BC18" i="16"/>
  <c r="BN17" i="16"/>
  <c r="N16" i="16"/>
  <c r="N17" i="16" s="1"/>
  <c r="H16" i="16"/>
  <c r="H17" i="16" s="1"/>
  <c r="B16" i="16"/>
  <c r="B17" i="16" s="1"/>
  <c r="BE15" i="16"/>
  <c r="BE14" i="16"/>
  <c r="BE13" i="16"/>
  <c r="BE12" i="16"/>
  <c r="BE11" i="16"/>
  <c r="AL11" i="16"/>
  <c r="M11" i="16"/>
  <c r="BE10" i="16"/>
  <c r="AL10" i="16"/>
  <c r="M10" i="16"/>
  <c r="BE9" i="16"/>
  <c r="AL9" i="16"/>
  <c r="M9" i="16"/>
  <c r="BE8" i="16"/>
  <c r="BE7" i="16"/>
  <c r="AL7" i="16"/>
  <c r="M7" i="16"/>
  <c r="BE6" i="16"/>
  <c r="AL6" i="16"/>
  <c r="M6" i="16"/>
  <c r="BL5" i="16"/>
  <c r="BL6" i="16" s="1"/>
  <c r="BE4" i="16"/>
  <c r="AL4" i="16" s="1"/>
  <c r="M4" i="16" s="1"/>
  <c r="AY4" i="16"/>
  <c r="AC4" i="16" s="1"/>
  <c r="G4" i="16" s="1"/>
  <c r="T4" i="16"/>
  <c r="A4" i="16" s="1"/>
  <c r="BN22" i="16" l="1"/>
  <c r="D26" i="17"/>
  <c r="C26" i="17"/>
  <c r="E26" i="17"/>
  <c r="F26" i="17"/>
  <c r="BN6" i="16"/>
  <c r="BL10" i="16"/>
  <c r="BH117" i="16" l="1"/>
  <c r="AO136" i="16" s="1"/>
  <c r="BG117" i="16"/>
  <c r="AN136" i="16" s="1"/>
  <c r="AZ115" i="16"/>
  <c r="BF114" i="16"/>
  <c r="BB117" i="16"/>
  <c r="BH116" i="16"/>
  <c r="BA117" i="16"/>
  <c r="AZ117" i="16"/>
  <c r="BF116" i="16"/>
  <c r="BG113" i="16"/>
  <c r="AN134" i="16" s="1"/>
  <c r="BF112" i="16"/>
  <c r="AZ109" i="16"/>
  <c r="BH108" i="16"/>
  <c r="BH115" i="16"/>
  <c r="AO135" i="16" s="1"/>
  <c r="BB114" i="16"/>
  <c r="BF113" i="16"/>
  <c r="BB110" i="16"/>
  <c r="BH109" i="16"/>
  <c r="BG108" i="16"/>
  <c r="BA116" i="16"/>
  <c r="BF115" i="16"/>
  <c r="AZ114" i="16"/>
  <c r="BB112" i="16"/>
  <c r="BA111" i="16"/>
  <c r="AZ110" i="16"/>
  <c r="BF109" i="16"/>
  <c r="BF117" i="16"/>
  <c r="BH114" i="16"/>
  <c r="BA113" i="16"/>
  <c r="AZ112" i="16"/>
  <c r="BH111" i="16"/>
  <c r="AO132" i="16" s="1"/>
  <c r="BG110" i="16"/>
  <c r="BB108" i="16"/>
  <c r="BB115" i="16"/>
  <c r="BG114" i="16"/>
  <c r="AZ113" i="16"/>
  <c r="BH112" i="16"/>
  <c r="BG111" i="16"/>
  <c r="AN132" i="16" s="1"/>
  <c r="BF110" i="16"/>
  <c r="BB109" i="16"/>
  <c r="BA108" i="16"/>
  <c r="BG115" i="16"/>
  <c r="AN135" i="16" s="1"/>
  <c r="BG112" i="16"/>
  <c r="BF108" i="16"/>
  <c r="BF83" i="16"/>
  <c r="BB82" i="16"/>
  <c r="BH81" i="16"/>
  <c r="AO101" i="16" s="1"/>
  <c r="BA79" i="16"/>
  <c r="AZ78" i="16"/>
  <c r="BH77" i="16"/>
  <c r="AO98" i="16" s="1"/>
  <c r="BG76" i="16"/>
  <c r="BH113" i="16"/>
  <c r="AO134" i="16" s="1"/>
  <c r="BA109" i="16"/>
  <c r="BA82" i="16"/>
  <c r="BG81" i="16"/>
  <c r="AN101" i="16" s="1"/>
  <c r="AZ79" i="16"/>
  <c r="BH78" i="16"/>
  <c r="BG77" i="16"/>
  <c r="AN98" i="16" s="1"/>
  <c r="BF76" i="16"/>
  <c r="BB75" i="16"/>
  <c r="BA74" i="16"/>
  <c r="BG116" i="16"/>
  <c r="BB113" i="16"/>
  <c r="BA112" i="16"/>
  <c r="AZ108" i="16"/>
  <c r="BB83" i="16"/>
  <c r="BH82" i="16"/>
  <c r="BA80" i="16"/>
  <c r="BG79" i="16"/>
  <c r="AN100" i="16" s="1"/>
  <c r="BF78" i="16"/>
  <c r="BB116" i="16"/>
  <c r="AZ111" i="16"/>
  <c r="AZ83" i="16"/>
  <c r="BF82" i="16"/>
  <c r="BB81" i="16"/>
  <c r="BH80" i="16"/>
  <c r="BB77" i="16"/>
  <c r="AZ116" i="16"/>
  <c r="BA114" i="16"/>
  <c r="BH83" i="16"/>
  <c r="AO102" i="16" s="1"/>
  <c r="BA81" i="16"/>
  <c r="BG80" i="16"/>
  <c r="BB78" i="16"/>
  <c r="BA77" i="16"/>
  <c r="AZ76" i="16"/>
  <c r="BF75" i="16"/>
  <c r="BG82" i="16"/>
  <c r="BB76" i="16"/>
  <c r="BG74" i="16"/>
  <c r="BG83" i="16"/>
  <c r="AN102" i="16" s="1"/>
  <c r="AZ81" i="16"/>
  <c r="BA76" i="16"/>
  <c r="BA75" i="16"/>
  <c r="BF74" i="16"/>
  <c r="BH110" i="16"/>
  <c r="AZ82" i="16"/>
  <c r="BF79" i="16"/>
  <c r="BF77" i="16"/>
  <c r="BA115" i="16"/>
  <c r="BA110" i="16"/>
  <c r="BB79" i="16"/>
  <c r="BH76" i="16"/>
  <c r="BH75" i="16"/>
  <c r="AZ74" i="16"/>
  <c r="BG109" i="16"/>
  <c r="BF81" i="16"/>
  <c r="BB80" i="16"/>
  <c r="AZ77" i="16"/>
  <c r="BG75" i="16"/>
  <c r="BH49" i="16"/>
  <c r="AO68" i="16" s="1"/>
  <c r="BF48" i="16"/>
  <c r="BB47" i="16"/>
  <c r="BH46" i="16"/>
  <c r="BF111" i="16"/>
  <c r="BF80" i="16"/>
  <c r="BA78" i="16"/>
  <c r="BA47" i="16"/>
  <c r="BG46" i="16"/>
  <c r="BB111" i="16"/>
  <c r="AZ80" i="16"/>
  <c r="BA49" i="16"/>
  <c r="BB48" i="16"/>
  <c r="BH47" i="16"/>
  <c r="AO67" i="16" s="1"/>
  <c r="BA45" i="16"/>
  <c r="AZ44" i="16"/>
  <c r="BH43" i="16"/>
  <c r="AO64" i="16" s="1"/>
  <c r="BG42" i="16"/>
  <c r="BB40" i="16"/>
  <c r="BB74" i="16"/>
  <c r="AZ49" i="16"/>
  <c r="BA48" i="16"/>
  <c r="BG47" i="16"/>
  <c r="AN67" i="16" s="1"/>
  <c r="AZ45" i="16"/>
  <c r="BH44" i="16"/>
  <c r="BG43" i="16"/>
  <c r="AN64" i="16" s="1"/>
  <c r="BF42" i="16"/>
  <c r="BB41" i="16"/>
  <c r="BA40" i="16"/>
  <c r="AZ48" i="16"/>
  <c r="BF47" i="16"/>
  <c r="BB46" i="16"/>
  <c r="BH45" i="16"/>
  <c r="AO66" i="16" s="1"/>
  <c r="BG44" i="16"/>
  <c r="BF43" i="16"/>
  <c r="BA41" i="16"/>
  <c r="AZ40" i="16"/>
  <c r="BB49" i="16"/>
  <c r="BA46" i="16"/>
  <c r="BA43" i="16"/>
  <c r="BF41" i="16"/>
  <c r="BG40" i="16"/>
  <c r="BF15" i="16"/>
  <c r="BH14" i="16"/>
  <c r="BA12" i="16"/>
  <c r="BG11" i="16"/>
  <c r="BG10" i="16"/>
  <c r="BF9" i="16"/>
  <c r="BA7" i="16"/>
  <c r="AZ7" i="16"/>
  <c r="AZ75" i="16"/>
  <c r="AZ46" i="16"/>
  <c r="AZ43" i="16"/>
  <c r="BB42" i="16"/>
  <c r="BF40" i="16"/>
  <c r="BG14" i="16"/>
  <c r="AZ12" i="16"/>
  <c r="BF11" i="16"/>
  <c r="BF10" i="16"/>
  <c r="BH48" i="16"/>
  <c r="BA42" i="16"/>
  <c r="AZ41" i="16"/>
  <c r="BF14" i="16"/>
  <c r="BB13" i="16"/>
  <c r="BH12" i="16"/>
  <c r="BG78" i="16"/>
  <c r="BG48" i="16"/>
  <c r="AZ47" i="16"/>
  <c r="BF44" i="16"/>
  <c r="AZ42" i="16"/>
  <c r="BB15" i="16"/>
  <c r="BA13" i="16"/>
  <c r="BG12" i="16"/>
  <c r="BB9" i="16"/>
  <c r="BA8" i="16"/>
  <c r="BG7" i="16"/>
  <c r="AZ6" i="16"/>
  <c r="BG49" i="16"/>
  <c r="AN68" i="16" s="1"/>
  <c r="BF45" i="16"/>
  <c r="AZ15" i="16"/>
  <c r="BB14" i="16"/>
  <c r="BH13" i="16"/>
  <c r="BA11" i="16"/>
  <c r="BA10" i="16"/>
  <c r="AZ9" i="16"/>
  <c r="BH8" i="16"/>
  <c r="BA83" i="16"/>
  <c r="BG45" i="16"/>
  <c r="AN66" i="16" s="1"/>
  <c r="AZ14" i="16"/>
  <c r="BF12" i="16"/>
  <c r="BH9" i="16"/>
  <c r="BA6" i="16"/>
  <c r="BB11" i="16"/>
  <c r="BB10" i="16"/>
  <c r="BG9" i="16"/>
  <c r="BB8" i="16"/>
  <c r="BB7" i="16"/>
  <c r="BH79" i="16"/>
  <c r="AO100" i="16" s="1"/>
  <c r="BA9" i="16"/>
  <c r="BH15" i="16"/>
  <c r="BH7" i="16"/>
  <c r="BB43" i="16"/>
  <c r="BF49" i="16"/>
  <c r="BA15" i="16"/>
  <c r="BG6" i="16"/>
  <c r="BH42" i="16"/>
  <c r="BG15" i="16"/>
  <c r="BB6" i="16"/>
  <c r="BB45" i="16"/>
  <c r="BH41" i="16"/>
  <c r="BG13" i="16"/>
  <c r="AZ11" i="16"/>
  <c r="AZ10" i="16"/>
  <c r="AZ8" i="16"/>
  <c r="BA44" i="16"/>
  <c r="BG8" i="16"/>
  <c r="BA14" i="16"/>
  <c r="BH10" i="16"/>
  <c r="BF8" i="16"/>
  <c r="BF46" i="16"/>
  <c r="BB44" i="16"/>
  <c r="BG41" i="16"/>
  <c r="BF13" i="16"/>
  <c r="BB12" i="16"/>
  <c r="BH6" i="16"/>
  <c r="BF7" i="16"/>
  <c r="BH74" i="16"/>
  <c r="AZ13" i="16"/>
  <c r="BF6" i="16"/>
  <c r="BH40" i="16"/>
  <c r="BH11" i="16"/>
  <c r="AZ149" i="16" l="1"/>
  <c r="AD25" i="16"/>
  <c r="AT14" i="16"/>
  <c r="AD11" i="16"/>
  <c r="BC14" i="16"/>
  <c r="BF146" i="16"/>
  <c r="AM32" i="16"/>
  <c r="BI11" i="16"/>
  <c r="AF88" i="16"/>
  <c r="BB84" i="16"/>
  <c r="AF83" i="16"/>
  <c r="AF74" i="16"/>
  <c r="AV74" i="16"/>
  <c r="BC113" i="16"/>
  <c r="AD134" i="16"/>
  <c r="AT113" i="16"/>
  <c r="AZ148" i="16"/>
  <c r="AD33" i="16"/>
  <c r="AT13" i="16"/>
  <c r="BC13" i="16"/>
  <c r="AZ150" i="16"/>
  <c r="AD34" i="16"/>
  <c r="AT15" i="16"/>
  <c r="BC15" i="16"/>
  <c r="AN57" i="16"/>
  <c r="AN43" i="16"/>
  <c r="AF67" i="16"/>
  <c r="AV47" i="16"/>
  <c r="AN92" i="16"/>
  <c r="AN78" i="16"/>
  <c r="AN125" i="16"/>
  <c r="AN111" i="16"/>
  <c r="AN126" i="16"/>
  <c r="AN112" i="16"/>
  <c r="AM136" i="16"/>
  <c r="BI117" i="16"/>
  <c r="AE127" i="16"/>
  <c r="AE113" i="16"/>
  <c r="AU116" i="16"/>
  <c r="AM126" i="16"/>
  <c r="AM112" i="16"/>
  <c r="BI114" i="16"/>
  <c r="AO83" i="16"/>
  <c r="BH84" i="16"/>
  <c r="AO74" i="16"/>
  <c r="AO88" i="16"/>
  <c r="BF143" i="16"/>
  <c r="AM21" i="16"/>
  <c r="AM7" i="16"/>
  <c r="BI8" i="16"/>
  <c r="BG148" i="16"/>
  <c r="AN168" i="16" s="1"/>
  <c r="AN33" i="16"/>
  <c r="BI49" i="16"/>
  <c r="AM68" i="16"/>
  <c r="BG144" i="16"/>
  <c r="AN165" i="16" s="1"/>
  <c r="AN30" i="16"/>
  <c r="AE102" i="16"/>
  <c r="AU83" i="16"/>
  <c r="AM66" i="16"/>
  <c r="BI45" i="16"/>
  <c r="BB150" i="16"/>
  <c r="AF169" i="16" s="1"/>
  <c r="AF34" i="16"/>
  <c r="AV15" i="16"/>
  <c r="BF149" i="16"/>
  <c r="AM25" i="16"/>
  <c r="BI14" i="16"/>
  <c r="AM11" i="16"/>
  <c r="BG149" i="16"/>
  <c r="AN11" i="16"/>
  <c r="AN25" i="16"/>
  <c r="BA142" i="16"/>
  <c r="AE16" i="16"/>
  <c r="AE29" i="16"/>
  <c r="AU7" i="16"/>
  <c r="AM50" i="16"/>
  <c r="AM63" i="16"/>
  <c r="BI41" i="16"/>
  <c r="AN55" i="16"/>
  <c r="AN41" i="16"/>
  <c r="AV111" i="16"/>
  <c r="AF132" i="16"/>
  <c r="AM59" i="16"/>
  <c r="AM45" i="16"/>
  <c r="BI48" i="16"/>
  <c r="AO84" i="16"/>
  <c r="AO97" i="16"/>
  <c r="AO123" i="16"/>
  <c r="AO109" i="16"/>
  <c r="AN74" i="16"/>
  <c r="BG84" i="16"/>
  <c r="AN88" i="16"/>
  <c r="AN83" i="16"/>
  <c r="AE101" i="16"/>
  <c r="AU81" i="16"/>
  <c r="AD102" i="16"/>
  <c r="AT83" i="16"/>
  <c r="BC83" i="16"/>
  <c r="AZ118" i="16"/>
  <c r="AT108" i="16"/>
  <c r="AD117" i="16"/>
  <c r="AD108" i="16"/>
  <c r="AD122" i="16"/>
  <c r="BC108" i="16"/>
  <c r="AO77" i="16"/>
  <c r="AO91" i="16"/>
  <c r="BC78" i="16"/>
  <c r="AD91" i="16"/>
  <c r="AT78" i="16"/>
  <c r="AD77" i="16"/>
  <c r="AV115" i="16"/>
  <c r="AF135" i="16"/>
  <c r="BG118" i="16"/>
  <c r="AN117" i="16"/>
  <c r="AN108" i="16"/>
  <c r="AN122" i="16"/>
  <c r="AM125" i="16"/>
  <c r="BI112" i="16"/>
  <c r="AM111" i="16"/>
  <c r="AD135" i="16"/>
  <c r="AT115" i="16"/>
  <c r="BC115" i="16"/>
  <c r="AF57" i="16"/>
  <c r="AV44" i="16"/>
  <c r="AF43" i="16"/>
  <c r="BH147" i="16"/>
  <c r="AO24" i="16"/>
  <c r="AO10" i="16"/>
  <c r="AF63" i="16"/>
  <c r="AF50" i="16"/>
  <c r="AV41" i="16"/>
  <c r="AF91" i="16"/>
  <c r="AF77" i="16"/>
  <c r="AV78" i="16"/>
  <c r="AO126" i="16"/>
  <c r="AO112" i="16"/>
  <c r="BB143" i="16"/>
  <c r="AF21" i="16"/>
  <c r="AF7" i="16"/>
  <c r="AV8" i="16"/>
  <c r="BG50" i="16"/>
  <c r="AN54" i="16"/>
  <c r="AN40" i="16"/>
  <c r="AN49" i="16"/>
  <c r="AT80" i="16"/>
  <c r="BC80" i="16"/>
  <c r="AD78" i="16"/>
  <c r="AD92" i="16"/>
  <c r="AZ84" i="16"/>
  <c r="AD83" i="16"/>
  <c r="AT74" i="16"/>
  <c r="AD74" i="16"/>
  <c r="BC74" i="16"/>
  <c r="AD88" i="16"/>
  <c r="AF102" i="16"/>
  <c r="AV83" i="16"/>
  <c r="AD118" i="16"/>
  <c r="BC109" i="16"/>
  <c r="AD131" i="16"/>
  <c r="AT109" i="16"/>
  <c r="BF142" i="16"/>
  <c r="AM16" i="16"/>
  <c r="BI7" i="16"/>
  <c r="AM29" i="16"/>
  <c r="BH145" i="16"/>
  <c r="AO23" i="16"/>
  <c r="AO9" i="16"/>
  <c r="AO50" i="16"/>
  <c r="AO63" i="16"/>
  <c r="AF64" i="16"/>
  <c r="AV43" i="16"/>
  <c r="BB145" i="16"/>
  <c r="AV10" i="16"/>
  <c r="AF9" i="16"/>
  <c r="AF23" i="16"/>
  <c r="BH143" i="16"/>
  <c r="AO21" i="16"/>
  <c r="AO7" i="16"/>
  <c r="AD41" i="16"/>
  <c r="AT42" i="16"/>
  <c r="BC42" i="16"/>
  <c r="AD55" i="16"/>
  <c r="BF144" i="16"/>
  <c r="AM30" i="16"/>
  <c r="BI9" i="16"/>
  <c r="AE64" i="16"/>
  <c r="AU43" i="16"/>
  <c r="AF58" i="16"/>
  <c r="AV46" i="16"/>
  <c r="AF44" i="16"/>
  <c r="AO57" i="16"/>
  <c r="AO43" i="16"/>
  <c r="AN58" i="16"/>
  <c r="AN44" i="16"/>
  <c r="AO75" i="16"/>
  <c r="AO89" i="16"/>
  <c r="AM83" i="16"/>
  <c r="AM88" i="16"/>
  <c r="BI74" i="16"/>
  <c r="BF84" i="16"/>
  <c r="AM74" i="16"/>
  <c r="AF89" i="16"/>
  <c r="AV76" i="16"/>
  <c r="AF75" i="16"/>
  <c r="AT111" i="16"/>
  <c r="BC111" i="16"/>
  <c r="AD132" i="16"/>
  <c r="AE125" i="16"/>
  <c r="AU112" i="16"/>
  <c r="AE111" i="16"/>
  <c r="AD100" i="16"/>
  <c r="AT79" i="16"/>
  <c r="BC79" i="16"/>
  <c r="AU79" i="16"/>
  <c r="AE100" i="16"/>
  <c r="BA118" i="16"/>
  <c r="AE122" i="16"/>
  <c r="AE108" i="16"/>
  <c r="AE117" i="16"/>
  <c r="AU108" i="16"/>
  <c r="BB118" i="16"/>
  <c r="AF117" i="16"/>
  <c r="AV108" i="16"/>
  <c r="AF122" i="16"/>
  <c r="AF108" i="16"/>
  <c r="AM131" i="16"/>
  <c r="BI109" i="16"/>
  <c r="AM118" i="16"/>
  <c r="AO118" i="16"/>
  <c r="AO131" i="16"/>
  <c r="BF141" i="16"/>
  <c r="AM20" i="16"/>
  <c r="BI6" i="16"/>
  <c r="AM15" i="16"/>
  <c r="BF16" i="16"/>
  <c r="AM6" i="16"/>
  <c r="BG141" i="16"/>
  <c r="AN20" i="16"/>
  <c r="BG16" i="16"/>
  <c r="AN15" i="16"/>
  <c r="AN6" i="16"/>
  <c r="BB149" i="16"/>
  <c r="AV14" i="16"/>
  <c r="AF11" i="16"/>
  <c r="AF25" i="16"/>
  <c r="BF150" i="16"/>
  <c r="AM34" i="16"/>
  <c r="BI15" i="16"/>
  <c r="AO44" i="16"/>
  <c r="AO58" i="16"/>
  <c r="AM100" i="16"/>
  <c r="BI79" i="16"/>
  <c r="AM89" i="16"/>
  <c r="BI76" i="16"/>
  <c r="AM75" i="16"/>
  <c r="AM122" i="16"/>
  <c r="BF118" i="16"/>
  <c r="AM117" i="16"/>
  <c r="AM108" i="16"/>
  <c r="BI108" i="16"/>
  <c r="AO117" i="16"/>
  <c r="AO122" i="16"/>
  <c r="AO108" i="16"/>
  <c r="BH118" i="16"/>
  <c r="AZ147" i="16"/>
  <c r="AD24" i="16"/>
  <c r="AD10" i="16"/>
  <c r="AT12" i="16"/>
  <c r="BC12" i="16"/>
  <c r="AF54" i="16"/>
  <c r="BB50" i="16"/>
  <c r="AF49" i="16"/>
  <c r="AF40" i="16"/>
  <c r="AV40" i="16"/>
  <c r="BH141" i="16"/>
  <c r="AO20" i="16"/>
  <c r="BH16" i="16"/>
  <c r="AO15" i="16"/>
  <c r="AO6" i="16"/>
  <c r="BH142" i="16"/>
  <c r="AO29" i="16"/>
  <c r="AO16" i="16"/>
  <c r="AZ144" i="16"/>
  <c r="AD30" i="16"/>
  <c r="AT9" i="16"/>
  <c r="BC9" i="16"/>
  <c r="BC41" i="16"/>
  <c r="AD63" i="16"/>
  <c r="AD50" i="16"/>
  <c r="AT41" i="16"/>
  <c r="BG145" i="16"/>
  <c r="AN23" i="16"/>
  <c r="AN9" i="16"/>
  <c r="AT45" i="16"/>
  <c r="BC45" i="16"/>
  <c r="AD66" i="16"/>
  <c r="AN97" i="16"/>
  <c r="AN84" i="16"/>
  <c r="AE84" i="16"/>
  <c r="AE97" i="16"/>
  <c r="AU75" i="16"/>
  <c r="AF113" i="16"/>
  <c r="AV116" i="16"/>
  <c r="AF127" i="16"/>
  <c r="AN123" i="16"/>
  <c r="AN109" i="16"/>
  <c r="BB141" i="16"/>
  <c r="AF20" i="16"/>
  <c r="BB16" i="16"/>
  <c r="AF6" i="16"/>
  <c r="AV6" i="16"/>
  <c r="AF15" i="16"/>
  <c r="BA145" i="16"/>
  <c r="AU10" i="16"/>
  <c r="AE9" i="16"/>
  <c r="AE23" i="16"/>
  <c r="BC47" i="16"/>
  <c r="AT47" i="16"/>
  <c r="AD67" i="16"/>
  <c r="AF55" i="16"/>
  <c r="AV42" i="16"/>
  <c r="AF41" i="16"/>
  <c r="AF68" i="16"/>
  <c r="AV49" i="16"/>
  <c r="AT48" i="16"/>
  <c r="AD59" i="16"/>
  <c r="BC48" i="16"/>
  <c r="AD45" i="16"/>
  <c r="AE66" i="16"/>
  <c r="AU45" i="16"/>
  <c r="AE91" i="16"/>
  <c r="AU78" i="16"/>
  <c r="AE77" i="16"/>
  <c r="AD98" i="16"/>
  <c r="AT77" i="16"/>
  <c r="BC77" i="16"/>
  <c r="AE123" i="16"/>
  <c r="AU110" i="16"/>
  <c r="AE109" i="16"/>
  <c r="AE89" i="16"/>
  <c r="AU76" i="16"/>
  <c r="AE75" i="16"/>
  <c r="AM97" i="16"/>
  <c r="AM84" i="16"/>
  <c r="BI75" i="16"/>
  <c r="BC116" i="16"/>
  <c r="AD127" i="16"/>
  <c r="AT116" i="16"/>
  <c r="AD113" i="16"/>
  <c r="BI78" i="16"/>
  <c r="AM91" i="16"/>
  <c r="AM77" i="16"/>
  <c r="AN113" i="16"/>
  <c r="AN127" i="16"/>
  <c r="AU82" i="16"/>
  <c r="AE79" i="16"/>
  <c r="AE93" i="16"/>
  <c r="AF93" i="16"/>
  <c r="AF79" i="16"/>
  <c r="AV82" i="16"/>
  <c r="AM123" i="16"/>
  <c r="AM109" i="16"/>
  <c r="BI110" i="16"/>
  <c r="AE132" i="16"/>
  <c r="AU111" i="16"/>
  <c r="AM134" i="16"/>
  <c r="BI113" i="16"/>
  <c r="AT117" i="16"/>
  <c r="BC117" i="16"/>
  <c r="AD136" i="16"/>
  <c r="BB142" i="16"/>
  <c r="AF16" i="16"/>
  <c r="AV7" i="16"/>
  <c r="AF29" i="16"/>
  <c r="AD97" i="16"/>
  <c r="BC75" i="16"/>
  <c r="AT75" i="16"/>
  <c r="AD84" i="16"/>
  <c r="AE68" i="16"/>
  <c r="AU49" i="16"/>
  <c r="AF101" i="16"/>
  <c r="AV81" i="16"/>
  <c r="AV117" i="16"/>
  <c r="AF136" i="16"/>
  <c r="BA150" i="16"/>
  <c r="AE169" i="16" s="1"/>
  <c r="AU15" i="16"/>
  <c r="AE34" i="16"/>
  <c r="AZ142" i="16"/>
  <c r="AD29" i="16"/>
  <c r="BC7" i="16"/>
  <c r="AT7" i="16"/>
  <c r="AD16" i="16"/>
  <c r="AD93" i="16"/>
  <c r="AT82" i="16"/>
  <c r="AD79" i="16"/>
  <c r="BC82" i="16"/>
  <c r="BB146" i="16"/>
  <c r="AF167" i="16" s="1"/>
  <c r="AF32" i="16"/>
  <c r="AV11" i="16"/>
  <c r="AM57" i="16"/>
  <c r="BI44" i="16"/>
  <c r="AM43" i="16"/>
  <c r="AE58" i="16"/>
  <c r="AU46" i="16"/>
  <c r="AE44" i="16"/>
  <c r="AE67" i="16"/>
  <c r="AU47" i="16"/>
  <c r="AU114" i="16"/>
  <c r="AE126" i="16"/>
  <c r="AE112" i="16"/>
  <c r="AF109" i="16"/>
  <c r="AV110" i="16"/>
  <c r="AF123" i="16"/>
  <c r="BB147" i="16"/>
  <c r="AF24" i="16"/>
  <c r="AF10" i="16"/>
  <c r="AV12" i="16"/>
  <c r="BA141" i="16"/>
  <c r="AE15" i="16"/>
  <c r="BA16" i="16"/>
  <c r="AE20" i="16"/>
  <c r="AU6" i="16"/>
  <c r="AE6" i="16"/>
  <c r="AE55" i="16"/>
  <c r="AU42" i="16"/>
  <c r="AE41" i="16"/>
  <c r="AE57" i="16"/>
  <c r="AU44" i="16"/>
  <c r="AE43" i="16"/>
  <c r="BA144" i="16"/>
  <c r="AE165" i="16" s="1"/>
  <c r="AE30" i="16"/>
  <c r="AU9" i="16"/>
  <c r="BA146" i="16"/>
  <c r="AE167" i="16" s="1"/>
  <c r="AE32" i="16"/>
  <c r="AU11" i="16"/>
  <c r="AN59" i="16"/>
  <c r="AN45" i="16"/>
  <c r="AO59" i="16"/>
  <c r="AO45" i="16"/>
  <c r="AD64" i="16"/>
  <c r="AT43" i="16"/>
  <c r="AW43" i="16" s="1"/>
  <c r="BC43" i="16"/>
  <c r="BA147" i="16"/>
  <c r="AE24" i="16"/>
  <c r="AE10" i="16"/>
  <c r="AU12" i="16"/>
  <c r="AZ50" i="16"/>
  <c r="AD54" i="16"/>
  <c r="BC40" i="16"/>
  <c r="AD49" i="16"/>
  <c r="AD40" i="16"/>
  <c r="AT40" i="16"/>
  <c r="AE59" i="16"/>
  <c r="AU48" i="16"/>
  <c r="AE45" i="16"/>
  <c r="AM78" i="16"/>
  <c r="AM92" i="16"/>
  <c r="BI80" i="16"/>
  <c r="AF92" i="16"/>
  <c r="AF78" i="16"/>
  <c r="AV80" i="16"/>
  <c r="AE135" i="16"/>
  <c r="AU115" i="16"/>
  <c r="AD101" i="16"/>
  <c r="AT81" i="16"/>
  <c r="BC81" i="16"/>
  <c r="AT76" i="16"/>
  <c r="AW76" i="16" s="1"/>
  <c r="AD89" i="16"/>
  <c r="AD75" i="16"/>
  <c r="BC76" i="16"/>
  <c r="AF98" i="16"/>
  <c r="AV77" i="16"/>
  <c r="AE83" i="16"/>
  <c r="AE88" i="16"/>
  <c r="AU74" i="16"/>
  <c r="AE74" i="16"/>
  <c r="BA84" i="16"/>
  <c r="AE131" i="16"/>
  <c r="AE118" i="16"/>
  <c r="AU109" i="16"/>
  <c r="AM102" i="16"/>
  <c r="BI83" i="16"/>
  <c r="AT112" i="16"/>
  <c r="AD111" i="16"/>
  <c r="BC112" i="16"/>
  <c r="AD125" i="16"/>
  <c r="AF125" i="16"/>
  <c r="AV112" i="16"/>
  <c r="AF111" i="16"/>
  <c r="AF126" i="16"/>
  <c r="AF112" i="16"/>
  <c r="AV114" i="16"/>
  <c r="AE136" i="16"/>
  <c r="AU117" i="16"/>
  <c r="AZ145" i="16"/>
  <c r="AD23" i="16"/>
  <c r="AT10" i="16"/>
  <c r="BC10" i="16"/>
  <c r="AD9" i="16"/>
  <c r="BG147" i="16"/>
  <c r="AN10" i="16"/>
  <c r="AN24" i="16"/>
  <c r="AM64" i="16"/>
  <c r="BI43" i="16"/>
  <c r="AN118" i="16"/>
  <c r="AN131" i="16"/>
  <c r="AO79" i="16"/>
  <c r="AO93" i="16"/>
  <c r="AN89" i="16"/>
  <c r="AN75" i="16"/>
  <c r="AM135" i="16"/>
  <c r="BI115" i="16"/>
  <c r="AM58" i="16"/>
  <c r="AM44" i="16"/>
  <c r="BI46" i="16"/>
  <c r="AZ146" i="16"/>
  <c r="AD32" i="16"/>
  <c r="AT11" i="16"/>
  <c r="BC11" i="16"/>
  <c r="BA148" i="16"/>
  <c r="AE168" i="16" s="1"/>
  <c r="AE33" i="16"/>
  <c r="AU13" i="16"/>
  <c r="BB148" i="16"/>
  <c r="AF168" i="16" s="1"/>
  <c r="AF33" i="16"/>
  <c r="AV13" i="16"/>
  <c r="AM55" i="16"/>
  <c r="BI42" i="16"/>
  <c r="AM41" i="16"/>
  <c r="AM93" i="16"/>
  <c r="AM79" i="16"/>
  <c r="BI82" i="16"/>
  <c r="BA149" i="16"/>
  <c r="AE25" i="16"/>
  <c r="AU14" i="16"/>
  <c r="AE11" i="16"/>
  <c r="AF66" i="16"/>
  <c r="AV45" i="16"/>
  <c r="AZ141" i="16"/>
  <c r="AZ16" i="16"/>
  <c r="BC6" i="16"/>
  <c r="AD6" i="16"/>
  <c r="AD15" i="16"/>
  <c r="AD20" i="16"/>
  <c r="AT6" i="16"/>
  <c r="AM54" i="16"/>
  <c r="BF50" i="16"/>
  <c r="AM49" i="16"/>
  <c r="BI40" i="16"/>
  <c r="AM40" i="16"/>
  <c r="AM67" i="16"/>
  <c r="BI47" i="16"/>
  <c r="AD57" i="16"/>
  <c r="AT44" i="16"/>
  <c r="AW44" i="16" s="1"/>
  <c r="AD43" i="16"/>
  <c r="BC44" i="16"/>
  <c r="AF100" i="16"/>
  <c r="AV79" i="16"/>
  <c r="AN93" i="16"/>
  <c r="AN79" i="16"/>
  <c r="AV113" i="16"/>
  <c r="AF134" i="16"/>
  <c r="AF131" i="16"/>
  <c r="AF118" i="16"/>
  <c r="AV109" i="16"/>
  <c r="BC110" i="16"/>
  <c r="AD123" i="16"/>
  <c r="AD109" i="16"/>
  <c r="AT110" i="16"/>
  <c r="AW110" i="16" s="1"/>
  <c r="AM127" i="16"/>
  <c r="BI116" i="16"/>
  <c r="AM113" i="16"/>
  <c r="BG143" i="16"/>
  <c r="AN7" i="16"/>
  <c r="AN21" i="16"/>
  <c r="BH150" i="16"/>
  <c r="AO169" i="16" s="1"/>
  <c r="AO34" i="16"/>
  <c r="BG142" i="16"/>
  <c r="AN29" i="16"/>
  <c r="AN16" i="16"/>
  <c r="BG146" i="16"/>
  <c r="AN167" i="16" s="1"/>
  <c r="AN32" i="16"/>
  <c r="BH146" i="16"/>
  <c r="AO167" i="16" s="1"/>
  <c r="AO32" i="16"/>
  <c r="BF148" i="16"/>
  <c r="BI13" i="16"/>
  <c r="AM33" i="16"/>
  <c r="BG150" i="16"/>
  <c r="AN169" i="16" s="1"/>
  <c r="AN34" i="16"/>
  <c r="BH144" i="16"/>
  <c r="AO165" i="16" s="1"/>
  <c r="AO30" i="16"/>
  <c r="BA143" i="16"/>
  <c r="AE21" i="16"/>
  <c r="AE7" i="16"/>
  <c r="AU8" i="16"/>
  <c r="AU143" i="16" s="1"/>
  <c r="AO54" i="16"/>
  <c r="AO49" i="16"/>
  <c r="AO40" i="16"/>
  <c r="BH50" i="16"/>
  <c r="AN63" i="16"/>
  <c r="AN50" i="16"/>
  <c r="AZ143" i="16"/>
  <c r="AT8" i="16"/>
  <c r="BC8" i="16"/>
  <c r="AD21" i="16"/>
  <c r="AD7" i="16"/>
  <c r="AO55" i="16"/>
  <c r="AO41" i="16"/>
  <c r="BF147" i="16"/>
  <c r="BI12" i="16"/>
  <c r="AM24" i="16"/>
  <c r="AM10" i="16"/>
  <c r="BH148" i="16"/>
  <c r="AO168" i="16" s="1"/>
  <c r="AO33" i="16"/>
  <c r="BB144" i="16"/>
  <c r="AF165" i="16" s="1"/>
  <c r="AF30" i="16"/>
  <c r="AV9" i="16"/>
  <c r="AN91" i="16"/>
  <c r="AN77" i="16"/>
  <c r="BF145" i="16"/>
  <c r="AM23" i="16"/>
  <c r="AM9" i="16"/>
  <c r="BI10" i="16"/>
  <c r="AD58" i="16"/>
  <c r="AT46" i="16"/>
  <c r="AW46" i="16" s="1"/>
  <c r="BC46" i="16"/>
  <c r="AD44" i="16"/>
  <c r="BH149" i="16"/>
  <c r="AO25" i="16"/>
  <c r="AO11" i="16"/>
  <c r="AE63" i="16"/>
  <c r="AE50" i="16"/>
  <c r="AU41" i="16"/>
  <c r="AE54" i="16"/>
  <c r="BA50" i="16"/>
  <c r="AU40" i="16"/>
  <c r="AE49" i="16"/>
  <c r="AE40" i="16"/>
  <c r="AD68" i="16"/>
  <c r="BC49" i="16"/>
  <c r="AT49" i="16"/>
  <c r="AW49" i="16" s="1"/>
  <c r="AF59" i="16"/>
  <c r="AV48" i="16"/>
  <c r="AF45" i="16"/>
  <c r="AM132" i="16"/>
  <c r="BI111" i="16"/>
  <c r="AM101" i="16"/>
  <c r="BI81" i="16"/>
  <c r="AM98" i="16"/>
  <c r="BI77" i="16"/>
  <c r="AE98" i="16"/>
  <c r="AU77" i="16"/>
  <c r="AO78" i="16"/>
  <c r="AO92" i="16"/>
  <c r="AE92" i="16"/>
  <c r="AU80" i="16"/>
  <c r="AE78" i="16"/>
  <c r="AF97" i="16"/>
  <c r="AF84" i="16"/>
  <c r="AV75" i="16"/>
  <c r="AO125" i="16"/>
  <c r="AO111" i="16"/>
  <c r="AE134" i="16"/>
  <c r="AU113" i="16"/>
  <c r="BC114" i="16"/>
  <c r="AD126" i="16"/>
  <c r="AT114" i="16"/>
  <c r="AW114" i="16" s="1"/>
  <c r="AD112" i="16"/>
  <c r="AO127" i="16"/>
  <c r="AO113" i="16"/>
  <c r="AV144" i="16" l="1"/>
  <c r="AW109" i="16"/>
  <c r="AW111" i="16"/>
  <c r="AU148" i="16"/>
  <c r="AW115" i="16"/>
  <c r="AW79" i="16"/>
  <c r="AU147" i="16"/>
  <c r="AW112" i="16"/>
  <c r="AW41" i="16"/>
  <c r="AE60" i="16"/>
  <c r="V54" i="16"/>
  <c r="I54" i="16"/>
  <c r="AT143" i="16"/>
  <c r="AW8" i="16"/>
  <c r="AE80" i="16"/>
  <c r="V74" i="16"/>
  <c r="V165" i="16"/>
  <c r="AG24" i="16"/>
  <c r="U24" i="16"/>
  <c r="AM94" i="16"/>
  <c r="N91" i="16" s="1"/>
  <c r="AP88" i="16"/>
  <c r="AE51" i="16"/>
  <c r="I49" i="16"/>
  <c r="V49" i="16"/>
  <c r="AP23" i="16"/>
  <c r="AG7" i="16"/>
  <c r="U7" i="16"/>
  <c r="AO46" i="16"/>
  <c r="P40" i="16"/>
  <c r="AD17" i="16"/>
  <c r="U15" i="16"/>
  <c r="AG15" i="16"/>
  <c r="AP55" i="16"/>
  <c r="V118" i="16"/>
  <c r="U101" i="16"/>
  <c r="AG101" i="16"/>
  <c r="AP78" i="16"/>
  <c r="AV147" i="16"/>
  <c r="V126" i="16"/>
  <c r="U93" i="16"/>
  <c r="AG93" i="16"/>
  <c r="AW75" i="16"/>
  <c r="V109" i="16"/>
  <c r="AF26" i="16"/>
  <c r="J20" i="16" s="1"/>
  <c r="W20" i="16"/>
  <c r="AO128" i="16"/>
  <c r="P122" i="16"/>
  <c r="AM169" i="16"/>
  <c r="BI150" i="16"/>
  <c r="W122" i="16"/>
  <c r="AF128" i="16"/>
  <c r="J126" i="16" s="1"/>
  <c r="V125" i="16"/>
  <c r="AG41" i="16"/>
  <c r="U41" i="16"/>
  <c r="AP29" i="16"/>
  <c r="AM35" i="16"/>
  <c r="N30" i="16" s="1"/>
  <c r="W77" i="16"/>
  <c r="AP125" i="16"/>
  <c r="AM156" i="16"/>
  <c r="BI143" i="16"/>
  <c r="AM142" i="16"/>
  <c r="U126" i="16"/>
  <c r="AG126" i="16"/>
  <c r="W84" i="16"/>
  <c r="V98" i="16"/>
  <c r="W45" i="16"/>
  <c r="AU50" i="16"/>
  <c r="AO160" i="16"/>
  <c r="AO146" i="16"/>
  <c r="BI145" i="16"/>
  <c r="AM158" i="16"/>
  <c r="AM144" i="16"/>
  <c r="AP10" i="16"/>
  <c r="U21" i="16"/>
  <c r="AG21" i="16"/>
  <c r="AO51" i="16"/>
  <c r="P49" i="16" s="1"/>
  <c r="AN156" i="16"/>
  <c r="AN142" i="16"/>
  <c r="AP40" i="16"/>
  <c r="AM46" i="16"/>
  <c r="N40" i="16" s="1"/>
  <c r="AD12" i="16"/>
  <c r="H6" i="16" s="1"/>
  <c r="AG6" i="16"/>
  <c r="U6" i="16"/>
  <c r="V25" i="16"/>
  <c r="AV148" i="16"/>
  <c r="U32" i="16"/>
  <c r="AG32" i="16"/>
  <c r="V136" i="16"/>
  <c r="AE137" i="16"/>
  <c r="I131" i="16"/>
  <c r="V131" i="16"/>
  <c r="W98" i="16"/>
  <c r="U54" i="16"/>
  <c r="AD60" i="16"/>
  <c r="AG54" i="16"/>
  <c r="U64" i="16"/>
  <c r="AG64" i="16"/>
  <c r="AU144" i="16"/>
  <c r="V55" i="16"/>
  <c r="I55" i="16"/>
  <c r="W10" i="16"/>
  <c r="AP57" i="16"/>
  <c r="U16" i="16"/>
  <c r="AG16" i="16"/>
  <c r="W136" i="16"/>
  <c r="AP109" i="16"/>
  <c r="W68" i="16"/>
  <c r="V9" i="16"/>
  <c r="BB151" i="16"/>
  <c r="AF150" i="16"/>
  <c r="AF155" i="16"/>
  <c r="AF141" i="16"/>
  <c r="V97" i="16"/>
  <c r="AE103" i="16"/>
  <c r="I102" i="16" s="1"/>
  <c r="U30" i="16"/>
  <c r="AG30" i="16"/>
  <c r="AO26" i="16"/>
  <c r="P21" i="16" s="1"/>
  <c r="AT147" i="16"/>
  <c r="AW12" i="16"/>
  <c r="AO119" i="16"/>
  <c r="P117" i="16" s="1"/>
  <c r="AP89" i="16"/>
  <c r="W25" i="16"/>
  <c r="J25" i="16"/>
  <c r="BG151" i="16"/>
  <c r="AN150" i="16"/>
  <c r="AN155" i="16"/>
  <c r="AN141" i="16"/>
  <c r="AV118" i="16"/>
  <c r="V100" i="16"/>
  <c r="U132" i="16"/>
  <c r="AG132" i="16"/>
  <c r="V64" i="16"/>
  <c r="U92" i="16"/>
  <c r="AG92" i="16"/>
  <c r="AV143" i="16"/>
  <c r="W91" i="16"/>
  <c r="AN128" i="16"/>
  <c r="O125" i="16" s="1"/>
  <c r="AW78" i="16"/>
  <c r="AG117" i="16"/>
  <c r="AD119" i="16"/>
  <c r="H117" i="16"/>
  <c r="U117" i="16"/>
  <c r="AN85" i="16"/>
  <c r="O84" i="16" s="1"/>
  <c r="W34" i="16"/>
  <c r="AP68" i="16"/>
  <c r="AO94" i="16"/>
  <c r="P93" i="16" s="1"/>
  <c r="V113" i="16"/>
  <c r="AT150" i="16"/>
  <c r="AW15" i="16"/>
  <c r="U134" i="16"/>
  <c r="AG134" i="16"/>
  <c r="AP32" i="16"/>
  <c r="W59" i="16"/>
  <c r="AP49" i="16"/>
  <c r="AM51" i="16"/>
  <c r="AG9" i="16"/>
  <c r="H9" i="16"/>
  <c r="U9" i="16"/>
  <c r="V67" i="16"/>
  <c r="AE144" i="16"/>
  <c r="AE158" i="16"/>
  <c r="AP100" i="16"/>
  <c r="AN146" i="16"/>
  <c r="AN160" i="16"/>
  <c r="AP132" i="16"/>
  <c r="AP67" i="16"/>
  <c r="AU149" i="16"/>
  <c r="AT146" i="16"/>
  <c r="AW11" i="16"/>
  <c r="U125" i="16"/>
  <c r="AG125" i="16"/>
  <c r="BC50" i="16"/>
  <c r="BC51" i="16"/>
  <c r="BC53" i="16" s="1"/>
  <c r="V167" i="16"/>
  <c r="V169" i="16"/>
  <c r="U136" i="16"/>
  <c r="AG136" i="16"/>
  <c r="U127" i="16"/>
  <c r="AG127" i="16"/>
  <c r="V91" i="16"/>
  <c r="V23" i="16"/>
  <c r="AT144" i="16"/>
  <c r="AW9" i="16"/>
  <c r="AN26" i="16"/>
  <c r="O25" i="16" s="1"/>
  <c r="AM80" i="16"/>
  <c r="N79" i="16" s="1"/>
  <c r="AP74" i="16"/>
  <c r="AF144" i="16"/>
  <c r="AF158" i="16"/>
  <c r="W43" i="16"/>
  <c r="U77" i="16"/>
  <c r="AG77" i="16"/>
  <c r="U108" i="16"/>
  <c r="AG108" i="16"/>
  <c r="AD114" i="16"/>
  <c r="H111" i="16" s="1"/>
  <c r="V101" i="16"/>
  <c r="AE151" i="16"/>
  <c r="AE164" i="16"/>
  <c r="AV150" i="16"/>
  <c r="AW113" i="16"/>
  <c r="AF103" i="16"/>
  <c r="J97" i="16" s="1"/>
  <c r="W97" i="16"/>
  <c r="U44" i="16"/>
  <c r="AG44" i="16"/>
  <c r="AP24" i="16"/>
  <c r="AO60" i="16"/>
  <c r="P54" i="16" s="1"/>
  <c r="AP113" i="16"/>
  <c r="W118" i="16"/>
  <c r="W100" i="16"/>
  <c r="BI50" i="16"/>
  <c r="BI51" i="16"/>
  <c r="BI53" i="16" s="1"/>
  <c r="BC16" i="16"/>
  <c r="BC17" i="16"/>
  <c r="AE146" i="16"/>
  <c r="AE160" i="16"/>
  <c r="W33" i="16"/>
  <c r="AD167" i="16"/>
  <c r="BC146" i="16"/>
  <c r="AN145" i="16"/>
  <c r="AN159" i="16"/>
  <c r="U111" i="16"/>
  <c r="AG111" i="16"/>
  <c r="V135" i="16"/>
  <c r="V45" i="16"/>
  <c r="P45" i="16"/>
  <c r="V30" i="16"/>
  <c r="V6" i="16"/>
  <c r="AE12" i="16"/>
  <c r="I6" i="16" s="1"/>
  <c r="W24" i="16"/>
  <c r="J24" i="16"/>
  <c r="D24" i="16"/>
  <c r="AV146" i="16"/>
  <c r="AT142" i="16"/>
  <c r="AW7" i="16"/>
  <c r="U97" i="16"/>
  <c r="AD103" i="16"/>
  <c r="H101" i="16" s="1"/>
  <c r="AG97" i="16"/>
  <c r="AW117" i="16"/>
  <c r="AP123" i="16"/>
  <c r="V123" i="16"/>
  <c r="V66" i="16"/>
  <c r="W41" i="16"/>
  <c r="AU145" i="16"/>
  <c r="V84" i="16"/>
  <c r="AN144" i="16"/>
  <c r="AN158" i="16"/>
  <c r="AD165" i="16"/>
  <c r="BC144" i="16"/>
  <c r="AO155" i="16"/>
  <c r="AO141" i="16"/>
  <c r="BH151" i="16"/>
  <c r="AO150" i="16"/>
  <c r="AG10" i="16"/>
  <c r="H10" i="16"/>
  <c r="U10" i="16"/>
  <c r="BI118" i="16"/>
  <c r="BI119" i="16"/>
  <c r="BI121" i="16" s="1"/>
  <c r="W11" i="16"/>
  <c r="AP6" i="16"/>
  <c r="AM12" i="16"/>
  <c r="B9" i="16" s="1"/>
  <c r="AO137" i="16"/>
  <c r="P131" i="16" s="1"/>
  <c r="AF119" i="16"/>
  <c r="J118" i="16" s="1"/>
  <c r="W117" i="16"/>
  <c r="BI84" i="16"/>
  <c r="BI85" i="16"/>
  <c r="BI87" i="16" s="1"/>
  <c r="W64" i="16"/>
  <c r="AP16" i="16"/>
  <c r="W102" i="16"/>
  <c r="J102" i="16"/>
  <c r="U78" i="16"/>
  <c r="AG78" i="16"/>
  <c r="W7" i="16"/>
  <c r="W57" i="16"/>
  <c r="AN114" i="16"/>
  <c r="O108" i="16" s="1"/>
  <c r="U91" i="16"/>
  <c r="X91" i="16" s="1"/>
  <c r="AG91" i="16"/>
  <c r="AT118" i="16"/>
  <c r="AW108" i="16"/>
  <c r="AN94" i="16"/>
  <c r="O89" i="16" s="1"/>
  <c r="AP45" i="16"/>
  <c r="W169" i="16"/>
  <c r="AO80" i="16"/>
  <c r="P79" i="16" s="1"/>
  <c r="V127" i="16"/>
  <c r="AG34" i="16"/>
  <c r="U34" i="16"/>
  <c r="AM167" i="16"/>
  <c r="BI146" i="16"/>
  <c r="AF137" i="16"/>
  <c r="W131" i="16"/>
  <c r="W168" i="16"/>
  <c r="W112" i="16"/>
  <c r="U75" i="16"/>
  <c r="AG75" i="16"/>
  <c r="AF159" i="16"/>
  <c r="AF145" i="16"/>
  <c r="W32" i="16"/>
  <c r="J32" i="16"/>
  <c r="W29" i="16"/>
  <c r="AF35" i="16"/>
  <c r="J29" i="16" s="1"/>
  <c r="AP77" i="16"/>
  <c r="N77" i="16"/>
  <c r="AV50" i="16"/>
  <c r="P118" i="16"/>
  <c r="AP30" i="16"/>
  <c r="AO69" i="16"/>
  <c r="P63" i="16" s="1"/>
  <c r="AN119" i="16"/>
  <c r="O118" i="16" s="1"/>
  <c r="AP59" i="16"/>
  <c r="AV84" i="16"/>
  <c r="BC143" i="16"/>
  <c r="AD142" i="16"/>
  <c r="AD156" i="16"/>
  <c r="AP127" i="16"/>
  <c r="AP79" i="16"/>
  <c r="AN137" i="16"/>
  <c r="O131" i="16" s="1"/>
  <c r="AU84" i="16"/>
  <c r="W78" i="16"/>
  <c r="V10" i="16"/>
  <c r="V43" i="16"/>
  <c r="V20" i="16"/>
  <c r="AE26" i="16"/>
  <c r="I23" i="16" s="1"/>
  <c r="V44" i="16"/>
  <c r="AD35" i="16"/>
  <c r="H34" i="16" s="1"/>
  <c r="U29" i="16"/>
  <c r="AG29" i="16"/>
  <c r="W79" i="16"/>
  <c r="AW77" i="16"/>
  <c r="W55" i="16"/>
  <c r="AO35" i="16"/>
  <c r="P34" i="16" s="1"/>
  <c r="P29" i="16"/>
  <c r="AM119" i="16"/>
  <c r="N117" i="16" s="1"/>
  <c r="AP117" i="16"/>
  <c r="AF146" i="16"/>
  <c r="AF160" i="16"/>
  <c r="AU118" i="16"/>
  <c r="AM165" i="16"/>
  <c r="BI144" i="16"/>
  <c r="BC84" i="16"/>
  <c r="BC85" i="16"/>
  <c r="BC87" i="16" s="1"/>
  <c r="AF69" i="16"/>
  <c r="D68" i="16" s="1"/>
  <c r="W63" i="16"/>
  <c r="AP50" i="16"/>
  <c r="AP66" i="16"/>
  <c r="AO85" i="16"/>
  <c r="P84" i="16" s="1"/>
  <c r="AP136" i="16"/>
  <c r="AG11" i="16"/>
  <c r="H11" i="16"/>
  <c r="U11" i="16"/>
  <c r="P127" i="16"/>
  <c r="V92" i="16"/>
  <c r="V50" i="16"/>
  <c r="I50" i="16"/>
  <c r="U58" i="16"/>
  <c r="H58" i="16"/>
  <c r="AG58" i="16"/>
  <c r="W30" i="16"/>
  <c r="J30" i="16"/>
  <c r="D30" i="16"/>
  <c r="I21" i="16"/>
  <c r="V21" i="16"/>
  <c r="AM168" i="16"/>
  <c r="BI148" i="16"/>
  <c r="W134" i="16"/>
  <c r="J134" i="16"/>
  <c r="AP54" i="16"/>
  <c r="AM60" i="16"/>
  <c r="B58" i="16" s="1"/>
  <c r="AP93" i="16"/>
  <c r="V33" i="16"/>
  <c r="AP58" i="16"/>
  <c r="N58" i="16"/>
  <c r="AT145" i="16"/>
  <c r="AW10" i="16"/>
  <c r="W111" i="16"/>
  <c r="AE94" i="16"/>
  <c r="I91" i="16" s="1"/>
  <c r="V88" i="16"/>
  <c r="W92" i="16"/>
  <c r="AT50" i="16"/>
  <c r="AW40" i="16"/>
  <c r="V24" i="16"/>
  <c r="AD151" i="16"/>
  <c r="BC142" i="16"/>
  <c r="AD164" i="16"/>
  <c r="W16" i="16"/>
  <c r="W93" i="16"/>
  <c r="V75" i="16"/>
  <c r="U98" i="16"/>
  <c r="H98" i="16"/>
  <c r="AG98" i="16"/>
  <c r="U67" i="16"/>
  <c r="AG67" i="16"/>
  <c r="AV141" i="16"/>
  <c r="AV16" i="16"/>
  <c r="W127" i="16"/>
  <c r="U66" i="16"/>
  <c r="AG66" i="16"/>
  <c r="U63" i="16"/>
  <c r="AD69" i="16"/>
  <c r="H66" i="16" s="1"/>
  <c r="AG63" i="16"/>
  <c r="AO164" i="16"/>
  <c r="AO151" i="16"/>
  <c r="AF51" i="16"/>
  <c r="J49" i="16" s="1"/>
  <c r="W49" i="16"/>
  <c r="P44" i="16"/>
  <c r="AN12" i="16"/>
  <c r="O11" i="16" s="1"/>
  <c r="BI16" i="16"/>
  <c r="BI17" i="16"/>
  <c r="BI19" i="16" s="1"/>
  <c r="AE119" i="16"/>
  <c r="C118" i="16" s="1"/>
  <c r="V117" i="16"/>
  <c r="U100" i="16"/>
  <c r="H100" i="16"/>
  <c r="AG100" i="16"/>
  <c r="W75" i="16"/>
  <c r="J44" i="16"/>
  <c r="W44" i="16"/>
  <c r="U55" i="16"/>
  <c r="X55" i="16" s="1"/>
  <c r="H55" i="16"/>
  <c r="AG55" i="16"/>
  <c r="W23" i="16"/>
  <c r="J23" i="16"/>
  <c r="AD137" i="16"/>
  <c r="U131" i="16"/>
  <c r="AG131" i="16"/>
  <c r="AD80" i="16"/>
  <c r="H77" i="16" s="1"/>
  <c r="U74" i="16"/>
  <c r="AG74" i="16"/>
  <c r="AN51" i="16"/>
  <c r="C50" i="16" s="1"/>
  <c r="U135" i="16"/>
  <c r="AG135" i="16"/>
  <c r="W135" i="16"/>
  <c r="AW83" i="16"/>
  <c r="AU142" i="16"/>
  <c r="O112" i="16"/>
  <c r="W67" i="16"/>
  <c r="AT148" i="16"/>
  <c r="AW148" i="16" s="1"/>
  <c r="AW13" i="16"/>
  <c r="W83" i="16"/>
  <c r="AF85" i="16"/>
  <c r="J84" i="16" s="1"/>
  <c r="AT149" i="16"/>
  <c r="AW14" i="16"/>
  <c r="O91" i="16"/>
  <c r="AN35" i="16"/>
  <c r="O32" i="16" s="1"/>
  <c r="AV149" i="16"/>
  <c r="AD94" i="16"/>
  <c r="B92" i="16" s="1"/>
  <c r="U88" i="16"/>
  <c r="AG88" i="16"/>
  <c r="W50" i="16"/>
  <c r="AP63" i="16"/>
  <c r="AM69" i="16"/>
  <c r="N64" i="16" s="1"/>
  <c r="AD169" i="16"/>
  <c r="BC150" i="16"/>
  <c r="AP98" i="16"/>
  <c r="AN151" i="16"/>
  <c r="AN164" i="16"/>
  <c r="U43" i="16"/>
  <c r="AG43" i="16"/>
  <c r="W126" i="16"/>
  <c r="U89" i="16"/>
  <c r="H89" i="16"/>
  <c r="AG89" i="16"/>
  <c r="V59" i="16"/>
  <c r="I59" i="16"/>
  <c r="W123" i="16"/>
  <c r="D123" i="16"/>
  <c r="AV142" i="16"/>
  <c r="AM103" i="16"/>
  <c r="N98" i="16" s="1"/>
  <c r="N97" i="16"/>
  <c r="AP97" i="16"/>
  <c r="W15" i="16"/>
  <c r="W17" i="16" s="1"/>
  <c r="AF17" i="16"/>
  <c r="AN103" i="16"/>
  <c r="O97" i="16" s="1"/>
  <c r="AD145" i="16"/>
  <c r="BC147" i="16"/>
  <c r="AD159" i="16"/>
  <c r="AP15" i="16"/>
  <c r="AM17" i="16"/>
  <c r="AF156" i="16"/>
  <c r="AF142" i="16"/>
  <c r="AN80" i="16"/>
  <c r="O74" i="16" s="1"/>
  <c r="AP11" i="16"/>
  <c r="AF80" i="16"/>
  <c r="W74" i="16"/>
  <c r="W80" i="16" s="1"/>
  <c r="P125" i="16"/>
  <c r="N101" i="16"/>
  <c r="AP101" i="16"/>
  <c r="U68" i="16"/>
  <c r="H68" i="16"/>
  <c r="AG68" i="16"/>
  <c r="AE69" i="16"/>
  <c r="V63" i="16"/>
  <c r="W165" i="16"/>
  <c r="P41" i="16"/>
  <c r="AN69" i="16"/>
  <c r="O63" i="16" s="1"/>
  <c r="AE156" i="16"/>
  <c r="AE142" i="16"/>
  <c r="P32" i="16"/>
  <c r="U109" i="16"/>
  <c r="AG109" i="16"/>
  <c r="U57" i="16"/>
  <c r="H57" i="16"/>
  <c r="AG57" i="16"/>
  <c r="B57" i="16"/>
  <c r="AT141" i="16"/>
  <c r="AW6" i="16"/>
  <c r="AT16" i="16"/>
  <c r="W66" i="16"/>
  <c r="J66" i="16"/>
  <c r="AP41" i="16"/>
  <c r="N41" i="16"/>
  <c r="V168" i="16"/>
  <c r="AG23" i="16"/>
  <c r="U23" i="16"/>
  <c r="X23" i="16" s="1"/>
  <c r="N102" i="16"/>
  <c r="AP102" i="16"/>
  <c r="V83" i="16"/>
  <c r="AE85" i="16"/>
  <c r="I84" i="16" s="1"/>
  <c r="AD46" i="16"/>
  <c r="B41" i="16" s="1"/>
  <c r="AG40" i="16"/>
  <c r="U40" i="16"/>
  <c r="AE145" i="16"/>
  <c r="AE159" i="16"/>
  <c r="AU146" i="16"/>
  <c r="V57" i="16"/>
  <c r="I57" i="16"/>
  <c r="AE17" i="16"/>
  <c r="I15" i="16" s="1"/>
  <c r="V15" i="16"/>
  <c r="W109" i="16"/>
  <c r="V58" i="16"/>
  <c r="I58" i="16"/>
  <c r="AG79" i="16"/>
  <c r="U79" i="16"/>
  <c r="V34" i="16"/>
  <c r="V68" i="16"/>
  <c r="AF164" i="16"/>
  <c r="AF151" i="16"/>
  <c r="V132" i="16"/>
  <c r="V93" i="16"/>
  <c r="AG113" i="16"/>
  <c r="H113" i="16"/>
  <c r="U113" i="16"/>
  <c r="V77" i="16"/>
  <c r="U59" i="16"/>
  <c r="H59" i="16"/>
  <c r="AG59" i="16"/>
  <c r="AW47" i="16"/>
  <c r="AF12" i="16"/>
  <c r="D7" i="16" s="1"/>
  <c r="W6" i="16"/>
  <c r="P6" i="16"/>
  <c r="AO12" i="16"/>
  <c r="P7" i="16" s="1"/>
  <c r="AM128" i="16"/>
  <c r="N126" i="16" s="1"/>
  <c r="AP122" i="16"/>
  <c r="AN17" i="16"/>
  <c r="AP20" i="16"/>
  <c r="AM26" i="16"/>
  <c r="N20" i="16" s="1"/>
  <c r="AM137" i="16"/>
  <c r="N136" i="16" s="1"/>
  <c r="AP131" i="16"/>
  <c r="AE114" i="16"/>
  <c r="C113" i="16" s="1"/>
  <c r="V108" i="16"/>
  <c r="V111" i="16"/>
  <c r="J9" i="16"/>
  <c r="W9" i="16"/>
  <c r="AW74" i="16"/>
  <c r="AT84" i="16"/>
  <c r="AN46" i="16"/>
  <c r="O44" i="16" s="1"/>
  <c r="P126" i="16"/>
  <c r="P24" i="16"/>
  <c r="AP111" i="16"/>
  <c r="BC118" i="16"/>
  <c r="BC119" i="16"/>
  <c r="BC121" i="16" s="1"/>
  <c r="U102" i="16"/>
  <c r="H102" i="16"/>
  <c r="B102" i="16"/>
  <c r="AG102" i="16"/>
  <c r="P123" i="16"/>
  <c r="V29" i="16"/>
  <c r="AE35" i="16"/>
  <c r="I30" i="16" s="1"/>
  <c r="AP25" i="16"/>
  <c r="V102" i="16"/>
  <c r="AP7" i="16"/>
  <c r="AP112" i="16"/>
  <c r="O126" i="16"/>
  <c r="AG33" i="16"/>
  <c r="U33" i="16"/>
  <c r="X33" i="16" s="1"/>
  <c r="U25" i="16"/>
  <c r="X25" i="16" s="1"/>
  <c r="AG25" i="16"/>
  <c r="V78" i="16"/>
  <c r="N33" i="16"/>
  <c r="AP33" i="16"/>
  <c r="AU141" i="16"/>
  <c r="AU16" i="16"/>
  <c r="AP84" i="16"/>
  <c r="AM114" i="16"/>
  <c r="AP108" i="16"/>
  <c r="P43" i="16"/>
  <c r="BI142" i="16"/>
  <c r="AM164" i="16"/>
  <c r="AM151" i="16"/>
  <c r="J21" i="16"/>
  <c r="W21" i="16"/>
  <c r="O33" i="16"/>
  <c r="I134" i="16"/>
  <c r="V134" i="16"/>
  <c r="AM159" i="16"/>
  <c r="BI147" i="16"/>
  <c r="AM145" i="16"/>
  <c r="I7" i="16"/>
  <c r="V7" i="16"/>
  <c r="AZ151" i="16"/>
  <c r="AD150" i="16"/>
  <c r="AD141" i="16"/>
  <c r="AD155" i="16"/>
  <c r="BC141" i="16"/>
  <c r="AP44" i="16"/>
  <c r="W167" i="16"/>
  <c r="J101" i="16"/>
  <c r="W101" i="16"/>
  <c r="AP134" i="16"/>
  <c r="AP91" i="16"/>
  <c r="U45" i="16"/>
  <c r="AG45" i="16"/>
  <c r="H45" i="16"/>
  <c r="U50" i="16"/>
  <c r="AG50" i="16"/>
  <c r="AF46" i="16"/>
  <c r="J43" i="16" s="1"/>
  <c r="W40" i="16"/>
  <c r="N118" i="16"/>
  <c r="AP118" i="16"/>
  <c r="AM85" i="16"/>
  <c r="N84" i="16" s="1"/>
  <c r="AP83" i="16"/>
  <c r="AO156" i="16"/>
  <c r="AO142" i="16"/>
  <c r="AW80" i="16"/>
  <c r="W132" i="16"/>
  <c r="U112" i="16"/>
  <c r="AG112" i="16"/>
  <c r="H112" i="16"/>
  <c r="V40" i="16"/>
  <c r="AE46" i="16"/>
  <c r="I40" i="16" s="1"/>
  <c r="AP9" i="16"/>
  <c r="P33" i="16"/>
  <c r="P30" i="16"/>
  <c r="U123" i="16"/>
  <c r="AG123" i="16"/>
  <c r="AD26" i="16"/>
  <c r="B23" i="16" s="1"/>
  <c r="AG20" i="16"/>
  <c r="U20" i="16"/>
  <c r="V11" i="16"/>
  <c r="AP135" i="16"/>
  <c r="AP64" i="16"/>
  <c r="BC145" i="16"/>
  <c r="AD158" i="16"/>
  <c r="AD144" i="16"/>
  <c r="W125" i="16"/>
  <c r="AW81" i="16"/>
  <c r="AP92" i="16"/>
  <c r="AD51" i="16"/>
  <c r="U49" i="16"/>
  <c r="AG49" i="16"/>
  <c r="V32" i="16"/>
  <c r="V41" i="16"/>
  <c r="AE141" i="16"/>
  <c r="BA151" i="16"/>
  <c r="AE150" i="16"/>
  <c r="AE155" i="16"/>
  <c r="V112" i="16"/>
  <c r="I112" i="16"/>
  <c r="C112" i="16"/>
  <c r="AP43" i="16"/>
  <c r="N43" i="16"/>
  <c r="AW82" i="16"/>
  <c r="AU150" i="16"/>
  <c r="U84" i="16"/>
  <c r="AG84" i="16"/>
  <c r="V79" i="16"/>
  <c r="AW116" i="16"/>
  <c r="C89" i="16"/>
  <c r="V89" i="16"/>
  <c r="AW48" i="16"/>
  <c r="W113" i="16"/>
  <c r="AW45" i="16"/>
  <c r="AO17" i="16"/>
  <c r="P15" i="16" s="1"/>
  <c r="AF60" i="16"/>
  <c r="W54" i="16"/>
  <c r="J54" i="16"/>
  <c r="AO114" i="16"/>
  <c r="P111" i="16" s="1"/>
  <c r="N75" i="16"/>
  <c r="AP75" i="16"/>
  <c r="AP34" i="16"/>
  <c r="BF151" i="16"/>
  <c r="AM150" i="16"/>
  <c r="AM155" i="16"/>
  <c r="BI141" i="16"/>
  <c r="AM141" i="16"/>
  <c r="W108" i="16"/>
  <c r="AF114" i="16"/>
  <c r="AE128" i="16"/>
  <c r="C127" i="16" s="1"/>
  <c r="V122" i="16"/>
  <c r="W89" i="16"/>
  <c r="W58" i="16"/>
  <c r="AW42" i="16"/>
  <c r="AV145" i="16"/>
  <c r="AO158" i="16"/>
  <c r="AO144" i="16"/>
  <c r="AG118" i="16"/>
  <c r="U118" i="16"/>
  <c r="X118" i="16" s="1"/>
  <c r="AD85" i="16"/>
  <c r="H84" i="16" s="1"/>
  <c r="U83" i="16"/>
  <c r="AG83" i="16"/>
  <c r="AN60" i="16"/>
  <c r="C55" i="16" s="1"/>
  <c r="AO159" i="16"/>
  <c r="AO145" i="16"/>
  <c r="U122" i="16"/>
  <c r="AG122" i="16"/>
  <c r="AD128" i="16"/>
  <c r="H122" i="16" s="1"/>
  <c r="AO103" i="16"/>
  <c r="D97" i="16" s="1"/>
  <c r="V16" i="16"/>
  <c r="AM146" i="16"/>
  <c r="AM160" i="16"/>
  <c r="BI149" i="16"/>
  <c r="O30" i="16"/>
  <c r="N21" i="16"/>
  <c r="AP21" i="16"/>
  <c r="AP126" i="16"/>
  <c r="O111" i="16"/>
  <c r="AD168" i="16"/>
  <c r="BC148" i="16"/>
  <c r="AF94" i="16"/>
  <c r="J88" i="16" s="1"/>
  <c r="W88" i="16"/>
  <c r="BC149" i="16"/>
  <c r="AD146" i="16"/>
  <c r="AD160" i="16"/>
  <c r="B118" i="16" l="1"/>
  <c r="C79" i="16"/>
  <c r="B123" i="16"/>
  <c r="P57" i="16"/>
  <c r="H88" i="16"/>
  <c r="X98" i="16"/>
  <c r="X84" i="16"/>
  <c r="X123" i="16"/>
  <c r="C93" i="16"/>
  <c r="P89" i="16"/>
  <c r="P97" i="16"/>
  <c r="I93" i="16"/>
  <c r="P55" i="16"/>
  <c r="P58" i="16"/>
  <c r="O40" i="16"/>
  <c r="P59" i="16"/>
  <c r="P60" i="16" s="1"/>
  <c r="H63" i="16"/>
  <c r="O109" i="16"/>
  <c r="C136" i="16"/>
  <c r="D89" i="16"/>
  <c r="D58" i="16"/>
  <c r="B112" i="16"/>
  <c r="X43" i="16"/>
  <c r="P50" i="16"/>
  <c r="P51" i="16" s="1"/>
  <c r="D54" i="16"/>
  <c r="I117" i="16"/>
  <c r="I92" i="16"/>
  <c r="J10" i="16"/>
  <c r="O41" i="16"/>
  <c r="N135" i="16"/>
  <c r="I111" i="16"/>
  <c r="H109" i="16"/>
  <c r="J100" i="16"/>
  <c r="H83" i="16"/>
  <c r="X45" i="16"/>
  <c r="X109" i="16"/>
  <c r="I88" i="16"/>
  <c r="C135" i="16"/>
  <c r="C92" i="16"/>
  <c r="I89" i="16"/>
  <c r="C98" i="16"/>
  <c r="B83" i="16"/>
  <c r="X67" i="16"/>
  <c r="C88" i="16"/>
  <c r="H97" i="16"/>
  <c r="H103" i="16" s="1"/>
  <c r="B7" i="16"/>
  <c r="C32" i="16"/>
  <c r="P77" i="16"/>
  <c r="J7" i="16"/>
  <c r="I135" i="16"/>
  <c r="I100" i="16"/>
  <c r="D98" i="16"/>
  <c r="X112" i="16"/>
  <c r="C15" i="16"/>
  <c r="D15" i="16"/>
  <c r="J92" i="16"/>
  <c r="P74" i="16"/>
  <c r="B117" i="16"/>
  <c r="B119" i="16" s="1"/>
  <c r="H41" i="16"/>
  <c r="I74" i="16"/>
  <c r="C134" i="16"/>
  <c r="C137" i="16" s="1"/>
  <c r="C29" i="16"/>
  <c r="D77" i="16"/>
  <c r="P113" i="16"/>
  <c r="P10" i="16"/>
  <c r="I75" i="16"/>
  <c r="B11" i="16"/>
  <c r="C84" i="16"/>
  <c r="I101" i="16"/>
  <c r="D59" i="16"/>
  <c r="I97" i="16"/>
  <c r="I103" i="16" s="1"/>
  <c r="C131" i="16"/>
  <c r="AW143" i="16"/>
  <c r="I29" i="16"/>
  <c r="I132" i="16"/>
  <c r="I137" i="16" s="1"/>
  <c r="N11" i="16"/>
  <c r="D83" i="16"/>
  <c r="P112" i="16"/>
  <c r="B64" i="16"/>
  <c r="O92" i="16"/>
  <c r="O88" i="16"/>
  <c r="I136" i="16"/>
  <c r="N6" i="16"/>
  <c r="W12" i="16"/>
  <c r="C132" i="16"/>
  <c r="J93" i="16"/>
  <c r="O16" i="16"/>
  <c r="B108" i="16"/>
  <c r="B21" i="16"/>
  <c r="N23" i="16"/>
  <c r="I78" i="16"/>
  <c r="D108" i="16"/>
  <c r="J113" i="16"/>
  <c r="B25" i="16"/>
  <c r="P75" i="16"/>
  <c r="D11" i="16"/>
  <c r="N63" i="16"/>
  <c r="J83" i="16"/>
  <c r="O50" i="16"/>
  <c r="I20" i="16"/>
  <c r="AW118" i="16"/>
  <c r="D102" i="16"/>
  <c r="D41" i="16"/>
  <c r="H108" i="16"/>
  <c r="H114" i="16" s="1"/>
  <c r="C91" i="16"/>
  <c r="H126" i="16"/>
  <c r="X100" i="16"/>
  <c r="J112" i="16"/>
  <c r="X10" i="16"/>
  <c r="J91" i="16"/>
  <c r="H64" i="16"/>
  <c r="X126" i="16"/>
  <c r="C97" i="16"/>
  <c r="V128" i="16"/>
  <c r="C6" i="16"/>
  <c r="N24" i="16"/>
  <c r="N10" i="16"/>
  <c r="I118" i="16"/>
  <c r="I119" i="16" s="1"/>
  <c r="C49" i="16"/>
  <c r="C51" i="16" s="1"/>
  <c r="I16" i="16"/>
  <c r="I17" i="16" s="1"/>
  <c r="H118" i="16"/>
  <c r="H119" i="16" s="1"/>
  <c r="N9" i="16"/>
  <c r="H40" i="16"/>
  <c r="X66" i="16"/>
  <c r="P83" i="16"/>
  <c r="P85" i="16" s="1"/>
  <c r="B91" i="16"/>
  <c r="D64" i="16"/>
  <c r="J33" i="16"/>
  <c r="H44" i="16"/>
  <c r="I9" i="16"/>
  <c r="I98" i="16"/>
  <c r="P11" i="16"/>
  <c r="W46" i="16"/>
  <c r="X102" i="16"/>
  <c r="I108" i="16"/>
  <c r="C34" i="16"/>
  <c r="C63" i="16"/>
  <c r="J67" i="16"/>
  <c r="N66" i="16"/>
  <c r="D135" i="16"/>
  <c r="H91" i="16"/>
  <c r="O113" i="16"/>
  <c r="C30" i="16"/>
  <c r="X136" i="16"/>
  <c r="H92" i="16"/>
  <c r="B54" i="16"/>
  <c r="D74" i="16"/>
  <c r="I34" i="16"/>
  <c r="B134" i="16"/>
  <c r="I33" i="16"/>
  <c r="J78" i="16"/>
  <c r="H54" i="16"/>
  <c r="H60" i="16" s="1"/>
  <c r="N125" i="16"/>
  <c r="N7" i="16"/>
  <c r="I77" i="16"/>
  <c r="X89" i="16"/>
  <c r="I24" i="16"/>
  <c r="J117" i="16"/>
  <c r="D43" i="16"/>
  <c r="C67" i="16"/>
  <c r="D34" i="16"/>
  <c r="D20" i="16"/>
  <c r="C16" i="16"/>
  <c r="D88" i="16"/>
  <c r="I79" i="16"/>
  <c r="P78" i="16"/>
  <c r="C102" i="16"/>
  <c r="X113" i="16"/>
  <c r="V85" i="16"/>
  <c r="J55" i="16"/>
  <c r="C45" i="16"/>
  <c r="X9" i="16"/>
  <c r="P20" i="16"/>
  <c r="C109" i="16"/>
  <c r="B24" i="16"/>
  <c r="I32" i="16"/>
  <c r="B20" i="16"/>
  <c r="I83" i="16"/>
  <c r="I85" i="16" s="1"/>
  <c r="H67" i="16"/>
  <c r="J63" i="16"/>
  <c r="D29" i="16"/>
  <c r="D117" i="16"/>
  <c r="B101" i="16"/>
  <c r="J98" i="16"/>
  <c r="J103" i="16" s="1"/>
  <c r="B6" i="16"/>
  <c r="O93" i="16"/>
  <c r="AE147" i="16"/>
  <c r="I141" i="16" s="1"/>
  <c r="V141" i="16"/>
  <c r="Q108" i="16"/>
  <c r="AP114" i="16"/>
  <c r="AP137" i="16"/>
  <c r="Q134" i="16" s="1"/>
  <c r="U156" i="16"/>
  <c r="AG156" i="16"/>
  <c r="I127" i="16"/>
  <c r="U128" i="16"/>
  <c r="X122" i="16"/>
  <c r="V155" i="16"/>
  <c r="AE161" i="16"/>
  <c r="I155" i="16" s="1"/>
  <c r="D125" i="16"/>
  <c r="H74" i="16"/>
  <c r="AV151" i="16"/>
  <c r="J16" i="16"/>
  <c r="C21" i="16"/>
  <c r="C20" i="16"/>
  <c r="C10" i="16"/>
  <c r="N59" i="16"/>
  <c r="W35" i="16"/>
  <c r="D131" i="16"/>
  <c r="B78" i="16"/>
  <c r="K97" i="16"/>
  <c r="AG103" i="16"/>
  <c r="K100" i="16" s="1"/>
  <c r="BM4" i="16"/>
  <c r="C23" i="16"/>
  <c r="H132" i="16"/>
  <c r="P119" i="16"/>
  <c r="AF152" i="16"/>
  <c r="J150" i="16" s="1"/>
  <c r="W150" i="16"/>
  <c r="N57" i="16"/>
  <c r="AG12" i="16"/>
  <c r="AP156" i="16"/>
  <c r="I125" i="16"/>
  <c r="AG17" i="16"/>
  <c r="I51" i="16"/>
  <c r="C74" i="16"/>
  <c r="O55" i="16"/>
  <c r="I122" i="16"/>
  <c r="BI151" i="16"/>
  <c r="BI152" i="16"/>
  <c r="BI154" i="16" s="1"/>
  <c r="P108" i="16"/>
  <c r="V150" i="16"/>
  <c r="AE152" i="16"/>
  <c r="J125" i="16"/>
  <c r="C40" i="16"/>
  <c r="D132" i="16"/>
  <c r="N83" i="16"/>
  <c r="N85" i="16" s="1"/>
  <c r="N134" i="16"/>
  <c r="O45" i="16"/>
  <c r="AU151" i="16"/>
  <c r="H25" i="16"/>
  <c r="N112" i="16"/>
  <c r="N25" i="16"/>
  <c r="D9" i="16"/>
  <c r="O15" i="16"/>
  <c r="D6" i="16"/>
  <c r="C77" i="16"/>
  <c r="C68" i="16"/>
  <c r="X40" i="16"/>
  <c r="U46" i="16"/>
  <c r="C83" i="16"/>
  <c r="C85" i="16" s="1"/>
  <c r="AW16" i="16"/>
  <c r="B109" i="16"/>
  <c r="B68" i="16"/>
  <c r="J74" i="16"/>
  <c r="W142" i="16"/>
  <c r="B89" i="16"/>
  <c r="H43" i="16"/>
  <c r="AG94" i="16"/>
  <c r="O29" i="16"/>
  <c r="W85" i="16"/>
  <c r="P109" i="16"/>
  <c r="H135" i="16"/>
  <c r="AG80" i="16"/>
  <c r="K74" i="16"/>
  <c r="P9" i="16"/>
  <c r="P12" i="16" s="1"/>
  <c r="B100" i="16"/>
  <c r="B66" i="16"/>
  <c r="C75" i="16"/>
  <c r="D16" i="16"/>
  <c r="AW50" i="16"/>
  <c r="AP60" i="16"/>
  <c r="Q54" i="16" s="1"/>
  <c r="D63" i="16"/>
  <c r="W160" i="16"/>
  <c r="X29" i="16"/>
  <c r="U35" i="16"/>
  <c r="N127" i="16"/>
  <c r="D32" i="16"/>
  <c r="B75" i="16"/>
  <c r="J131" i="16"/>
  <c r="B34" i="16"/>
  <c r="J57" i="16"/>
  <c r="X78" i="16"/>
  <c r="AO161" i="16"/>
  <c r="P155" i="16" s="1"/>
  <c r="I123" i="16"/>
  <c r="B97" i="16"/>
  <c r="B111" i="16"/>
  <c r="U167" i="16"/>
  <c r="X167" i="16" s="1"/>
  <c r="AG167" i="16"/>
  <c r="N113" i="16"/>
  <c r="O77" i="16"/>
  <c r="X77" i="16"/>
  <c r="N74" i="16"/>
  <c r="N132" i="16"/>
  <c r="I67" i="16"/>
  <c r="AP51" i="16"/>
  <c r="Q49" i="16" s="1"/>
  <c r="H134" i="16"/>
  <c r="P88" i="16"/>
  <c r="O83" i="16"/>
  <c r="O85" i="16" s="1"/>
  <c r="O122" i="16"/>
  <c r="X92" i="16"/>
  <c r="X132" i="16"/>
  <c r="O23" i="16"/>
  <c r="N109" i="16"/>
  <c r="X54" i="16"/>
  <c r="U60" i="16"/>
  <c r="B32" i="16"/>
  <c r="H12" i="16"/>
  <c r="O34" i="16"/>
  <c r="J45" i="16"/>
  <c r="B126" i="16"/>
  <c r="AP35" i="16"/>
  <c r="Q29" i="16" s="1"/>
  <c r="P128" i="16"/>
  <c r="I109" i="16"/>
  <c r="I126" i="16"/>
  <c r="X101" i="16"/>
  <c r="X15" i="16"/>
  <c r="U17" i="16"/>
  <c r="H7" i="16"/>
  <c r="P16" i="16"/>
  <c r="P17" i="16" s="1"/>
  <c r="AP128" i="16"/>
  <c r="Q127" i="16" s="1"/>
  <c r="AM147" i="16"/>
  <c r="N144" i="16" s="1"/>
  <c r="AP141" i="16"/>
  <c r="AG26" i="16"/>
  <c r="K20" i="16" s="1"/>
  <c r="K102" i="16"/>
  <c r="V145" i="16"/>
  <c r="U145" i="16"/>
  <c r="AG145" i="16"/>
  <c r="C59" i="16"/>
  <c r="B43" i="16"/>
  <c r="J85" i="16"/>
  <c r="C94" i="16"/>
  <c r="AG35" i="16"/>
  <c r="K34" i="16" s="1"/>
  <c r="X75" i="16"/>
  <c r="P132" i="16"/>
  <c r="P136" i="16"/>
  <c r="P134" i="16"/>
  <c r="P135" i="16"/>
  <c r="AO147" i="16"/>
  <c r="P141" i="16" s="1"/>
  <c r="C66" i="16"/>
  <c r="K77" i="16"/>
  <c r="B136" i="16"/>
  <c r="O24" i="16"/>
  <c r="V144" i="16"/>
  <c r="AN152" i="16"/>
  <c r="O150" i="16" s="1"/>
  <c r="B30" i="16"/>
  <c r="O127" i="16"/>
  <c r="H32" i="16"/>
  <c r="D45" i="16"/>
  <c r="AP169" i="16"/>
  <c r="P100" i="16"/>
  <c r="P102" i="16"/>
  <c r="P101" i="16"/>
  <c r="P98" i="16"/>
  <c r="P103" i="16" s="1"/>
  <c r="J58" i="16"/>
  <c r="C122" i="16"/>
  <c r="AP155" i="16"/>
  <c r="AM161" i="16"/>
  <c r="N156" i="16" s="1"/>
  <c r="D113" i="16"/>
  <c r="AG51" i="16"/>
  <c r="K49" i="16" s="1"/>
  <c r="I11" i="16"/>
  <c r="O79" i="16"/>
  <c r="V46" i="16"/>
  <c r="J132" i="16"/>
  <c r="X50" i="16"/>
  <c r="N44" i="16"/>
  <c r="C7" i="16"/>
  <c r="N108" i="16"/>
  <c r="Q112" i="16"/>
  <c r="N131" i="16"/>
  <c r="N122" i="16"/>
  <c r="H46" i="16"/>
  <c r="AT151" i="16"/>
  <c r="AW141" i="16"/>
  <c r="W156" i="16"/>
  <c r="O100" i="16"/>
  <c r="O101" i="16"/>
  <c r="O102" i="16"/>
  <c r="O98" i="16"/>
  <c r="K89" i="16"/>
  <c r="U169" i="16"/>
  <c r="X169" i="16" s="1"/>
  <c r="AG169" i="16"/>
  <c r="B88" i="16"/>
  <c r="X135" i="16"/>
  <c r="U80" i="16"/>
  <c r="X74" i="16"/>
  <c r="D23" i="16"/>
  <c r="D44" i="16"/>
  <c r="O6" i="16"/>
  <c r="AO170" i="16"/>
  <c r="P164" i="16" s="1"/>
  <c r="B67" i="16"/>
  <c r="U164" i="16"/>
  <c r="AG164" i="16"/>
  <c r="AD170" i="16"/>
  <c r="J111" i="16"/>
  <c r="C33" i="16"/>
  <c r="C35" i="16" s="1"/>
  <c r="D134" i="16"/>
  <c r="X58" i="16"/>
  <c r="W146" i="16"/>
  <c r="D55" i="16"/>
  <c r="B29" i="16"/>
  <c r="V26" i="16"/>
  <c r="D78" i="16"/>
  <c r="O117" i="16"/>
  <c r="O119" i="16" s="1"/>
  <c r="O123" i="16"/>
  <c r="W137" i="16"/>
  <c r="O78" i="16"/>
  <c r="K91" i="16"/>
  <c r="D57" i="16"/>
  <c r="B10" i="16"/>
  <c r="B12" i="16" s="1"/>
  <c r="D33" i="16"/>
  <c r="Q113" i="16"/>
  <c r="B44" i="16"/>
  <c r="O20" i="16"/>
  <c r="H136" i="16"/>
  <c r="AW146" i="16"/>
  <c r="J59" i="16"/>
  <c r="X134" i="16"/>
  <c r="N68" i="16"/>
  <c r="U119" i="16"/>
  <c r="X117" i="16"/>
  <c r="X119" i="16" s="1"/>
  <c r="I64" i="16"/>
  <c r="C100" i="16"/>
  <c r="D25" i="16"/>
  <c r="AW147" i="16"/>
  <c r="C9" i="16"/>
  <c r="Q109" i="16"/>
  <c r="D10" i="16"/>
  <c r="AP144" i="16"/>
  <c r="N29" i="16"/>
  <c r="C125" i="16"/>
  <c r="C126" i="16"/>
  <c r="N88" i="16"/>
  <c r="U160" i="16"/>
  <c r="AG160" i="16"/>
  <c r="AM152" i="16"/>
  <c r="N150" i="16" s="1"/>
  <c r="AP150" i="16"/>
  <c r="AG144" i="16"/>
  <c r="U144" i="16"/>
  <c r="Q44" i="16"/>
  <c r="C58" i="16"/>
  <c r="AP119" i="16"/>
  <c r="Q118" i="16" s="1"/>
  <c r="U165" i="16"/>
  <c r="X165" i="16" s="1"/>
  <c r="AG165" i="16"/>
  <c r="C123" i="16"/>
  <c r="D136" i="16"/>
  <c r="O9" i="16"/>
  <c r="AG146" i="16"/>
  <c r="U146" i="16"/>
  <c r="W60" i="16"/>
  <c r="C11" i="16"/>
  <c r="BC151" i="16"/>
  <c r="BC152" i="16"/>
  <c r="BC154" i="16" s="1"/>
  <c r="H33" i="16"/>
  <c r="D109" i="16"/>
  <c r="J123" i="16"/>
  <c r="D127" i="16"/>
  <c r="D111" i="16"/>
  <c r="D79" i="16"/>
  <c r="D112" i="16"/>
  <c r="X111" i="16"/>
  <c r="AG114" i="16"/>
  <c r="E113" i="16" s="1"/>
  <c r="K108" i="16"/>
  <c r="E108" i="16"/>
  <c r="C64" i="16"/>
  <c r="J136" i="16"/>
  <c r="O10" i="16"/>
  <c r="X41" i="16"/>
  <c r="D122" i="16"/>
  <c r="W26" i="16"/>
  <c r="B93" i="16"/>
  <c r="N78" i="16"/>
  <c r="O7" i="16"/>
  <c r="I60" i="16"/>
  <c r="N146" i="16"/>
  <c r="AP146" i="16"/>
  <c r="B122" i="16"/>
  <c r="AG85" i="16"/>
  <c r="K83" i="16"/>
  <c r="J89" i="16"/>
  <c r="J108" i="16"/>
  <c r="Q34" i="16"/>
  <c r="B84" i="16"/>
  <c r="B85" i="16" s="1"/>
  <c r="I41" i="16"/>
  <c r="N92" i="16"/>
  <c r="H20" i="16"/>
  <c r="H123" i="16"/>
  <c r="D40" i="16"/>
  <c r="B45" i="16"/>
  <c r="D101" i="16"/>
  <c r="U155" i="16"/>
  <c r="AG155" i="16"/>
  <c r="B155" i="16"/>
  <c r="AD161" i="16"/>
  <c r="H156" i="16" s="1"/>
  <c r="D21" i="16"/>
  <c r="D26" i="16" s="1"/>
  <c r="K33" i="16"/>
  <c r="E33" i="16"/>
  <c r="V35" i="16"/>
  <c r="AW84" i="16"/>
  <c r="C111" i="16"/>
  <c r="B59" i="16"/>
  <c r="W151" i="16"/>
  <c r="J151" i="16"/>
  <c r="X79" i="16"/>
  <c r="C57" i="16"/>
  <c r="H23" i="16"/>
  <c r="I142" i="16"/>
  <c r="V142" i="16"/>
  <c r="I63" i="16"/>
  <c r="AP17" i="16"/>
  <c r="Q15" i="16" s="1"/>
  <c r="D126" i="16"/>
  <c r="O151" i="16"/>
  <c r="AP69" i="16"/>
  <c r="Q63" i="16" s="1"/>
  <c r="AW149" i="16"/>
  <c r="J135" i="16"/>
  <c r="O49" i="16"/>
  <c r="O51" i="16" s="1"/>
  <c r="AG137" i="16"/>
  <c r="K134" i="16" s="1"/>
  <c r="D49" i="16"/>
  <c r="J127" i="16"/>
  <c r="K98" i="16"/>
  <c r="O59" i="16"/>
  <c r="D92" i="16"/>
  <c r="N93" i="16"/>
  <c r="J79" i="16"/>
  <c r="I44" i="16"/>
  <c r="I43" i="16"/>
  <c r="W159" i="16"/>
  <c r="AP167" i="16"/>
  <c r="W119" i="16"/>
  <c r="J11" i="16"/>
  <c r="N123" i="16"/>
  <c r="V12" i="16"/>
  <c r="I160" i="16"/>
  <c r="V160" i="16"/>
  <c r="D100" i="16"/>
  <c r="D103" i="16" s="1"/>
  <c r="X44" i="16"/>
  <c r="V151" i="16"/>
  <c r="I151" i="16"/>
  <c r="U114" i="16"/>
  <c r="X108" i="16"/>
  <c r="W158" i="16"/>
  <c r="AW144" i="16"/>
  <c r="I113" i="16"/>
  <c r="J34" i="16"/>
  <c r="J35" i="16" s="1"/>
  <c r="O58" i="16"/>
  <c r="N89" i="16"/>
  <c r="H30" i="16"/>
  <c r="V103" i="16"/>
  <c r="K54" i="16"/>
  <c r="AG60" i="16"/>
  <c r="E55" i="16" s="1"/>
  <c r="V137" i="16"/>
  <c r="I25" i="16"/>
  <c r="I26" i="16" s="1"/>
  <c r="AP46" i="16"/>
  <c r="Q45" i="16" s="1"/>
  <c r="J77" i="16"/>
  <c r="E41" i="16"/>
  <c r="J122" i="16"/>
  <c r="J26" i="16"/>
  <c r="H93" i="16"/>
  <c r="H94" i="16" s="1"/>
  <c r="O75" i="16"/>
  <c r="P46" i="16"/>
  <c r="P25" i="16"/>
  <c r="X24" i="16"/>
  <c r="V80" i="16"/>
  <c r="V60" i="16"/>
  <c r="X49" i="16"/>
  <c r="U51" i="16"/>
  <c r="AG46" i="16"/>
  <c r="K43" i="16" s="1"/>
  <c r="AG69" i="16"/>
  <c r="K66" i="16" s="1"/>
  <c r="C25" i="16"/>
  <c r="AP94" i="16"/>
  <c r="Q89" i="16" s="1"/>
  <c r="O57" i="16"/>
  <c r="Q43" i="16"/>
  <c r="U158" i="16"/>
  <c r="H158" i="16"/>
  <c r="AG158" i="16"/>
  <c r="K123" i="16"/>
  <c r="AP145" i="16"/>
  <c r="N145" i="16"/>
  <c r="C78" i="16"/>
  <c r="K59" i="16"/>
  <c r="B40" i="16"/>
  <c r="U94" i="16"/>
  <c r="X88" i="16"/>
  <c r="B63" i="16"/>
  <c r="U151" i="16"/>
  <c r="AG151" i="16"/>
  <c r="N119" i="16"/>
  <c r="C43" i="16"/>
  <c r="P68" i="16"/>
  <c r="P64" i="16"/>
  <c r="P66" i="16"/>
  <c r="P67" i="16"/>
  <c r="AP12" i="16"/>
  <c r="Q7" i="16" s="1"/>
  <c r="J41" i="16"/>
  <c r="V164" i="16"/>
  <c r="V170" i="16" s="1"/>
  <c r="AE170" i="16"/>
  <c r="I164" i="16" s="1"/>
  <c r="B127" i="16"/>
  <c r="N67" i="16"/>
  <c r="N69" i="16" s="1"/>
  <c r="AW150" i="16"/>
  <c r="D91" i="16"/>
  <c r="X64" i="16"/>
  <c r="H85" i="16"/>
  <c r="P144" i="16"/>
  <c r="N34" i="16"/>
  <c r="K84" i="16"/>
  <c r="C41" i="16"/>
  <c r="J40" i="16"/>
  <c r="AD147" i="16"/>
  <c r="H145" i="16" s="1"/>
  <c r="U141" i="16"/>
  <c r="AG141" i="16"/>
  <c r="AP159" i="16"/>
  <c r="N159" i="16"/>
  <c r="AP151" i="16"/>
  <c r="B33" i="16"/>
  <c r="N111" i="16"/>
  <c r="P23" i="16"/>
  <c r="V114" i="16"/>
  <c r="K113" i="16"/>
  <c r="W164" i="16"/>
  <c r="W170" i="16" s="1"/>
  <c r="AF170" i="16"/>
  <c r="D164" i="16" s="1"/>
  <c r="B79" i="16"/>
  <c r="J109" i="16"/>
  <c r="X57" i="16"/>
  <c r="I156" i="16"/>
  <c r="V156" i="16"/>
  <c r="V69" i="16"/>
  <c r="U159" i="16"/>
  <c r="H159" i="16"/>
  <c r="AG159" i="16"/>
  <c r="J15" i="16"/>
  <c r="J17" i="16" s="1"/>
  <c r="D50" i="16"/>
  <c r="D67" i="16"/>
  <c r="H131" i="16"/>
  <c r="B55" i="16"/>
  <c r="D75" i="16"/>
  <c r="D80" i="16" s="1"/>
  <c r="V119" i="16"/>
  <c r="W51" i="16"/>
  <c r="H69" i="16"/>
  <c r="B98" i="16"/>
  <c r="D93" i="16"/>
  <c r="I94" i="16"/>
  <c r="AW145" i="16"/>
  <c r="P91" i="16"/>
  <c r="P35" i="16"/>
  <c r="I10" i="16"/>
  <c r="I12" i="16" s="1"/>
  <c r="O135" i="16"/>
  <c r="O132" i="16"/>
  <c r="O134" i="16"/>
  <c r="O136" i="16"/>
  <c r="Q30" i="16"/>
  <c r="D35" i="16"/>
  <c r="H75" i="16"/>
  <c r="X34" i="16"/>
  <c r="O94" i="16"/>
  <c r="O114" i="16"/>
  <c r="K78" i="16"/>
  <c r="AO152" i="16"/>
  <c r="D151" i="16" s="1"/>
  <c r="I66" i="16"/>
  <c r="AW142" i="16"/>
  <c r="V146" i="16"/>
  <c r="D118" i="16"/>
  <c r="D119" i="16" s="1"/>
  <c r="C101" i="16"/>
  <c r="B77" i="16"/>
  <c r="W144" i="16"/>
  <c r="H127" i="16"/>
  <c r="H125" i="16"/>
  <c r="N100" i="16"/>
  <c r="N103" i="16" s="1"/>
  <c r="N32" i="16"/>
  <c r="AG119" i="16"/>
  <c r="E117" i="16" s="1"/>
  <c r="B132" i="16"/>
  <c r="AN147" i="16"/>
  <c r="O144" i="16" s="1"/>
  <c r="K30" i="16"/>
  <c r="W141" i="16"/>
  <c r="AF147" i="16"/>
  <c r="D142" i="16" s="1"/>
  <c r="J68" i="16"/>
  <c r="K32" i="16"/>
  <c r="E32" i="16"/>
  <c r="U12" i="16"/>
  <c r="X6" i="16"/>
  <c r="H21" i="16"/>
  <c r="D84" i="16"/>
  <c r="D85" i="16" s="1"/>
  <c r="AP142" i="16"/>
  <c r="W128" i="16"/>
  <c r="K93" i="16"/>
  <c r="E93" i="16"/>
  <c r="K101" i="16"/>
  <c r="N55" i="16"/>
  <c r="V51" i="16"/>
  <c r="H24" i="16"/>
  <c r="C54" i="16"/>
  <c r="C60" i="16" s="1"/>
  <c r="U168" i="16"/>
  <c r="X168" i="16" s="1"/>
  <c r="AG168" i="16"/>
  <c r="AP158" i="16"/>
  <c r="N158" i="16"/>
  <c r="AP160" i="16"/>
  <c r="N160" i="16"/>
  <c r="O54" i="16"/>
  <c r="Q9" i="16"/>
  <c r="K45" i="16"/>
  <c r="E45" i="16"/>
  <c r="B113" i="16"/>
  <c r="Q41" i="16"/>
  <c r="X68" i="16"/>
  <c r="AN170" i="16"/>
  <c r="O164" i="16" s="1"/>
  <c r="B131" i="16"/>
  <c r="C117" i="16"/>
  <c r="C119" i="16" s="1"/>
  <c r="X11" i="16"/>
  <c r="C44" i="16"/>
  <c r="AG142" i="16"/>
  <c r="U142" i="16"/>
  <c r="W145" i="16"/>
  <c r="N45" i="16"/>
  <c r="N46" i="16" s="1"/>
  <c r="J119" i="16"/>
  <c r="U103" i="16"/>
  <c r="X97" i="16"/>
  <c r="X103" i="16" s="1"/>
  <c r="I45" i="16"/>
  <c r="E44" i="16"/>
  <c r="K44" i="16"/>
  <c r="B125" i="16"/>
  <c r="J94" i="16"/>
  <c r="AG128" i="16"/>
  <c r="E126" i="16" s="1"/>
  <c r="W114" i="16"/>
  <c r="W94" i="16"/>
  <c r="X83" i="16"/>
  <c r="X85" i="16" s="1"/>
  <c r="U85" i="16"/>
  <c r="U26" i="16"/>
  <c r="X20" i="16"/>
  <c r="O21" i="16"/>
  <c r="AP85" i="16"/>
  <c r="Q84" i="16" s="1"/>
  <c r="U150" i="16"/>
  <c r="AD152" i="16"/>
  <c r="H151" i="16" s="1"/>
  <c r="AG150" i="16"/>
  <c r="AP164" i="16"/>
  <c r="AM170" i="16"/>
  <c r="N167" i="16" s="1"/>
  <c r="N164" i="16"/>
  <c r="O43" i="16"/>
  <c r="O46" i="16" s="1"/>
  <c r="Q111" i="16"/>
  <c r="C108" i="16"/>
  <c r="AP26" i="16"/>
  <c r="Q21" i="16" s="1"/>
  <c r="Q20" i="16"/>
  <c r="J6" i="16"/>
  <c r="J12" i="16" s="1"/>
  <c r="X59" i="16"/>
  <c r="I68" i="16"/>
  <c r="H79" i="16"/>
  <c r="V17" i="16"/>
  <c r="V159" i="16"/>
  <c r="I159" i="16"/>
  <c r="D66" i="16"/>
  <c r="E109" i="16"/>
  <c r="K109" i="16"/>
  <c r="O66" i="16"/>
  <c r="O67" i="16"/>
  <c r="O68" i="16"/>
  <c r="O64" i="16"/>
  <c r="P92" i="16"/>
  <c r="AP103" i="16"/>
  <c r="Q102" i="16" s="1"/>
  <c r="J50" i="16"/>
  <c r="J51" i="16" s="1"/>
  <c r="B135" i="16"/>
  <c r="B74" i="16"/>
  <c r="U137" i="16"/>
  <c r="X131" i="16"/>
  <c r="X137" i="16" s="1"/>
  <c r="J75" i="16"/>
  <c r="X63" i="16"/>
  <c r="U69" i="16"/>
  <c r="C24" i="16"/>
  <c r="V94" i="16"/>
  <c r="N54" i="16"/>
  <c r="AP168" i="16"/>
  <c r="W69" i="16"/>
  <c r="AP165" i="16"/>
  <c r="H29" i="16"/>
  <c r="K75" i="16"/>
  <c r="H78" i="16"/>
  <c r="J64" i="16"/>
  <c r="BC19" i="16"/>
  <c r="BM5" i="16"/>
  <c r="W103" i="16"/>
  <c r="AP80" i="16"/>
  <c r="E75" i="16" s="1"/>
  <c r="X127" i="16"/>
  <c r="X125" i="16"/>
  <c r="V158" i="16"/>
  <c r="I158" i="16"/>
  <c r="K92" i="16"/>
  <c r="E92" i="16"/>
  <c r="AN161" i="16"/>
  <c r="O158" i="16" s="1"/>
  <c r="X30" i="16"/>
  <c r="W155" i="16"/>
  <c r="AF161" i="16"/>
  <c r="X16" i="16"/>
  <c r="X32" i="16"/>
  <c r="O156" i="16"/>
  <c r="X21" i="16"/>
  <c r="X93" i="16"/>
  <c r="X7" i="16"/>
  <c r="B150" i="16" l="1"/>
  <c r="E11" i="16"/>
  <c r="I46" i="16"/>
  <c r="P151" i="16"/>
  <c r="Q83" i="16"/>
  <c r="K117" i="16"/>
  <c r="H141" i="16"/>
  <c r="B144" i="16"/>
  <c r="I114" i="16"/>
  <c r="C46" i="16"/>
  <c r="I35" i="16"/>
  <c r="J114" i="16"/>
  <c r="B26" i="16"/>
  <c r="P80" i="16"/>
  <c r="X146" i="16"/>
  <c r="B114" i="16"/>
  <c r="O142" i="16"/>
  <c r="B146" i="16"/>
  <c r="O155" i="16"/>
  <c r="H142" i="16"/>
  <c r="I80" i="16"/>
  <c r="C17" i="16"/>
  <c r="D60" i="16"/>
  <c r="Q33" i="16"/>
  <c r="E15" i="16"/>
  <c r="C159" i="16"/>
  <c r="Q11" i="16"/>
  <c r="N151" i="16"/>
  <c r="E57" i="16"/>
  <c r="E43" i="16"/>
  <c r="X128" i="16"/>
  <c r="K9" i="16"/>
  <c r="X159" i="16"/>
  <c r="P26" i="16"/>
  <c r="B158" i="16"/>
  <c r="N128" i="16"/>
  <c r="E9" i="16"/>
  <c r="J60" i="16"/>
  <c r="X12" i="16"/>
  <c r="Q50" i="16"/>
  <c r="Q51" i="16" s="1"/>
  <c r="Q17" i="16"/>
  <c r="C69" i="16"/>
  <c r="P159" i="16"/>
  <c r="X145" i="16"/>
  <c r="K6" i="16"/>
  <c r="B156" i="16"/>
  <c r="H155" i="16"/>
  <c r="N152" i="16"/>
  <c r="E89" i="16"/>
  <c r="E79" i="16"/>
  <c r="D94" i="16"/>
  <c r="E23" i="16"/>
  <c r="B151" i="16"/>
  <c r="Q32" i="16"/>
  <c r="K10" i="16"/>
  <c r="B160" i="16"/>
  <c r="C103" i="16"/>
  <c r="E91" i="16"/>
  <c r="B167" i="16"/>
  <c r="P137" i="16"/>
  <c r="C151" i="16"/>
  <c r="X151" i="16"/>
  <c r="O137" i="16"/>
  <c r="H137" i="16"/>
  <c r="Q100" i="16"/>
  <c r="E10" i="16"/>
  <c r="O103" i="16"/>
  <c r="B142" i="16"/>
  <c r="N12" i="16"/>
  <c r="K127" i="16"/>
  <c r="Q79" i="16"/>
  <c r="E100" i="16"/>
  <c r="Q114" i="16"/>
  <c r="C12" i="16"/>
  <c r="D156" i="16"/>
  <c r="E30" i="16"/>
  <c r="D46" i="16"/>
  <c r="E111" i="16"/>
  <c r="E114" i="16" s="1"/>
  <c r="N94" i="16"/>
  <c r="E29" i="16"/>
  <c r="H167" i="16"/>
  <c r="O35" i="16"/>
  <c r="E40" i="16"/>
  <c r="E21" i="16"/>
  <c r="J158" i="16"/>
  <c r="Q16" i="16"/>
  <c r="K55" i="16"/>
  <c r="K112" i="16"/>
  <c r="K114" i="16" s="1"/>
  <c r="K111" i="16"/>
  <c r="E7" i="16"/>
  <c r="O80" i="16"/>
  <c r="E88" i="16"/>
  <c r="O17" i="16"/>
  <c r="H35" i="16"/>
  <c r="Q98" i="16"/>
  <c r="J46" i="16"/>
  <c r="B60" i="16"/>
  <c r="E112" i="16"/>
  <c r="K7" i="16"/>
  <c r="J156" i="16"/>
  <c r="K29" i="16"/>
  <c r="K88" i="16"/>
  <c r="K79" i="16"/>
  <c r="J69" i="16"/>
  <c r="K11" i="16"/>
  <c r="P156" i="16"/>
  <c r="D159" i="16"/>
  <c r="H128" i="16"/>
  <c r="O152" i="16"/>
  <c r="N26" i="16"/>
  <c r="BM6" i="16"/>
  <c r="X69" i="16"/>
  <c r="Q78" i="16"/>
  <c r="N114" i="16"/>
  <c r="O69" i="16"/>
  <c r="P158" i="16"/>
  <c r="B159" i="16"/>
  <c r="Q6" i="16"/>
  <c r="J159" i="16"/>
  <c r="K57" i="16"/>
  <c r="Q132" i="16"/>
  <c r="K135" i="16"/>
  <c r="I161" i="16"/>
  <c r="K85" i="16"/>
  <c r="N168" i="16"/>
  <c r="P160" i="16"/>
  <c r="P69" i="16"/>
  <c r="D114" i="16"/>
  <c r="D17" i="16"/>
  <c r="J142" i="16"/>
  <c r="Q67" i="16"/>
  <c r="C142" i="16"/>
  <c r="Q117" i="16"/>
  <c r="Q119" i="16" s="1"/>
  <c r="N137" i="16"/>
  <c r="E135" i="16"/>
  <c r="E20" i="16"/>
  <c r="O128" i="16"/>
  <c r="Q58" i="16"/>
  <c r="Q135" i="16"/>
  <c r="K15" i="16"/>
  <c r="Q25" i="16"/>
  <c r="Q131" i="16"/>
  <c r="E24" i="16"/>
  <c r="K132" i="16"/>
  <c r="C114" i="16"/>
  <c r="AP170" i="16"/>
  <c r="Q168" i="16" s="1"/>
  <c r="Q126" i="16"/>
  <c r="J145" i="16"/>
  <c r="J141" i="16"/>
  <c r="I146" i="16"/>
  <c r="P150" i="16"/>
  <c r="P152" i="16" s="1"/>
  <c r="Q125" i="16"/>
  <c r="B69" i="16"/>
  <c r="K63" i="16"/>
  <c r="Q40" i="16"/>
  <c r="Q46" i="16" s="1"/>
  <c r="K125" i="16"/>
  <c r="X114" i="16"/>
  <c r="E98" i="16"/>
  <c r="K131" i="16"/>
  <c r="H161" i="16"/>
  <c r="K118" i="16"/>
  <c r="K119" i="16" s="1"/>
  <c r="Q77" i="16"/>
  <c r="H146" i="16"/>
  <c r="E64" i="16"/>
  <c r="B35" i="16"/>
  <c r="B94" i="16"/>
  <c r="E68" i="16"/>
  <c r="N155" i="16"/>
  <c r="N161" i="16" s="1"/>
  <c r="C145" i="16"/>
  <c r="AP147" i="16"/>
  <c r="Q145" i="16" s="1"/>
  <c r="E136" i="16"/>
  <c r="X35" i="16"/>
  <c r="J80" i="16"/>
  <c r="I128" i="16"/>
  <c r="W152" i="16"/>
  <c r="C26" i="16"/>
  <c r="Q91" i="16"/>
  <c r="X46" i="16"/>
  <c r="K23" i="16"/>
  <c r="K21" i="16"/>
  <c r="AG161" i="16"/>
  <c r="Q122" i="16"/>
  <c r="K136" i="16"/>
  <c r="K24" i="16"/>
  <c r="D155" i="16"/>
  <c r="E132" i="16"/>
  <c r="Q74" i="16"/>
  <c r="N60" i="16"/>
  <c r="B80" i="16"/>
  <c r="AG152" i="16"/>
  <c r="K151" i="16" s="1"/>
  <c r="K150" i="16"/>
  <c r="X26" i="16"/>
  <c r="N142" i="16"/>
  <c r="W147" i="16"/>
  <c r="C146" i="16"/>
  <c r="AG147" i="16"/>
  <c r="Q92" i="16"/>
  <c r="C164" i="16"/>
  <c r="X94" i="16"/>
  <c r="Q88" i="16"/>
  <c r="J128" i="16"/>
  <c r="E125" i="16"/>
  <c r="C160" i="16"/>
  <c r="E131" i="16"/>
  <c r="X155" i="16"/>
  <c r="U161" i="16"/>
  <c r="H26" i="16"/>
  <c r="E118" i="16"/>
  <c r="E119" i="16" s="1"/>
  <c r="K64" i="16"/>
  <c r="O26" i="16"/>
  <c r="P165" i="16"/>
  <c r="P168" i="16"/>
  <c r="P167" i="16"/>
  <c r="P169" i="16"/>
  <c r="B169" i="16"/>
  <c r="K68" i="16"/>
  <c r="E77" i="16"/>
  <c r="K35" i="16"/>
  <c r="I145" i="16"/>
  <c r="N141" i="16"/>
  <c r="X60" i="16"/>
  <c r="P94" i="16"/>
  <c r="N80" i="16"/>
  <c r="J137" i="16"/>
  <c r="D160" i="16"/>
  <c r="E74" i="16"/>
  <c r="D12" i="16"/>
  <c r="C150" i="16"/>
  <c r="P145" i="16"/>
  <c r="J152" i="16"/>
  <c r="E97" i="16"/>
  <c r="Q136" i="16"/>
  <c r="H80" i="16"/>
  <c r="Q85" i="16"/>
  <c r="O141" i="16"/>
  <c r="E63" i="16"/>
  <c r="B152" i="16"/>
  <c r="D145" i="16"/>
  <c r="O159" i="16"/>
  <c r="Q66" i="16"/>
  <c r="B165" i="16"/>
  <c r="D146" i="16"/>
  <c r="N169" i="16"/>
  <c r="K50" i="16"/>
  <c r="K51" i="16" s="1"/>
  <c r="D150" i="16"/>
  <c r="D152" i="16" s="1"/>
  <c r="E58" i="16"/>
  <c r="C155" i="16"/>
  <c r="Q55" i="16"/>
  <c r="J155" i="16"/>
  <c r="K25" i="16"/>
  <c r="Q64" i="16"/>
  <c r="K122" i="16"/>
  <c r="X142" i="16"/>
  <c r="B168" i="16"/>
  <c r="O145" i="16"/>
  <c r="E78" i="16"/>
  <c r="C156" i="16"/>
  <c r="J167" i="16"/>
  <c r="J168" i="16"/>
  <c r="D167" i="16"/>
  <c r="D168" i="16"/>
  <c r="J165" i="16"/>
  <c r="D165" i="16"/>
  <c r="D169" i="16"/>
  <c r="J169" i="16"/>
  <c r="U147" i="16"/>
  <c r="X141" i="16"/>
  <c r="B46" i="16"/>
  <c r="K40" i="16"/>
  <c r="K41" i="16"/>
  <c r="E127" i="16"/>
  <c r="D51" i="16"/>
  <c r="Q101" i="16"/>
  <c r="E83" i="16"/>
  <c r="H144" i="16"/>
  <c r="N35" i="16"/>
  <c r="J146" i="16"/>
  <c r="B164" i="16"/>
  <c r="H169" i="16"/>
  <c r="C128" i="16"/>
  <c r="Q169" i="16"/>
  <c r="E134" i="16"/>
  <c r="E34" i="16"/>
  <c r="B145" i="16"/>
  <c r="E102" i="16"/>
  <c r="X17" i="16"/>
  <c r="E67" i="16"/>
  <c r="E50" i="16"/>
  <c r="I150" i="16"/>
  <c r="I152" i="16" s="1"/>
  <c r="C80" i="16"/>
  <c r="K58" i="16"/>
  <c r="C141" i="16"/>
  <c r="X158" i="16"/>
  <c r="C167" i="16"/>
  <c r="C165" i="16"/>
  <c r="C169" i="16"/>
  <c r="I169" i="16"/>
  <c r="I165" i="16"/>
  <c r="I168" i="16"/>
  <c r="C168" i="16"/>
  <c r="I167" i="16"/>
  <c r="X51" i="16"/>
  <c r="B137" i="16"/>
  <c r="D141" i="16"/>
  <c r="J144" i="16"/>
  <c r="E123" i="16"/>
  <c r="O146" i="16"/>
  <c r="Q23" i="16"/>
  <c r="Q26" i="16" s="1"/>
  <c r="O12" i="16"/>
  <c r="AW151" i="16"/>
  <c r="AP161" i="16"/>
  <c r="Q158" i="16" s="1"/>
  <c r="Q57" i="16"/>
  <c r="J160" i="16"/>
  <c r="K94" i="16"/>
  <c r="K103" i="16"/>
  <c r="W161" i="16"/>
  <c r="Q24" i="16"/>
  <c r="N165" i="16"/>
  <c r="Q97" i="16"/>
  <c r="E25" i="16"/>
  <c r="H150" i="16"/>
  <c r="H152" i="16" s="1"/>
  <c r="Q75" i="16"/>
  <c r="E122" i="16"/>
  <c r="O169" i="16"/>
  <c r="O167" i="16"/>
  <c r="O165" i="16"/>
  <c r="O168" i="16"/>
  <c r="O60" i="16"/>
  <c r="E101" i="16"/>
  <c r="K16" i="16"/>
  <c r="D144" i="16"/>
  <c r="Q93" i="16"/>
  <c r="J164" i="16"/>
  <c r="B141" i="16"/>
  <c r="E84" i="16"/>
  <c r="E59" i="16"/>
  <c r="K158" i="16"/>
  <c r="E158" i="16"/>
  <c r="O160" i="16"/>
  <c r="I69" i="16"/>
  <c r="H165" i="16"/>
  <c r="X144" i="16"/>
  <c r="H160" i="16"/>
  <c r="K126" i="16"/>
  <c r="AG170" i="16"/>
  <c r="K169" i="16" s="1"/>
  <c r="E49" i="16"/>
  <c r="E51" i="16" s="1"/>
  <c r="C144" i="16"/>
  <c r="E66" i="16"/>
  <c r="Q10" i="16"/>
  <c r="Q12" i="16" s="1"/>
  <c r="Q59" i="16"/>
  <c r="D69" i="16"/>
  <c r="K67" i="16"/>
  <c r="V152" i="16"/>
  <c r="E6" i="16"/>
  <c r="E12" i="16" s="1"/>
  <c r="D137" i="16"/>
  <c r="V147" i="16"/>
  <c r="N170" i="16"/>
  <c r="Q146" i="16"/>
  <c r="Q68" i="16"/>
  <c r="X164" i="16"/>
  <c r="X170" i="16" s="1"/>
  <c r="U170" i="16"/>
  <c r="K167" i="16"/>
  <c r="AP152" i="16"/>
  <c r="E46" i="16"/>
  <c r="B103" i="16"/>
  <c r="K80" i="16"/>
  <c r="C158" i="16"/>
  <c r="Q165" i="16"/>
  <c r="U152" i="16"/>
  <c r="X150" i="16"/>
  <c r="X152" i="16" s="1"/>
  <c r="H168" i="16"/>
  <c r="E16" i="16"/>
  <c r="E17" i="16" s="1"/>
  <c r="Q123" i="16"/>
  <c r="P146" i="16"/>
  <c r="E54" i="16"/>
  <c r="E60" i="16" s="1"/>
  <c r="D158" i="16"/>
  <c r="Q167" i="16"/>
  <c r="P142" i="16"/>
  <c r="P147" i="16" s="1"/>
  <c r="B128" i="16"/>
  <c r="D128" i="16"/>
  <c r="X160" i="16"/>
  <c r="H164" i="16"/>
  <c r="X80" i="16"/>
  <c r="I144" i="16"/>
  <c r="P114" i="16"/>
  <c r="V161" i="16"/>
  <c r="X156" i="16"/>
  <c r="K128" i="16" l="1"/>
  <c r="E35" i="16"/>
  <c r="Q141" i="16"/>
  <c r="P161" i="16"/>
  <c r="B161" i="16"/>
  <c r="K60" i="16"/>
  <c r="I147" i="16"/>
  <c r="E155" i="16"/>
  <c r="Q35" i="16"/>
  <c r="C152" i="16"/>
  <c r="E141" i="16"/>
  <c r="K26" i="16"/>
  <c r="P170" i="16"/>
  <c r="Q142" i="16"/>
  <c r="Q147" i="16" s="1"/>
  <c r="H147" i="16"/>
  <c r="K12" i="16"/>
  <c r="E168" i="16"/>
  <c r="E150" i="16"/>
  <c r="Q144" i="16"/>
  <c r="E94" i="16"/>
  <c r="K155" i="16"/>
  <c r="O170" i="16"/>
  <c r="I170" i="16"/>
  <c r="O161" i="16"/>
  <c r="E146" i="16"/>
  <c r="K46" i="16"/>
  <c r="E128" i="16"/>
  <c r="Q69" i="16"/>
  <c r="N147" i="16"/>
  <c r="K137" i="16"/>
  <c r="E152" i="16"/>
  <c r="Q103" i="16"/>
  <c r="K156" i="16"/>
  <c r="Q60" i="16"/>
  <c r="D170" i="16"/>
  <c r="B147" i="16"/>
  <c r="J170" i="16"/>
  <c r="E159" i="16"/>
  <c r="E160" i="16"/>
  <c r="Q151" i="16"/>
  <c r="K159" i="16"/>
  <c r="K160" i="16"/>
  <c r="E145" i="16"/>
  <c r="Q160" i="16"/>
  <c r="E151" i="16"/>
  <c r="Q156" i="16"/>
  <c r="Q137" i="16"/>
  <c r="E103" i="16"/>
  <c r="K146" i="16"/>
  <c r="K168" i="16"/>
  <c r="Q94" i="16"/>
  <c r="Q80" i="16"/>
  <c r="Q164" i="16"/>
  <c r="Q170" i="16" s="1"/>
  <c r="K17" i="16"/>
  <c r="K145" i="16"/>
  <c r="C161" i="16"/>
  <c r="O147" i="16"/>
  <c r="E164" i="16"/>
  <c r="E165" i="16"/>
  <c r="E142" i="16"/>
  <c r="E147" i="16" s="1"/>
  <c r="Q159" i="16"/>
  <c r="C147" i="16"/>
  <c r="K165" i="16"/>
  <c r="Q150" i="16"/>
  <c r="Q152" i="16" s="1"/>
  <c r="K164" i="16"/>
  <c r="Q155" i="16"/>
  <c r="E156" i="16"/>
  <c r="B170" i="16"/>
  <c r="X147" i="16"/>
  <c r="X161" i="16"/>
  <c r="K152" i="16"/>
  <c r="E69" i="16"/>
  <c r="D161" i="16"/>
  <c r="K144" i="16"/>
  <c r="D147" i="16"/>
  <c r="E85" i="16"/>
  <c r="E169" i="16"/>
  <c r="E80" i="16"/>
  <c r="E137" i="16"/>
  <c r="K141" i="16"/>
  <c r="J147" i="16"/>
  <c r="E26" i="16"/>
  <c r="H170" i="16"/>
  <c r="K142" i="16"/>
  <c r="C170" i="16"/>
  <c r="E144" i="16"/>
  <c r="E167" i="16"/>
  <c r="J161" i="16"/>
  <c r="Q128" i="16"/>
  <c r="K69" i="16"/>
  <c r="Q161" i="16" l="1"/>
  <c r="K161" i="16"/>
  <c r="E161" i="16"/>
  <c r="K170" i="16"/>
  <c r="E170" i="16"/>
  <c r="K147" i="16"/>
  <c r="T4" i="15" l="1"/>
  <c r="A4" i="15" s="1"/>
  <c r="AC4" i="15"/>
  <c r="G4" i="15" s="1"/>
  <c r="AL4" i="15"/>
  <c r="M4" i="15" s="1"/>
  <c r="BL5" i="15"/>
  <c r="M6" i="15"/>
  <c r="AL6" i="15"/>
  <c r="M9" i="15"/>
  <c r="AL9" i="15"/>
  <c r="M10" i="15"/>
  <c r="AL10" i="15"/>
  <c r="M11" i="15"/>
  <c r="AL11" i="15"/>
  <c r="B16" i="15"/>
  <c r="B17" i="15" s="1"/>
  <c r="H16" i="15"/>
  <c r="N16" i="15"/>
  <c r="N17" i="15" s="1"/>
  <c r="H17" i="15"/>
  <c r="T38" i="15"/>
  <c r="A38" i="15" s="1"/>
  <c r="AC38" i="15"/>
  <c r="G38" i="15" s="1"/>
  <c r="AL38" i="15"/>
  <c r="M38" i="15" s="1"/>
  <c r="T72" i="15"/>
  <c r="A72" i="15" s="1"/>
  <c r="AC72" i="15"/>
  <c r="G72" i="15" s="1"/>
  <c r="AL72" i="15"/>
  <c r="M72" i="15" s="1"/>
  <c r="T106" i="15"/>
  <c r="A106" i="15" s="1"/>
  <c r="AC106" i="15"/>
  <c r="G106" i="15" s="1"/>
  <c r="AL106" i="15"/>
  <c r="M106" i="15" s="1"/>
  <c r="T140" i="15"/>
  <c r="A140" i="15" s="1"/>
  <c r="AC140" i="15"/>
  <c r="G140" i="15" s="1"/>
  <c r="AL140" i="15"/>
  <c r="M140" i="15" s="1"/>
  <c r="BL6" i="15" l="1"/>
  <c r="BN6" i="15"/>
  <c r="BL10" i="15"/>
  <c r="BH10" i="15" l="1"/>
  <c r="BH42" i="15"/>
  <c r="AZ77" i="15"/>
  <c r="BA79" i="15"/>
  <c r="BA111" i="15"/>
  <c r="BB112" i="15"/>
  <c r="BG23" i="15"/>
  <c r="BB27" i="15"/>
  <c r="BB46" i="15"/>
  <c r="BH49" i="15"/>
  <c r="BA58" i="15"/>
  <c r="BH61" i="15"/>
  <c r="AZ80" i="15"/>
  <c r="BA82" i="15"/>
  <c r="AZ94" i="15"/>
  <c r="BG115" i="15"/>
  <c r="AN134" i="15" s="1"/>
  <c r="BB117" i="15"/>
  <c r="AF135" i="15" s="1"/>
  <c r="BA125" i="15"/>
  <c r="BH128" i="15"/>
  <c r="AZ129" i="15"/>
  <c r="BH76" i="15"/>
  <c r="BH16" i="15"/>
  <c r="AO25" i="15" s="1"/>
  <c r="BF80" i="15"/>
  <c r="BB8" i="15"/>
  <c r="BG10" i="15"/>
  <c r="BG42" i="15"/>
  <c r="AZ79" i="15"/>
  <c r="AZ111" i="15"/>
  <c r="BF12" i="15"/>
  <c r="BF14" i="15"/>
  <c r="BH23" i="15"/>
  <c r="BF27" i="15"/>
  <c r="AZ48" i="15"/>
  <c r="BB58" i="15"/>
  <c r="BA80" i="15"/>
  <c r="AE91" i="15" s="1"/>
  <c r="BB82" i="15"/>
  <c r="BA94" i="15"/>
  <c r="BH115" i="15"/>
  <c r="AO134" i="15" s="1"/>
  <c r="BB125" i="15"/>
  <c r="BH112" i="15"/>
  <c r="BH46" i="15"/>
  <c r="BG94" i="15"/>
  <c r="BA8" i="15"/>
  <c r="BF10" i="15"/>
  <c r="BF42" i="15"/>
  <c r="BH44" i="15"/>
  <c r="BF112" i="15"/>
  <c r="BG12" i="15"/>
  <c r="AN23" i="15" s="1"/>
  <c r="BG14" i="15"/>
  <c r="AN24" i="15" s="1"/>
  <c r="BF16" i="15"/>
  <c r="AZ24" i="15"/>
  <c r="BG27" i="15"/>
  <c r="BF46" i="15"/>
  <c r="BA48" i="15"/>
  <c r="AE58" i="15" s="1"/>
  <c r="BF58" i="15"/>
  <c r="BB80" i="15"/>
  <c r="AF91" i="15" s="1"/>
  <c r="BB94" i="15"/>
  <c r="BF117" i="15"/>
  <c r="BF125" i="15"/>
  <c r="BA129" i="15"/>
  <c r="BF44" i="15"/>
  <c r="BA114" i="15"/>
  <c r="AZ8" i="15"/>
  <c r="BG44" i="15"/>
  <c r="BG112" i="15"/>
  <c r="BH12" i="15"/>
  <c r="BH14" i="15"/>
  <c r="AO24" i="15" s="1"/>
  <c r="BG16" i="15"/>
  <c r="BA24" i="15"/>
  <c r="BH27" i="15"/>
  <c r="BG46" i="15"/>
  <c r="BB48" i="15"/>
  <c r="BG58" i="15"/>
  <c r="BF82" i="15"/>
  <c r="BF94" i="15"/>
  <c r="AZ114" i="15"/>
  <c r="BG117" i="15"/>
  <c r="BG125" i="15"/>
  <c r="BB129" i="15"/>
  <c r="BB10" i="15"/>
  <c r="AZ13" i="15"/>
  <c r="BH58" i="15"/>
  <c r="BH9" i="15"/>
  <c r="BH11" i="15"/>
  <c r="BA10" i="15"/>
  <c r="BA42" i="15"/>
  <c r="BG76" i="15"/>
  <c r="BG78" i="15"/>
  <c r="BG110" i="15"/>
  <c r="BA13" i="15"/>
  <c r="AE32" i="15" s="1"/>
  <c r="BF24" i="15"/>
  <c r="BF48" i="15"/>
  <c r="AZ60" i="15"/>
  <c r="BG80" i="15"/>
  <c r="AN91" i="15" s="1"/>
  <c r="BH82" i="15"/>
  <c r="BA91" i="15"/>
  <c r="BH94" i="15"/>
  <c r="BB114" i="15"/>
  <c r="AZ116" i="15"/>
  <c r="AZ126" i="15"/>
  <c r="BG129" i="15"/>
  <c r="AZ115" i="15"/>
  <c r="BF77" i="15"/>
  <c r="AZ12" i="15"/>
  <c r="BG9" i="15"/>
  <c r="AN30" i="15" s="1"/>
  <c r="BG11" i="15"/>
  <c r="AZ10" i="15"/>
  <c r="AZ42" i="15"/>
  <c r="BB44" i="15"/>
  <c r="BF76" i="15"/>
  <c r="BF78" i="15"/>
  <c r="BF110" i="15"/>
  <c r="BB13" i="15"/>
  <c r="AF32" i="15" s="1"/>
  <c r="BG24" i="15"/>
  <c r="BG48" i="15"/>
  <c r="BA60" i="15"/>
  <c r="BH80" i="15"/>
  <c r="AO91" i="15" s="1"/>
  <c r="AZ83" i="15"/>
  <c r="BB91" i="15"/>
  <c r="AZ95" i="15"/>
  <c r="BA116" i="15"/>
  <c r="BA126" i="15"/>
  <c r="BH129" i="15"/>
  <c r="BF126" i="15"/>
  <c r="BH126" i="15"/>
  <c r="AZ128" i="15"/>
  <c r="AZ113" i="15"/>
  <c r="BF57" i="15"/>
  <c r="BF50" i="15" s="1"/>
  <c r="BF9" i="15"/>
  <c r="BF11" i="15"/>
  <c r="BA44" i="15"/>
  <c r="BB110" i="15"/>
  <c r="BH113" i="15"/>
  <c r="BF17" i="15"/>
  <c r="BH24" i="15"/>
  <c r="BH48" i="15"/>
  <c r="BB60" i="15"/>
  <c r="AZ81" i="15"/>
  <c r="BA83" i="15"/>
  <c r="BF91" i="15"/>
  <c r="BA95" i="15"/>
  <c r="BB116" i="15"/>
  <c r="BB126" i="15"/>
  <c r="BB95" i="15"/>
  <c r="BH111" i="15"/>
  <c r="BH43" i="15"/>
  <c r="AZ44" i="15"/>
  <c r="BB76" i="15"/>
  <c r="BB78" i="15"/>
  <c r="BA110" i="15"/>
  <c r="BG113" i="15"/>
  <c r="AN133" i="15" s="1"/>
  <c r="AZ15" i="15"/>
  <c r="BG17" i="15"/>
  <c r="AN34" i="15" s="1"/>
  <c r="AZ26" i="15"/>
  <c r="BF60" i="15"/>
  <c r="BA81" i="15"/>
  <c r="AE100" i="15" s="1"/>
  <c r="BB83" i="15"/>
  <c r="BG91" i="15"/>
  <c r="BF114" i="15"/>
  <c r="BA61" i="15"/>
  <c r="BA115" i="15"/>
  <c r="BB9" i="15"/>
  <c r="BB11" i="15"/>
  <c r="BG43" i="15"/>
  <c r="AN64" i="15" s="1"/>
  <c r="BH45" i="15"/>
  <c r="AO65" i="15" s="1"/>
  <c r="BA76" i="15"/>
  <c r="AE89" i="15" s="1"/>
  <c r="AE75" i="15" s="1"/>
  <c r="BA78" i="15"/>
  <c r="AZ110" i="15"/>
  <c r="BF113" i="15"/>
  <c r="BF13" i="15"/>
  <c r="BA15" i="15"/>
  <c r="BH17" i="15"/>
  <c r="AO34" i="15" s="1"/>
  <c r="BA26" i="15"/>
  <c r="AZ47" i="15"/>
  <c r="AZ49" i="15"/>
  <c r="AZ57" i="15"/>
  <c r="AZ50" i="15" s="1"/>
  <c r="BG60" i="15"/>
  <c r="BB81" i="15"/>
  <c r="BH91" i="15"/>
  <c r="BF95" i="15"/>
  <c r="BG114" i="15"/>
  <c r="BF116" i="15"/>
  <c r="BG126" i="15"/>
  <c r="BG79" i="15"/>
  <c r="AN99" i="15" s="1"/>
  <c r="AZ23" i="15"/>
  <c r="BF81" i="15"/>
  <c r="BA9" i="15"/>
  <c r="BA11" i="15"/>
  <c r="BF43" i="15"/>
  <c r="BG45" i="15"/>
  <c r="AN65" i="15" s="1"/>
  <c r="BH77" i="15"/>
  <c r="AZ76" i="15"/>
  <c r="AZ78" i="15"/>
  <c r="BB113" i="15"/>
  <c r="AF133" i="15" s="1"/>
  <c r="BG13" i="15"/>
  <c r="AN32" i="15" s="1"/>
  <c r="BB15" i="15"/>
  <c r="AF33" i="15" s="1"/>
  <c r="BB26" i="15"/>
  <c r="BA47" i="15"/>
  <c r="BA49" i="15"/>
  <c r="AE67" i="15" s="1"/>
  <c r="BA57" i="15"/>
  <c r="BA50" i="15" s="1"/>
  <c r="BH60" i="15"/>
  <c r="AZ92" i="15"/>
  <c r="AZ85" i="15" s="1"/>
  <c r="BG95" i="15"/>
  <c r="BH114" i="15"/>
  <c r="BG116" i="15"/>
  <c r="BG26" i="15"/>
  <c r="BG83" i="15"/>
  <c r="AZ9" i="15"/>
  <c r="AZ11" i="15"/>
  <c r="BF45" i="15"/>
  <c r="BG77" i="15"/>
  <c r="BH79" i="15"/>
  <c r="BA113" i="15"/>
  <c r="BH13" i="15"/>
  <c r="AO32" i="15" s="1"/>
  <c r="BF26" i="15"/>
  <c r="BB47" i="15"/>
  <c r="BB49" i="15"/>
  <c r="BB57" i="15"/>
  <c r="BB50" i="15" s="1"/>
  <c r="AZ61" i="15"/>
  <c r="BF83" i="15"/>
  <c r="BA92" i="15"/>
  <c r="BA85" i="15" s="1"/>
  <c r="BH95" i="15"/>
  <c r="BH116" i="15"/>
  <c r="BB43" i="15"/>
  <c r="AF64" i="15" s="1"/>
  <c r="BF15" i="15"/>
  <c r="BB92" i="15"/>
  <c r="BB85" i="15" s="1"/>
  <c r="AF102" i="15" s="1"/>
  <c r="BA128" i="15"/>
  <c r="BH8" i="15"/>
  <c r="BA43" i="15"/>
  <c r="BB45" i="15"/>
  <c r="BF79" i="15"/>
  <c r="BG111" i="15"/>
  <c r="BA12" i="15"/>
  <c r="AZ14" i="15"/>
  <c r="BG15" i="15"/>
  <c r="BA23" i="15"/>
  <c r="BH26" i="15"/>
  <c r="BF47" i="15"/>
  <c r="BG57" i="15"/>
  <c r="BB61" i="15"/>
  <c r="BG81" i="15"/>
  <c r="AN100" i="15" s="1"/>
  <c r="BH83" i="15"/>
  <c r="BF92" i="15"/>
  <c r="BF85" i="15" s="1"/>
  <c r="BB115" i="15"/>
  <c r="BB128" i="15"/>
  <c r="BB42" i="15"/>
  <c r="BH125" i="15"/>
  <c r="BG8" i="15"/>
  <c r="AZ43" i="15"/>
  <c r="BA45" i="15"/>
  <c r="BB77" i="15"/>
  <c r="BF111" i="15"/>
  <c r="AZ112" i="15"/>
  <c r="BB12" i="15"/>
  <c r="BA14" i="15"/>
  <c r="AE24" i="15" s="1"/>
  <c r="BH15" i="15"/>
  <c r="AO33" i="15" s="1"/>
  <c r="BB23" i="15"/>
  <c r="AZ27" i="15"/>
  <c r="AZ46" i="15"/>
  <c r="BG47" i="15"/>
  <c r="AN66" i="15" s="1"/>
  <c r="BF49" i="15"/>
  <c r="BH57" i="15"/>
  <c r="BF61" i="15"/>
  <c r="BH81" i="15"/>
  <c r="BG92" i="15"/>
  <c r="AZ117" i="15"/>
  <c r="BF128" i="15"/>
  <c r="BH110" i="15"/>
  <c r="BB24" i="15"/>
  <c r="AZ91" i="15"/>
  <c r="AZ84" i="15" s="1"/>
  <c r="BH117" i="15"/>
  <c r="AO135" i="15" s="1"/>
  <c r="BF8" i="15"/>
  <c r="AZ45" i="15"/>
  <c r="BA77" i="15"/>
  <c r="BB79" i="15"/>
  <c r="AF99" i="15" s="1"/>
  <c r="BB111" i="15"/>
  <c r="BA112" i="15"/>
  <c r="BB14" i="15"/>
  <c r="AF24" i="15" s="1"/>
  <c r="BF23" i="15"/>
  <c r="BF29" i="15" s="1"/>
  <c r="BF6" i="15" s="1"/>
  <c r="BA27" i="15"/>
  <c r="BA46" i="15"/>
  <c r="BH47" i="15"/>
  <c r="AO66" i="15" s="1"/>
  <c r="BG49" i="15"/>
  <c r="AN67" i="15" s="1"/>
  <c r="AZ58" i="15"/>
  <c r="BG61" i="15"/>
  <c r="AZ82" i="15"/>
  <c r="BH92" i="15"/>
  <c r="BF115" i="15"/>
  <c r="BA117" i="15"/>
  <c r="AZ125" i="15"/>
  <c r="BG128" i="15"/>
  <c r="BH78" i="15"/>
  <c r="BG82" i="15"/>
  <c r="BF129" i="15"/>
  <c r="AD123" i="15" l="1"/>
  <c r="AD109" i="15" s="1"/>
  <c r="AD23" i="15"/>
  <c r="AD9" i="15" s="1"/>
  <c r="AM89" i="15"/>
  <c r="AM75" i="15" s="1"/>
  <c r="AD90" i="15"/>
  <c r="AD76" i="15" s="1"/>
  <c r="AM126" i="15"/>
  <c r="AM112" i="15" s="1"/>
  <c r="AF169" i="15"/>
  <c r="AM21" i="15"/>
  <c r="AO169" i="15"/>
  <c r="AD89" i="15"/>
  <c r="AD75" i="15" s="1"/>
  <c r="AG75" i="15" s="1"/>
  <c r="AM123" i="15"/>
  <c r="AM109" i="15" s="1"/>
  <c r="AD124" i="15"/>
  <c r="AD110" i="15" s="1"/>
  <c r="AM56" i="15"/>
  <c r="AM42" i="15" s="1"/>
  <c r="AM55" i="15"/>
  <c r="AM41" i="15" s="1"/>
  <c r="AM23" i="15"/>
  <c r="AM9" i="15" s="1"/>
  <c r="AD91" i="15"/>
  <c r="AD77" i="15" s="1"/>
  <c r="AM22" i="15"/>
  <c r="AM8" i="15" s="1"/>
  <c r="AN9" i="15"/>
  <c r="AM125" i="15"/>
  <c r="AM111" i="15" s="1"/>
  <c r="AM90" i="15"/>
  <c r="AM76" i="15" s="1"/>
  <c r="AD21" i="15"/>
  <c r="AM124" i="15"/>
  <c r="AM110" i="15" s="1"/>
  <c r="AN77" i="15"/>
  <c r="AD55" i="15"/>
  <c r="AD41" i="15" s="1"/>
  <c r="AM58" i="15"/>
  <c r="AD125" i="15"/>
  <c r="AD111" i="15" s="1"/>
  <c r="BG151" i="15"/>
  <c r="AD22" i="15"/>
  <c r="BI81" i="15"/>
  <c r="AN166" i="15"/>
  <c r="AO10" i="15"/>
  <c r="AF10" i="15"/>
  <c r="AM91" i="15"/>
  <c r="AM77" i="15" s="1"/>
  <c r="AE44" i="15"/>
  <c r="AD57" i="15"/>
  <c r="AD43" i="15" s="1"/>
  <c r="AN168" i="15"/>
  <c r="AD56" i="15"/>
  <c r="AD42" i="15" s="1"/>
  <c r="AD126" i="15"/>
  <c r="AD112" i="15" s="1"/>
  <c r="AE77" i="15"/>
  <c r="AM57" i="15"/>
  <c r="AM43" i="15" s="1"/>
  <c r="V24" i="15"/>
  <c r="AD58" i="15"/>
  <c r="BG29" i="15"/>
  <c r="BG6" i="15" s="1"/>
  <c r="AD93" i="15"/>
  <c r="AD79" i="15" s="1"/>
  <c r="BF98" i="15"/>
  <c r="BF75" i="15" s="1"/>
  <c r="BA63" i="15"/>
  <c r="BA40" i="15" s="1"/>
  <c r="AE54" i="15" s="1"/>
  <c r="AO11" i="15"/>
  <c r="AZ63" i="15"/>
  <c r="AZ40" i="15" s="1"/>
  <c r="BF63" i="15"/>
  <c r="BF40" i="15" s="1"/>
  <c r="AM25" i="15"/>
  <c r="AO123" i="15"/>
  <c r="AO109" i="15" s="1"/>
  <c r="BI78" i="15"/>
  <c r="AU44" i="15"/>
  <c r="AN56" i="15"/>
  <c r="AN42" i="15" s="1"/>
  <c r="BI111" i="15"/>
  <c r="AE102" i="15"/>
  <c r="AN126" i="15"/>
  <c r="AN112" i="15" s="1"/>
  <c r="AT47" i="15"/>
  <c r="BG97" i="15"/>
  <c r="BG74" i="15" s="1"/>
  <c r="BG84" i="15"/>
  <c r="AN93" i="15" s="1"/>
  <c r="AV116" i="15"/>
  <c r="AF126" i="15"/>
  <c r="AF112" i="15" s="1"/>
  <c r="BI76" i="15"/>
  <c r="BH150" i="15"/>
  <c r="BC8" i="15"/>
  <c r="AT8" i="15"/>
  <c r="AZ144" i="15"/>
  <c r="BH29" i="15"/>
  <c r="BH6" i="15" s="1"/>
  <c r="AZ97" i="15"/>
  <c r="AZ74" i="15" s="1"/>
  <c r="AZ151" i="15"/>
  <c r="BC117" i="15"/>
  <c r="AT117" i="15"/>
  <c r="AV77" i="15"/>
  <c r="BA16" i="15"/>
  <c r="AE25" i="15" s="1"/>
  <c r="BA29" i="15"/>
  <c r="BA6" i="15" s="1"/>
  <c r="BI83" i="15"/>
  <c r="BH148" i="15"/>
  <c r="AO125" i="15"/>
  <c r="AO111" i="15" s="1"/>
  <c r="BI43" i="15"/>
  <c r="AV83" i="15"/>
  <c r="BA98" i="15"/>
  <c r="BA75" i="15" s="1"/>
  <c r="BH119" i="15"/>
  <c r="AO136" i="15" s="1"/>
  <c r="BH132" i="15"/>
  <c r="BH109" i="15" s="1"/>
  <c r="AF56" i="15"/>
  <c r="BG118" i="15"/>
  <c r="BG131" i="15"/>
  <c r="BG108" i="15" s="1"/>
  <c r="AE125" i="15"/>
  <c r="AU114" i="15"/>
  <c r="AV44" i="15"/>
  <c r="AO56" i="15"/>
  <c r="AO42" i="15" s="1"/>
  <c r="BI14" i="15"/>
  <c r="BF150" i="15"/>
  <c r="AU46" i="15"/>
  <c r="AE57" i="15"/>
  <c r="BG85" i="15"/>
  <c r="AN102" i="15" s="1"/>
  <c r="BG98" i="15"/>
  <c r="BG75" i="15" s="1"/>
  <c r="AU45" i="15"/>
  <c r="AE65" i="15"/>
  <c r="AE31" i="15"/>
  <c r="AU11" i="15"/>
  <c r="BA147" i="15"/>
  <c r="AU81" i="15"/>
  <c r="BF97" i="15"/>
  <c r="BF74" i="15" s="1"/>
  <c r="BF84" i="15"/>
  <c r="AM93" i="15" s="1"/>
  <c r="AM79" i="15" s="1"/>
  <c r="BF132" i="15"/>
  <c r="BF109" i="15" s="1"/>
  <c r="BF119" i="15"/>
  <c r="BC42" i="15"/>
  <c r="AT42" i="15"/>
  <c r="BI44" i="15"/>
  <c r="BF148" i="15"/>
  <c r="BI12" i="15"/>
  <c r="BC80" i="15"/>
  <c r="AT80" i="15"/>
  <c r="BB132" i="15"/>
  <c r="BB109" i="15" s="1"/>
  <c r="BB119" i="15"/>
  <c r="AF136" i="15" s="1"/>
  <c r="BC85" i="15"/>
  <c r="AT85" i="15"/>
  <c r="AU15" i="15"/>
  <c r="BA151" i="15"/>
  <c r="BC10" i="15"/>
  <c r="AZ146" i="15"/>
  <c r="AT10" i="15"/>
  <c r="BF146" i="15"/>
  <c r="AU8" i="15"/>
  <c r="AN21" i="15"/>
  <c r="BG144" i="15"/>
  <c r="AU12" i="15"/>
  <c r="BB151" i="15"/>
  <c r="AV49" i="15"/>
  <c r="BF149" i="15"/>
  <c r="BI13" i="15"/>
  <c r="AT81" i="15"/>
  <c r="BC81" i="15"/>
  <c r="BA119" i="15"/>
  <c r="AE136" i="15" s="1"/>
  <c r="BA132" i="15"/>
  <c r="BA109" i="15" s="1"/>
  <c r="AN31" i="15"/>
  <c r="AN167" i="15" s="1"/>
  <c r="BG147" i="15"/>
  <c r="BF30" i="15"/>
  <c r="BF7" i="15" s="1"/>
  <c r="BF18" i="15" s="1"/>
  <c r="BF118" i="15"/>
  <c r="BF131" i="15"/>
  <c r="BF108" i="15" s="1"/>
  <c r="AE21" i="15"/>
  <c r="BC79" i="15"/>
  <c r="AT79" i="15"/>
  <c r="BA51" i="15"/>
  <c r="BA64" i="15"/>
  <c r="BA41" i="15" s="1"/>
  <c r="BA84" i="15"/>
  <c r="BA97" i="15"/>
  <c r="BA74" i="15" s="1"/>
  <c r="BC43" i="15"/>
  <c r="AT43" i="15"/>
  <c r="BC111" i="15"/>
  <c r="AT111" i="15"/>
  <c r="AV14" i="15"/>
  <c r="BB150" i="15"/>
  <c r="BH118" i="15"/>
  <c r="BH131" i="15"/>
  <c r="BH108" i="15" s="1"/>
  <c r="BC47" i="15"/>
  <c r="AF66" i="15"/>
  <c r="AV47" i="15"/>
  <c r="AE59" i="15"/>
  <c r="AZ16" i="15"/>
  <c r="AZ29" i="15"/>
  <c r="AZ6" i="15" s="1"/>
  <c r="BI113" i="15"/>
  <c r="BB63" i="15"/>
  <c r="BB40" i="15" s="1"/>
  <c r="AE126" i="15"/>
  <c r="AE112" i="15" s="1"/>
  <c r="AU116" i="15"/>
  <c r="BG145" i="15"/>
  <c r="AU13" i="15"/>
  <c r="BA149" i="15"/>
  <c r="BI82" i="15"/>
  <c r="BI117" i="15"/>
  <c r="BI42" i="15"/>
  <c r="AN55" i="15"/>
  <c r="AN41" i="15" s="1"/>
  <c r="BI114" i="15"/>
  <c r="AF59" i="15"/>
  <c r="AU82" i="15"/>
  <c r="AE124" i="15"/>
  <c r="AU112" i="15"/>
  <c r="BH63" i="15"/>
  <c r="BH40" i="15" s="1"/>
  <c r="BH50" i="15"/>
  <c r="AF55" i="15"/>
  <c r="AF41" i="15" s="1"/>
  <c r="BI79" i="15"/>
  <c r="AU49" i="15"/>
  <c r="BC110" i="15"/>
  <c r="AT110" i="15"/>
  <c r="BC15" i="15"/>
  <c r="AT15" i="15"/>
  <c r="AO58" i="15"/>
  <c r="AO44" i="15" s="1"/>
  <c r="AZ98" i="15"/>
  <c r="AZ75" i="15" s="1"/>
  <c r="AN123" i="15"/>
  <c r="AN109" i="15" s="1"/>
  <c r="BG51" i="15"/>
  <c r="BG64" i="15"/>
  <c r="BG41" i="15" s="1"/>
  <c r="AO57" i="15"/>
  <c r="AO43" i="15" s="1"/>
  <c r="BI10" i="15"/>
  <c r="AN22" i="15"/>
  <c r="BG146" i="15"/>
  <c r="AV46" i="15"/>
  <c r="AF57" i="15"/>
  <c r="AT14" i="15"/>
  <c r="BC14" i="15"/>
  <c r="AZ150" i="15"/>
  <c r="BI48" i="15"/>
  <c r="AV111" i="15"/>
  <c r="BB147" i="15"/>
  <c r="AV45" i="15"/>
  <c r="AF65" i="15"/>
  <c r="BH149" i="15"/>
  <c r="AE66" i="15"/>
  <c r="AU47" i="15"/>
  <c r="BG132" i="15"/>
  <c r="BG109" i="15" s="1"/>
  <c r="BG119" i="15"/>
  <c r="AN136" i="15" s="1"/>
  <c r="AE90" i="15"/>
  <c r="BB84" i="15"/>
  <c r="BB97" i="15"/>
  <c r="BB74" i="15" s="1"/>
  <c r="BC12" i="15"/>
  <c r="AZ148" i="15"/>
  <c r="AT12" i="15"/>
  <c r="AU78" i="15"/>
  <c r="AN90" i="15"/>
  <c r="AN76" i="15" s="1"/>
  <c r="AV48" i="15"/>
  <c r="AV80" i="15"/>
  <c r="BI112" i="15"/>
  <c r="AO124" i="15"/>
  <c r="AF21" i="15"/>
  <c r="BB144" i="15"/>
  <c r="BC112" i="15"/>
  <c r="AT112" i="15"/>
  <c r="BB146" i="15"/>
  <c r="AF22" i="15"/>
  <c r="AO100" i="15"/>
  <c r="AP100" i="15" s="1"/>
  <c r="AU9" i="15"/>
  <c r="AE30" i="15"/>
  <c r="V30" i="15" s="1"/>
  <c r="BA145" i="15"/>
  <c r="AT114" i="15"/>
  <c r="BC114" i="15"/>
  <c r="AV78" i="15"/>
  <c r="AO90" i="15"/>
  <c r="BI49" i="15"/>
  <c r="AV115" i="15"/>
  <c r="AF134" i="15"/>
  <c r="AE64" i="15"/>
  <c r="AU43" i="15"/>
  <c r="AE133" i="15"/>
  <c r="AU113" i="15"/>
  <c r="BI116" i="15"/>
  <c r="BA144" i="15"/>
  <c r="AU110" i="15"/>
  <c r="BI17" i="15"/>
  <c r="AT83" i="15"/>
  <c r="BC83" i="15"/>
  <c r="BI77" i="15"/>
  <c r="AU76" i="15"/>
  <c r="AN89" i="15"/>
  <c r="AN75" i="15" s="1"/>
  <c r="AN57" i="15"/>
  <c r="AN43" i="15" s="1"/>
  <c r="BF51" i="15"/>
  <c r="AM59" i="15" s="1"/>
  <c r="AM45" i="15" s="1"/>
  <c r="BF64" i="15"/>
  <c r="BF41" i="15" s="1"/>
  <c r="BB118" i="15"/>
  <c r="BB131" i="15"/>
  <c r="BB108" i="15" s="1"/>
  <c r="BI80" i="15"/>
  <c r="AT49" i="15"/>
  <c r="BC49" i="15"/>
  <c r="AN33" i="15"/>
  <c r="AN169" i="15" s="1"/>
  <c r="AZ118" i="15"/>
  <c r="AZ131" i="15"/>
  <c r="AZ108" i="15" s="1"/>
  <c r="AU77" i="15"/>
  <c r="AT46" i="15"/>
  <c r="BC46" i="15"/>
  <c r="AV8" i="15"/>
  <c r="AO21" i="15"/>
  <c r="BH144" i="15"/>
  <c r="AV79" i="15"/>
  <c r="AO99" i="15"/>
  <c r="W99" i="15" s="1"/>
  <c r="AV15" i="15"/>
  <c r="BG148" i="15"/>
  <c r="AN125" i="15"/>
  <c r="AN111" i="15" s="1"/>
  <c r="AF90" i="15"/>
  <c r="AF76" i="15" s="1"/>
  <c r="AV113" i="15"/>
  <c r="AO133" i="15"/>
  <c r="W133" i="15" s="1"/>
  <c r="AT115" i="15"/>
  <c r="BC115" i="15"/>
  <c r="AE55" i="15"/>
  <c r="AU42" i="15"/>
  <c r="BH30" i="15"/>
  <c r="BH7" i="15" s="1"/>
  <c r="AO29" i="15" s="1"/>
  <c r="BA150" i="15"/>
  <c r="AU48" i="15"/>
  <c r="AF124" i="15"/>
  <c r="AF110" i="15" s="1"/>
  <c r="AV112" i="15"/>
  <c r="V98" i="15"/>
  <c r="V64" i="15"/>
  <c r="BA30" i="15"/>
  <c r="BA7" i="15" s="1"/>
  <c r="BA17" i="15"/>
  <c r="AE34" i="15" s="1"/>
  <c r="BI46" i="15"/>
  <c r="BI115" i="15"/>
  <c r="BF144" i="15"/>
  <c r="BI8" i="15"/>
  <c r="BB16" i="15"/>
  <c r="AF25" i="15" s="1"/>
  <c r="BB29" i="15"/>
  <c r="BB6" i="15" s="1"/>
  <c r="BI45" i="15"/>
  <c r="BH97" i="15"/>
  <c r="BH74" i="15" s="1"/>
  <c r="BH84" i="15"/>
  <c r="AF31" i="15"/>
  <c r="AV11" i="15"/>
  <c r="BC44" i="15"/>
  <c r="AT44" i="15"/>
  <c r="AE56" i="15"/>
  <c r="AN58" i="15"/>
  <c r="AN44" i="15" s="1"/>
  <c r="AZ119" i="15"/>
  <c r="AZ132" i="15"/>
  <c r="AZ109" i="15" s="1"/>
  <c r="AO31" i="15"/>
  <c r="BH147" i="15"/>
  <c r="BG30" i="15"/>
  <c r="BG7" i="15" s="1"/>
  <c r="AV82" i="15"/>
  <c r="AU79" i="15"/>
  <c r="AE99" i="15"/>
  <c r="BI47" i="15"/>
  <c r="AU117" i="15"/>
  <c r="AF123" i="15"/>
  <c r="AF109" i="15" s="1"/>
  <c r="AV110" i="15"/>
  <c r="BH85" i="15"/>
  <c r="AO102" i="15" s="1"/>
  <c r="BH98" i="15"/>
  <c r="BH75" i="15" s="1"/>
  <c r="BH151" i="15"/>
  <c r="BI15" i="15"/>
  <c r="BF151" i="15"/>
  <c r="AZ147" i="15"/>
  <c r="AT11" i="15"/>
  <c r="BC11" i="15"/>
  <c r="AV81" i="15"/>
  <c r="AF100" i="15"/>
  <c r="AF77" i="15" s="1"/>
  <c r="BB145" i="15"/>
  <c r="AF30" i="15"/>
  <c r="AF166" i="15" s="1"/>
  <c r="AV43" i="15"/>
  <c r="AO64" i="15"/>
  <c r="AO166" i="15" s="1"/>
  <c r="BI11" i="15"/>
  <c r="BF147" i="15"/>
  <c r="BC116" i="15"/>
  <c r="AT116" i="15"/>
  <c r="AV9" i="15"/>
  <c r="BH145" i="15"/>
  <c r="AZ30" i="15"/>
  <c r="AZ7" i="15" s="1"/>
  <c r="AZ17" i="15"/>
  <c r="BA148" i="15"/>
  <c r="AU80" i="15"/>
  <c r="AT77" i="15"/>
  <c r="BC77" i="15"/>
  <c r="AZ51" i="15"/>
  <c r="AD59" i="15" s="1"/>
  <c r="AD45" i="15" s="1"/>
  <c r="AZ64" i="15"/>
  <c r="AZ41" i="15" s="1"/>
  <c r="BC113" i="15"/>
  <c r="AT113" i="15"/>
  <c r="BC45" i="15"/>
  <c r="AT45" i="15"/>
  <c r="BG149" i="15"/>
  <c r="AU10" i="15"/>
  <c r="BA146" i="15"/>
  <c r="AE22" i="15"/>
  <c r="AV76" i="15"/>
  <c r="AO89" i="15"/>
  <c r="AO75" i="15" s="1"/>
  <c r="AT82" i="15"/>
  <c r="BC82" i="15"/>
  <c r="BC9" i="15"/>
  <c r="AT9" i="15"/>
  <c r="U30" i="15"/>
  <c r="AZ145" i="15"/>
  <c r="BC78" i="15"/>
  <c r="AT78" i="15"/>
  <c r="AU115" i="15"/>
  <c r="AE134" i="15"/>
  <c r="BI9" i="15"/>
  <c r="BF145" i="15"/>
  <c r="AV13" i="15"/>
  <c r="BB149" i="15"/>
  <c r="AV114" i="15"/>
  <c r="AF125" i="15"/>
  <c r="BH51" i="15"/>
  <c r="AO68" i="15" s="1"/>
  <c r="BH64" i="15"/>
  <c r="BH41" i="15" s="1"/>
  <c r="BI16" i="15"/>
  <c r="BB51" i="15"/>
  <c r="BB64" i="15"/>
  <c r="BB41" i="15" s="1"/>
  <c r="BA118" i="15"/>
  <c r="BA131" i="15"/>
  <c r="BA108" i="15" s="1"/>
  <c r="AV42" i="15"/>
  <c r="AO55" i="15"/>
  <c r="AU111" i="15"/>
  <c r="BB17" i="15"/>
  <c r="BB30" i="15"/>
  <c r="BB7" i="15" s="1"/>
  <c r="AV12" i="15"/>
  <c r="BB148" i="15"/>
  <c r="BG63" i="15"/>
  <c r="BG40" i="15" s="1"/>
  <c r="BG50" i="15"/>
  <c r="AO126" i="15"/>
  <c r="AO112" i="15" s="1"/>
  <c r="AU83" i="15"/>
  <c r="BC76" i="15"/>
  <c r="AT76" i="15"/>
  <c r="AT50" i="15"/>
  <c r="BC50" i="15"/>
  <c r="BB98" i="15"/>
  <c r="BB75" i="15" s="1"/>
  <c r="BI110" i="15"/>
  <c r="AT13" i="15"/>
  <c r="AZ149" i="15"/>
  <c r="BC13" i="15"/>
  <c r="AN124" i="15"/>
  <c r="AN110" i="15" s="1"/>
  <c r="AU14" i="15"/>
  <c r="BG150" i="15"/>
  <c r="BC48" i="15"/>
  <c r="AT48" i="15"/>
  <c r="AV117" i="15"/>
  <c r="AV10" i="15"/>
  <c r="AO22" i="15"/>
  <c r="BH146" i="15"/>
  <c r="AP32" i="15"/>
  <c r="AO23" i="15"/>
  <c r="AO9" i="15" s="1"/>
  <c r="AE23" i="15"/>
  <c r="AE33" i="15"/>
  <c r="AN25" i="15"/>
  <c r="AN11" i="15" s="1"/>
  <c r="AF23" i="15"/>
  <c r="AG32" i="15"/>
  <c r="W33" i="15"/>
  <c r="W32" i="15"/>
  <c r="W24" i="15"/>
  <c r="AP34" i="15"/>
  <c r="AP24" i="15"/>
  <c r="V32" i="15"/>
  <c r="AG109" i="15" l="1"/>
  <c r="AE42" i="15"/>
  <c r="V42" i="15" s="1"/>
  <c r="AP41" i="15"/>
  <c r="AF111" i="15"/>
  <c r="W111" i="15" s="1"/>
  <c r="AE168" i="15"/>
  <c r="V168" i="15" s="1"/>
  <c r="AE159" i="15"/>
  <c r="AP109" i="15"/>
  <c r="AP33" i="15"/>
  <c r="AM144" i="15"/>
  <c r="AF167" i="15"/>
  <c r="U21" i="15"/>
  <c r="W30" i="15"/>
  <c r="X30" i="15" s="1"/>
  <c r="AU146" i="15"/>
  <c r="AW116" i="15"/>
  <c r="AW44" i="15"/>
  <c r="AM7" i="15"/>
  <c r="AM143" i="15" s="1"/>
  <c r="U23" i="15"/>
  <c r="AW78" i="15"/>
  <c r="AW113" i="15"/>
  <c r="AW111" i="15"/>
  <c r="AO110" i="15"/>
  <c r="W110" i="15" s="1"/>
  <c r="AF168" i="15"/>
  <c r="AP112" i="15"/>
  <c r="AN10" i="15"/>
  <c r="AN146" i="15" s="1"/>
  <c r="AF42" i="15"/>
  <c r="W42" i="15" s="1"/>
  <c r="AP76" i="15"/>
  <c r="AE167" i="15"/>
  <c r="V167" i="15" s="1"/>
  <c r="AE110" i="15"/>
  <c r="AG110" i="15" s="1"/>
  <c r="AM157" i="15"/>
  <c r="AD145" i="15"/>
  <c r="AG77" i="15"/>
  <c r="V23" i="15"/>
  <c r="AE9" i="15"/>
  <c r="V9" i="15" s="1"/>
  <c r="AG112" i="15"/>
  <c r="AD159" i="15"/>
  <c r="AO160" i="15"/>
  <c r="AO41" i="15"/>
  <c r="W41" i="15" s="1"/>
  <c r="AF157" i="15"/>
  <c r="AF7" i="15"/>
  <c r="AF143" i="15" s="1"/>
  <c r="AP43" i="15"/>
  <c r="AU150" i="15"/>
  <c r="AO157" i="15"/>
  <c r="AO7" i="15"/>
  <c r="AP110" i="15"/>
  <c r="AP75" i="15"/>
  <c r="AN145" i="15"/>
  <c r="AO76" i="15"/>
  <c r="W76" i="15" s="1"/>
  <c r="AE43" i="15"/>
  <c r="AO77" i="15"/>
  <c r="AO145" i="15" s="1"/>
  <c r="AD158" i="15"/>
  <c r="AD8" i="15"/>
  <c r="AD144" i="15" s="1"/>
  <c r="AE157" i="15"/>
  <c r="AE7" i="15"/>
  <c r="AN157" i="15"/>
  <c r="AN7" i="15"/>
  <c r="AN143" i="15" s="1"/>
  <c r="AP42" i="15"/>
  <c r="AO159" i="15"/>
  <c r="AD157" i="15"/>
  <c r="AD7" i="15"/>
  <c r="AD143" i="15" s="1"/>
  <c r="AO146" i="15"/>
  <c r="AW42" i="15"/>
  <c r="AW77" i="15"/>
  <c r="AE41" i="15"/>
  <c r="AG41" i="15" s="1"/>
  <c r="AP111" i="15"/>
  <c r="AO158" i="15"/>
  <c r="AO8" i="15"/>
  <c r="AD44" i="15"/>
  <c r="AD160" i="15"/>
  <c r="AM159" i="15"/>
  <c r="AE160" i="15"/>
  <c r="BI50" i="15"/>
  <c r="AO167" i="15"/>
  <c r="AP21" i="15"/>
  <c r="AU145" i="15"/>
  <c r="AU149" i="15"/>
  <c r="AW114" i="15"/>
  <c r="AN160" i="15"/>
  <c r="AF160" i="15"/>
  <c r="AM158" i="15"/>
  <c r="AN158" i="15"/>
  <c r="AN8" i="15"/>
  <c r="AN144" i="15" s="1"/>
  <c r="V33" i="15"/>
  <c r="AE169" i="15"/>
  <c r="V169" i="15" s="1"/>
  <c r="AE166" i="15"/>
  <c r="V166" i="15" s="1"/>
  <c r="AM145" i="15"/>
  <c r="AF43" i="15"/>
  <c r="W43" i="15" s="1"/>
  <c r="AE111" i="15"/>
  <c r="AF146" i="15"/>
  <c r="AE10" i="15"/>
  <c r="AE146" i="15" s="1"/>
  <c r="AE158" i="15"/>
  <c r="AE8" i="15"/>
  <c r="AF158" i="15"/>
  <c r="AF8" i="15"/>
  <c r="AM160" i="15"/>
  <c r="AM44" i="15"/>
  <c r="AN159" i="15"/>
  <c r="AF9" i="15"/>
  <c r="W9" i="15" s="1"/>
  <c r="AF159" i="15"/>
  <c r="AV145" i="15"/>
  <c r="AE76" i="15"/>
  <c r="AG76" i="15" s="1"/>
  <c r="AO168" i="15"/>
  <c r="BC84" i="15"/>
  <c r="AM88" i="15"/>
  <c r="AM74" i="15" s="1"/>
  <c r="AM80" i="15" s="1"/>
  <c r="AU40" i="15"/>
  <c r="BI6" i="15"/>
  <c r="BF52" i="15"/>
  <c r="AZ52" i="15"/>
  <c r="AT40" i="15"/>
  <c r="BA52" i="15"/>
  <c r="AM122" i="15"/>
  <c r="AM108" i="15" s="1"/>
  <c r="AM127" i="15"/>
  <c r="AM113" i="15" s="1"/>
  <c r="AD88" i="15"/>
  <c r="AD74" i="15" s="1"/>
  <c r="AD80" i="15" s="1"/>
  <c r="AD20" i="15"/>
  <c r="AD6" i="15" s="1"/>
  <c r="BI85" i="15"/>
  <c r="AO35" i="15"/>
  <c r="P31" i="15" s="1"/>
  <c r="C179" i="1" s="1"/>
  <c r="M179" i="1" s="1"/>
  <c r="AD25" i="15"/>
  <c r="W25" i="15"/>
  <c r="AM11" i="15"/>
  <c r="AT84" i="15"/>
  <c r="V34" i="15"/>
  <c r="AM20" i="15"/>
  <c r="AM26" i="15" s="1"/>
  <c r="AD122" i="15"/>
  <c r="AD108" i="15" s="1"/>
  <c r="AD127" i="15"/>
  <c r="AD113" i="15" s="1"/>
  <c r="BF153" i="15"/>
  <c r="AE11" i="15"/>
  <c r="V11" i="15" s="1"/>
  <c r="AN79" i="15"/>
  <c r="AM54" i="15"/>
  <c r="AM40" i="15" s="1"/>
  <c r="AD54" i="15"/>
  <c r="AD40" i="15" s="1"/>
  <c r="BF152" i="15"/>
  <c r="AO170" i="15"/>
  <c r="BI151" i="15"/>
  <c r="AP134" i="15"/>
  <c r="AF88" i="15"/>
  <c r="BB86" i="15"/>
  <c r="AV74" i="15"/>
  <c r="AG99" i="15"/>
  <c r="U99" i="15"/>
  <c r="V102" i="15"/>
  <c r="V112" i="15"/>
  <c r="AG89" i="15"/>
  <c r="U89" i="15"/>
  <c r="AT145" i="15"/>
  <c r="AW9" i="15"/>
  <c r="AG98" i="15"/>
  <c r="AP31" i="15"/>
  <c r="W78" i="15"/>
  <c r="AV147" i="15"/>
  <c r="AP133" i="15"/>
  <c r="U102" i="15"/>
  <c r="AF93" i="15"/>
  <c r="AF79" i="15" s="1"/>
  <c r="AV84" i="15"/>
  <c r="AF54" i="15"/>
  <c r="AV40" i="15"/>
  <c r="BB52" i="15"/>
  <c r="AV150" i="15"/>
  <c r="AG55" i="15"/>
  <c r="U55" i="15"/>
  <c r="AU16" i="15"/>
  <c r="BA152" i="15"/>
  <c r="V126" i="15"/>
  <c r="U111" i="15"/>
  <c r="BG153" i="15"/>
  <c r="AN68" i="15"/>
  <c r="AN170" i="15" s="1"/>
  <c r="AW8" i="15"/>
  <c r="AT144" i="15"/>
  <c r="BC149" i="15"/>
  <c r="V22" i="15"/>
  <c r="W92" i="15"/>
  <c r="W31" i="15"/>
  <c r="AG23" i="15"/>
  <c r="W124" i="15"/>
  <c r="U101" i="15"/>
  <c r="AG101" i="15"/>
  <c r="BC150" i="15"/>
  <c r="W55" i="15"/>
  <c r="AW49" i="15"/>
  <c r="U22" i="15"/>
  <c r="AG22" i="15"/>
  <c r="BI148" i="15"/>
  <c r="V57" i="15"/>
  <c r="W56" i="15"/>
  <c r="W98" i="15"/>
  <c r="AU85" i="15"/>
  <c r="U75" i="15"/>
  <c r="U67" i="15"/>
  <c r="AG67" i="15"/>
  <c r="V133" i="15"/>
  <c r="U58" i="15"/>
  <c r="AP58" i="15"/>
  <c r="BI146" i="15"/>
  <c r="AU6" i="15"/>
  <c r="BA142" i="15"/>
  <c r="BA18" i="15"/>
  <c r="AT149" i="15"/>
  <c r="AW13" i="15"/>
  <c r="AV149" i="15"/>
  <c r="AU148" i="15"/>
  <c r="BH152" i="15"/>
  <c r="AO93" i="15"/>
  <c r="AO79" i="15" s="1"/>
  <c r="U43" i="15"/>
  <c r="AW83" i="15"/>
  <c r="W134" i="15"/>
  <c r="AT75" i="15"/>
  <c r="BC75" i="15"/>
  <c r="AO59" i="15"/>
  <c r="W59" i="15" s="1"/>
  <c r="W67" i="15"/>
  <c r="AT146" i="15"/>
  <c r="AW10" i="15"/>
  <c r="BI119" i="15"/>
  <c r="AP55" i="15"/>
  <c r="V90" i="15"/>
  <c r="AT6" i="15"/>
  <c r="AZ142" i="15"/>
  <c r="BC6" i="15"/>
  <c r="BI109" i="15"/>
  <c r="W64" i="15"/>
  <c r="V77" i="15"/>
  <c r="BH153" i="15"/>
  <c r="BI147" i="15"/>
  <c r="AP65" i="15"/>
  <c r="AP57" i="15"/>
  <c r="AW46" i="15"/>
  <c r="W91" i="15"/>
  <c r="AP135" i="15"/>
  <c r="BC16" i="15"/>
  <c r="AT16" i="15"/>
  <c r="AZ152" i="15"/>
  <c r="BI118" i="15"/>
  <c r="BF86" i="15"/>
  <c r="BI84" i="15"/>
  <c r="V78" i="15"/>
  <c r="AO88" i="15"/>
  <c r="BH86" i="15"/>
  <c r="U57" i="15"/>
  <c r="AG57" i="15"/>
  <c r="BC146" i="15"/>
  <c r="AV146" i="15"/>
  <c r="W89" i="15"/>
  <c r="AV144" i="15"/>
  <c r="AU17" i="15"/>
  <c r="BA153" i="15"/>
  <c r="V44" i="15"/>
  <c r="AF122" i="15"/>
  <c r="AV108" i="15"/>
  <c r="BB120" i="15"/>
  <c r="V109" i="15"/>
  <c r="AN131" i="15"/>
  <c r="AW15" i="15"/>
  <c r="AT151" i="15"/>
  <c r="BF143" i="15"/>
  <c r="BI7" i="15"/>
  <c r="AP56" i="15"/>
  <c r="BI74" i="15"/>
  <c r="BI150" i="15"/>
  <c r="AU75" i="15"/>
  <c r="AE97" i="15"/>
  <c r="U135" i="15"/>
  <c r="AG135" i="15"/>
  <c r="AP89" i="15"/>
  <c r="BI108" i="15"/>
  <c r="BF120" i="15"/>
  <c r="AW117" i="15"/>
  <c r="AN59" i="15"/>
  <c r="AE122" i="15"/>
  <c r="BA120" i="15"/>
  <c r="AU108" i="15"/>
  <c r="AZ18" i="15"/>
  <c r="BC17" i="15"/>
  <c r="AT17" i="15"/>
  <c r="AZ153" i="15"/>
  <c r="W100" i="15"/>
  <c r="W123" i="15"/>
  <c r="BC109" i="15"/>
  <c r="AT109" i="15"/>
  <c r="AV85" i="15"/>
  <c r="AU7" i="15"/>
  <c r="BA143" i="15"/>
  <c r="AV118" i="15"/>
  <c r="AF127" i="15"/>
  <c r="AF113" i="15" s="1"/>
  <c r="V123" i="15"/>
  <c r="W44" i="15"/>
  <c r="W57" i="15"/>
  <c r="V124" i="15"/>
  <c r="U92" i="15"/>
  <c r="AP92" i="15"/>
  <c r="V101" i="15"/>
  <c r="AU151" i="15"/>
  <c r="V100" i="15"/>
  <c r="W101" i="15"/>
  <c r="BC151" i="15"/>
  <c r="V91" i="15"/>
  <c r="AP91" i="15"/>
  <c r="W135" i="15"/>
  <c r="AU118" i="15"/>
  <c r="AE127" i="15"/>
  <c r="AE113" i="15" s="1"/>
  <c r="AG65" i="15"/>
  <c r="U65" i="15"/>
  <c r="W109" i="15"/>
  <c r="AT119" i="15"/>
  <c r="BC119" i="15"/>
  <c r="AT108" i="15"/>
  <c r="AZ120" i="15"/>
  <c r="BC108" i="15"/>
  <c r="BI41" i="15"/>
  <c r="W22" i="15"/>
  <c r="W58" i="15"/>
  <c r="V66" i="15"/>
  <c r="AW110" i="15"/>
  <c r="V92" i="15"/>
  <c r="AU50" i="15"/>
  <c r="AW43" i="15"/>
  <c r="W112" i="15"/>
  <c r="BG143" i="15"/>
  <c r="AO54" i="15"/>
  <c r="BH52" i="15"/>
  <c r="AZ143" i="15"/>
  <c r="AT7" i="15"/>
  <c r="BC7" i="15"/>
  <c r="AW48" i="15"/>
  <c r="AF63" i="15"/>
  <c r="AV41" i="15"/>
  <c r="V134" i="15"/>
  <c r="U79" i="15"/>
  <c r="BI145" i="15"/>
  <c r="AP166" i="15"/>
  <c r="AM103" i="15"/>
  <c r="AV151" i="15"/>
  <c r="AT118" i="15"/>
  <c r="BC118" i="15"/>
  <c r="BI51" i="15"/>
  <c r="V75" i="15"/>
  <c r="AP67" i="15"/>
  <c r="AG123" i="15"/>
  <c r="U123" i="15"/>
  <c r="AG64" i="15"/>
  <c r="AU109" i="15"/>
  <c r="AE131" i="15"/>
  <c r="AU144" i="15"/>
  <c r="AG102" i="15"/>
  <c r="BC40" i="15"/>
  <c r="U64" i="15"/>
  <c r="AP64" i="15"/>
  <c r="AT74" i="15"/>
  <c r="AZ86" i="15"/>
  <c r="BC74" i="15"/>
  <c r="AG126" i="15"/>
  <c r="W126" i="15"/>
  <c r="AO97" i="15"/>
  <c r="W90" i="15"/>
  <c r="AW14" i="15"/>
  <c r="AT150" i="15"/>
  <c r="BH143" i="15"/>
  <c r="AO131" i="15"/>
  <c r="AN54" i="15"/>
  <c r="BG52" i="15"/>
  <c r="U93" i="15"/>
  <c r="AG58" i="15"/>
  <c r="AV75" i="15"/>
  <c r="AF97" i="15"/>
  <c r="AV148" i="15"/>
  <c r="AV51" i="15"/>
  <c r="AF68" i="15"/>
  <c r="AF45" i="15" s="1"/>
  <c r="BI75" i="15"/>
  <c r="V58" i="15"/>
  <c r="AV6" i="15"/>
  <c r="BB142" i="15"/>
  <c r="V89" i="15"/>
  <c r="AW112" i="15"/>
  <c r="W65" i="15"/>
  <c r="U109" i="15"/>
  <c r="W66" i="15"/>
  <c r="AU119" i="15"/>
  <c r="V136" i="15"/>
  <c r="AU147" i="15"/>
  <c r="BH142" i="15"/>
  <c r="BH18" i="15"/>
  <c r="AV16" i="15"/>
  <c r="BB152" i="15"/>
  <c r="AE88" i="15"/>
  <c r="BA86" i="15"/>
  <c r="AU74" i="15"/>
  <c r="AV17" i="15"/>
  <c r="BB153" i="15"/>
  <c r="AG90" i="15"/>
  <c r="U90" i="15"/>
  <c r="U78" i="15"/>
  <c r="AG133" i="15"/>
  <c r="U133" i="15"/>
  <c r="V135" i="15"/>
  <c r="AE60" i="15"/>
  <c r="AE49" i="15" s="1"/>
  <c r="V56" i="15"/>
  <c r="AP7" i="15"/>
  <c r="BI40" i="15"/>
  <c r="U110" i="15"/>
  <c r="AP8" i="15"/>
  <c r="AE93" i="15"/>
  <c r="AE79" i="15" s="1"/>
  <c r="AU84" i="15"/>
  <c r="AG100" i="15"/>
  <c r="U100" i="15"/>
  <c r="BF142" i="15"/>
  <c r="AF131" i="15"/>
  <c r="AV109" i="15"/>
  <c r="V125" i="15"/>
  <c r="AN88" i="15"/>
  <c r="BG86" i="15"/>
  <c r="U76" i="15"/>
  <c r="BG152" i="15"/>
  <c r="AG59" i="15"/>
  <c r="U59" i="15"/>
  <c r="AO63" i="15"/>
  <c r="AW82" i="15"/>
  <c r="U112" i="15"/>
  <c r="AW11" i="15"/>
  <c r="AT147" i="15"/>
  <c r="AP66" i="15"/>
  <c r="AG56" i="15"/>
  <c r="U56" i="15"/>
  <c r="BG142" i="15"/>
  <c r="AG134" i="15"/>
  <c r="U134" i="15"/>
  <c r="AP126" i="15"/>
  <c r="AG124" i="15"/>
  <c r="U124" i="15"/>
  <c r="AT148" i="15"/>
  <c r="AW12" i="15"/>
  <c r="V67" i="15"/>
  <c r="AV50" i="15"/>
  <c r="AE63" i="15"/>
  <c r="AE40" i="15" s="1"/>
  <c r="AU41" i="15"/>
  <c r="AW81" i="15"/>
  <c r="AW80" i="15"/>
  <c r="V65" i="15"/>
  <c r="BC144" i="15"/>
  <c r="AW47" i="15"/>
  <c r="AP90" i="15"/>
  <c r="AV119" i="15"/>
  <c r="V31" i="15"/>
  <c r="U45" i="15"/>
  <c r="W75" i="15"/>
  <c r="AT41" i="15"/>
  <c r="BC41" i="15"/>
  <c r="U126" i="15"/>
  <c r="AG31" i="15"/>
  <c r="U31" i="15"/>
  <c r="BI144" i="15"/>
  <c r="BG18" i="15"/>
  <c r="AW115" i="15"/>
  <c r="BC148" i="15"/>
  <c r="AO122" i="15"/>
  <c r="BH120" i="15"/>
  <c r="AE68" i="15"/>
  <c r="AE170" i="15" s="1"/>
  <c r="AU51" i="15"/>
  <c r="AP22" i="15"/>
  <c r="U91" i="15"/>
  <c r="AG91" i="15"/>
  <c r="AW45" i="15"/>
  <c r="AN122" i="15"/>
  <c r="BG120" i="15"/>
  <c r="AG66" i="15"/>
  <c r="U66" i="15"/>
  <c r="BB18" i="15"/>
  <c r="BB143" i="15"/>
  <c r="AV7" i="15"/>
  <c r="AG92" i="15"/>
  <c r="V55" i="15"/>
  <c r="AP124" i="15"/>
  <c r="AW76" i="15"/>
  <c r="W125" i="15"/>
  <c r="BC145" i="15"/>
  <c r="AT51" i="15"/>
  <c r="BC51" i="15"/>
  <c r="BC147" i="15"/>
  <c r="V99" i="15"/>
  <c r="U42" i="15"/>
  <c r="U98" i="15"/>
  <c r="X98" i="15" s="1"/>
  <c r="AP98" i="15"/>
  <c r="U125" i="15"/>
  <c r="AG125" i="15"/>
  <c r="AN63" i="15"/>
  <c r="AP99" i="15"/>
  <c r="AP125" i="15"/>
  <c r="AO127" i="15"/>
  <c r="AO113" i="15" s="1"/>
  <c r="AW79" i="15"/>
  <c r="BI149" i="15"/>
  <c r="U77" i="15"/>
  <c r="U41" i="15"/>
  <c r="AN97" i="15"/>
  <c r="AN127" i="15"/>
  <c r="AN113" i="15" s="1"/>
  <c r="AP101" i="15"/>
  <c r="AP123" i="15"/>
  <c r="U34" i="15"/>
  <c r="U29" i="15"/>
  <c r="AN29" i="15"/>
  <c r="AP29" i="15" s="1"/>
  <c r="AF34" i="15"/>
  <c r="AF11" i="15" s="1"/>
  <c r="W11" i="15" s="1"/>
  <c r="AF29" i="15"/>
  <c r="AE29" i="15"/>
  <c r="AO20" i="15"/>
  <c r="AN20" i="15"/>
  <c r="AF20" i="15"/>
  <c r="AE20" i="15"/>
  <c r="AG30" i="15"/>
  <c r="W10" i="15"/>
  <c r="AG21" i="15"/>
  <c r="W166" i="15"/>
  <c r="W21" i="15"/>
  <c r="AM35" i="15"/>
  <c r="AG24" i="15"/>
  <c r="V25" i="15"/>
  <c r="U33" i="15"/>
  <c r="V21" i="15"/>
  <c r="X24" i="15"/>
  <c r="AG33" i="15"/>
  <c r="U32" i="15"/>
  <c r="U9" i="15"/>
  <c r="AP30" i="15"/>
  <c r="U10" i="15"/>
  <c r="AP9" i="15"/>
  <c r="AP25" i="15"/>
  <c r="AP23" i="15"/>
  <c r="W23" i="15"/>
  <c r="U166" i="15"/>
  <c r="U168" i="15"/>
  <c r="W169" i="15"/>
  <c r="AG111" i="15" l="1"/>
  <c r="W77" i="15"/>
  <c r="X77" i="15" s="1"/>
  <c r="U44" i="15"/>
  <c r="X44" i="15" s="1"/>
  <c r="AP77" i="15"/>
  <c r="BI18" i="15"/>
  <c r="W167" i="15"/>
  <c r="V159" i="15"/>
  <c r="W168" i="15"/>
  <c r="X168" i="15" s="1"/>
  <c r="AP10" i="15"/>
  <c r="AO144" i="15"/>
  <c r="U160" i="15"/>
  <c r="X133" i="15"/>
  <c r="V41" i="15"/>
  <c r="X41" i="15" s="1"/>
  <c r="V111" i="15"/>
  <c r="X111" i="15" s="1"/>
  <c r="AW150" i="15"/>
  <c r="AG42" i="15"/>
  <c r="U159" i="15"/>
  <c r="X56" i="15"/>
  <c r="W7" i="15"/>
  <c r="V10" i="15"/>
  <c r="X10" i="15" s="1"/>
  <c r="U7" i="15"/>
  <c r="AG9" i="15"/>
  <c r="V110" i="15"/>
  <c r="X110" i="15" s="1"/>
  <c r="AG10" i="15"/>
  <c r="U8" i="15"/>
  <c r="AF144" i="15"/>
  <c r="X33" i="15"/>
  <c r="AG8" i="15"/>
  <c r="AG43" i="15"/>
  <c r="X124" i="15"/>
  <c r="X23" i="15"/>
  <c r="W159" i="15"/>
  <c r="W8" i="15"/>
  <c r="V43" i="15"/>
  <c r="X43" i="15" s="1"/>
  <c r="AF145" i="15"/>
  <c r="W145" i="15" s="1"/>
  <c r="X66" i="15"/>
  <c r="X31" i="15"/>
  <c r="AW147" i="15"/>
  <c r="X65" i="15"/>
  <c r="AD46" i="15"/>
  <c r="H40" i="15" s="1"/>
  <c r="AE145" i="15"/>
  <c r="V145" i="15" s="1"/>
  <c r="AM46" i="15"/>
  <c r="N40" i="15" s="1"/>
  <c r="V76" i="15"/>
  <c r="X76" i="15" s="1"/>
  <c r="AP145" i="15"/>
  <c r="X123" i="15"/>
  <c r="AM146" i="15"/>
  <c r="AP146" i="15" s="1"/>
  <c r="AP44" i="15"/>
  <c r="AD146" i="15"/>
  <c r="AG146" i="15" s="1"/>
  <c r="AG44" i="15"/>
  <c r="AO143" i="15"/>
  <c r="W143" i="15" s="1"/>
  <c r="AW145" i="15"/>
  <c r="AE143" i="15"/>
  <c r="AG143" i="15" s="1"/>
  <c r="V7" i="15"/>
  <c r="X134" i="15"/>
  <c r="AE144" i="15"/>
  <c r="V8" i="15"/>
  <c r="X125" i="15"/>
  <c r="X64" i="15"/>
  <c r="AG7" i="15"/>
  <c r="AP143" i="15"/>
  <c r="X109" i="15"/>
  <c r="AP144" i="15"/>
  <c r="P33" i="15"/>
  <c r="P30" i="15"/>
  <c r="C173" i="1" s="1"/>
  <c r="AW40" i="15"/>
  <c r="AD60" i="15"/>
  <c r="AD49" i="15" s="1"/>
  <c r="AD51" i="15" s="1"/>
  <c r="AW50" i="15"/>
  <c r="AW85" i="15"/>
  <c r="AG54" i="15"/>
  <c r="AG60" i="15" s="1"/>
  <c r="K56" i="15" s="1"/>
  <c r="D142" i="1" s="1"/>
  <c r="AD26" i="15"/>
  <c r="H25" i="15" s="1"/>
  <c r="AN45" i="15"/>
  <c r="AN147" i="15" s="1"/>
  <c r="U40" i="15"/>
  <c r="AO165" i="15"/>
  <c r="U54" i="15"/>
  <c r="U60" i="15" s="1"/>
  <c r="AM60" i="15"/>
  <c r="N57" i="15" s="1"/>
  <c r="W68" i="15"/>
  <c r="BI152" i="15"/>
  <c r="AE74" i="15"/>
  <c r="AE80" i="15" s="1"/>
  <c r="P32" i="15"/>
  <c r="AM114" i="15"/>
  <c r="N113" i="15" s="1"/>
  <c r="P34" i="15"/>
  <c r="AM147" i="15"/>
  <c r="AM161" i="15"/>
  <c r="AW84" i="15"/>
  <c r="AG25" i="15"/>
  <c r="U25" i="15"/>
  <c r="X25" i="15" s="1"/>
  <c r="AP113" i="15"/>
  <c r="AP11" i="15"/>
  <c r="AE108" i="15"/>
  <c r="AE114" i="15" s="1"/>
  <c r="AE45" i="15"/>
  <c r="AG45" i="15" s="1"/>
  <c r="BC19" i="15"/>
  <c r="BC21" i="15" s="1"/>
  <c r="AN74" i="15"/>
  <c r="AN80" i="15" s="1"/>
  <c r="O76" i="15" s="1"/>
  <c r="AD142" i="15"/>
  <c r="AD156" i="15"/>
  <c r="AN108" i="15"/>
  <c r="AN114" i="15" s="1"/>
  <c r="O113" i="15" s="1"/>
  <c r="AV120" i="15"/>
  <c r="AT52" i="15"/>
  <c r="BI153" i="15"/>
  <c r="AV86" i="15"/>
  <c r="AN161" i="15"/>
  <c r="AW51" i="15"/>
  <c r="AU52" i="15"/>
  <c r="AF40" i="15"/>
  <c r="AN35" i="15"/>
  <c r="O31" i="15" s="1"/>
  <c r="C178" i="1" s="1"/>
  <c r="M178" i="1" s="1"/>
  <c r="AN165" i="15"/>
  <c r="AE161" i="15"/>
  <c r="AF161" i="15"/>
  <c r="AO45" i="15"/>
  <c r="AO161" i="15"/>
  <c r="AF74" i="15"/>
  <c r="AE26" i="15"/>
  <c r="I24" i="15" s="1"/>
  <c r="AE156" i="15"/>
  <c r="AE6" i="15"/>
  <c r="AO108" i="15"/>
  <c r="AO114" i="15" s="1"/>
  <c r="AO40" i="15"/>
  <c r="AW109" i="15"/>
  <c r="AO74" i="15"/>
  <c r="AO80" i="15" s="1"/>
  <c r="P79" i="15" s="1"/>
  <c r="AG113" i="15"/>
  <c r="AD161" i="15"/>
  <c r="AD11" i="15"/>
  <c r="AD12" i="15" s="1"/>
  <c r="AF26" i="15"/>
  <c r="J22" i="15" s="1"/>
  <c r="B141" i="1" s="1"/>
  <c r="L141" i="1" s="1"/>
  <c r="AF156" i="15"/>
  <c r="AF6" i="15"/>
  <c r="AF12" i="15" s="1"/>
  <c r="AF30" i="2" s="1"/>
  <c r="AG93" i="15"/>
  <c r="AF147" i="15"/>
  <c r="AN26" i="15"/>
  <c r="O22" i="15" s="1"/>
  <c r="C140" i="1" s="1"/>
  <c r="AN6" i="15"/>
  <c r="AN156" i="15"/>
  <c r="AG79" i="15"/>
  <c r="AN40" i="15"/>
  <c r="V59" i="15"/>
  <c r="X59" i="15" s="1"/>
  <c r="AF108" i="15"/>
  <c r="AF114" i="15" s="1"/>
  <c r="AD114" i="15"/>
  <c r="AE35" i="15"/>
  <c r="AE165" i="15"/>
  <c r="AW119" i="15"/>
  <c r="AM156" i="15"/>
  <c r="AM6" i="15"/>
  <c r="U6" i="15" s="1"/>
  <c r="N23" i="15"/>
  <c r="AM15" i="15"/>
  <c r="AM17" i="15" s="1"/>
  <c r="W29" i="15"/>
  <c r="AF165" i="15"/>
  <c r="AE94" i="15"/>
  <c r="AE83" i="15" s="1"/>
  <c r="AP79" i="15"/>
  <c r="P29" i="15"/>
  <c r="AO16" i="15"/>
  <c r="AO26" i="15"/>
  <c r="AO156" i="15"/>
  <c r="AO6" i="15"/>
  <c r="W34" i="15"/>
  <c r="AF170" i="15"/>
  <c r="W170" i="15" s="1"/>
  <c r="AV152" i="15"/>
  <c r="X112" i="15"/>
  <c r="X78" i="15"/>
  <c r="X89" i="15"/>
  <c r="AW16" i="15"/>
  <c r="AT152" i="15"/>
  <c r="X22" i="15"/>
  <c r="AP168" i="15"/>
  <c r="AG167" i="15"/>
  <c r="U167" i="15"/>
  <c r="AN128" i="15"/>
  <c r="AN117" i="15" s="1"/>
  <c r="BH154" i="15"/>
  <c r="AG127" i="15"/>
  <c r="U127" i="15"/>
  <c r="U136" i="15"/>
  <c r="U131" i="15"/>
  <c r="AG131" i="15"/>
  <c r="AD137" i="15"/>
  <c r="AN137" i="15"/>
  <c r="V158" i="15"/>
  <c r="U144" i="15"/>
  <c r="V68" i="15"/>
  <c r="AU152" i="15"/>
  <c r="W157" i="15"/>
  <c r="U68" i="15"/>
  <c r="AP68" i="15"/>
  <c r="U113" i="15"/>
  <c r="AP158" i="15"/>
  <c r="W88" i="15"/>
  <c r="AF94" i="15"/>
  <c r="AF83" i="15" s="1"/>
  <c r="AV142" i="15"/>
  <c r="AV18" i="15"/>
  <c r="W54" i="15"/>
  <c r="W60" i="15" s="1"/>
  <c r="AF60" i="15"/>
  <c r="AF49" i="15" s="1"/>
  <c r="I55" i="15"/>
  <c r="D134" i="1" s="1"/>
  <c r="AP157" i="15"/>
  <c r="I56" i="15"/>
  <c r="X126" i="15"/>
  <c r="AW118" i="15"/>
  <c r="AM69" i="15"/>
  <c r="AP63" i="15"/>
  <c r="X135" i="15"/>
  <c r="AE128" i="15"/>
  <c r="AE117" i="15" s="1"/>
  <c r="V122" i="15"/>
  <c r="BC120" i="15"/>
  <c r="BC121" i="15"/>
  <c r="BC123" i="15" s="1"/>
  <c r="V63" i="15"/>
  <c r="AE69" i="15"/>
  <c r="AE50" i="15" s="1"/>
  <c r="AV153" i="15"/>
  <c r="W127" i="15"/>
  <c r="BI143" i="15"/>
  <c r="AU153" i="15"/>
  <c r="AG158" i="15"/>
  <c r="U158" i="15"/>
  <c r="AM137" i="15"/>
  <c r="AP131" i="15"/>
  <c r="AP59" i="15"/>
  <c r="X58" i="15"/>
  <c r="AG68" i="15"/>
  <c r="AO60" i="15"/>
  <c r="AO49" i="15" s="1"/>
  <c r="AN103" i="15"/>
  <c r="AN84" i="15" s="1"/>
  <c r="AG157" i="15"/>
  <c r="U157" i="15"/>
  <c r="BI142" i="15"/>
  <c r="BF154" i="15"/>
  <c r="BI19" i="15"/>
  <c r="BI21" i="15" s="1"/>
  <c r="AP170" i="15"/>
  <c r="AT120" i="15"/>
  <c r="AW108" i="15"/>
  <c r="W113" i="15"/>
  <c r="BI86" i="15"/>
  <c r="X101" i="15"/>
  <c r="W93" i="15"/>
  <c r="C177" i="1"/>
  <c r="M177" i="1" s="1"/>
  <c r="W160" i="15"/>
  <c r="AG166" i="15"/>
  <c r="AV143" i="15"/>
  <c r="AP54" i="15"/>
  <c r="AO137" i="15"/>
  <c r="AO118" i="15" s="1"/>
  <c r="BC86" i="15"/>
  <c r="BC87" i="15"/>
  <c r="BC89" i="15" s="1"/>
  <c r="AF69" i="15"/>
  <c r="AF50" i="15" s="1"/>
  <c r="W63" i="15"/>
  <c r="U108" i="15"/>
  <c r="AG169" i="15"/>
  <c r="X92" i="15"/>
  <c r="AW75" i="15"/>
  <c r="V54" i="15"/>
  <c r="W79" i="15"/>
  <c r="AP169" i="15"/>
  <c r="BB154" i="15"/>
  <c r="AN94" i="15"/>
  <c r="O88" i="15" s="1"/>
  <c r="AU86" i="15"/>
  <c r="W158" i="15"/>
  <c r="AD128" i="15"/>
  <c r="U122" i="15"/>
  <c r="U170" i="15"/>
  <c r="BC153" i="15"/>
  <c r="BI120" i="15"/>
  <c r="BI121" i="15"/>
  <c r="BI123" i="15" s="1"/>
  <c r="AP160" i="15"/>
  <c r="AP93" i="15"/>
  <c r="BC18" i="15"/>
  <c r="AP136" i="15"/>
  <c r="U97" i="15"/>
  <c r="AD103" i="15"/>
  <c r="AG97" i="15"/>
  <c r="I54" i="15"/>
  <c r="AP167" i="15"/>
  <c r="W131" i="15"/>
  <c r="AF137" i="15"/>
  <c r="BC52" i="15"/>
  <c r="BC53" i="15"/>
  <c r="BC55" i="15" s="1"/>
  <c r="V97" i="15"/>
  <c r="V103" i="15" s="1"/>
  <c r="AE103" i="15"/>
  <c r="AE84" i="15" s="1"/>
  <c r="BC143" i="15"/>
  <c r="X42" i="15"/>
  <c r="X91" i="15"/>
  <c r="AG159" i="15"/>
  <c r="W97" i="15"/>
  <c r="AF103" i="15"/>
  <c r="AF84" i="15" s="1"/>
  <c r="AT86" i="15"/>
  <c r="AW74" i="15"/>
  <c r="V131" i="15"/>
  <c r="V137" i="15" s="1"/>
  <c r="AE137" i="15"/>
  <c r="AP97" i="15"/>
  <c r="V127" i="15"/>
  <c r="AW17" i="15"/>
  <c r="AT153" i="15"/>
  <c r="AZ154" i="15"/>
  <c r="BC142" i="15"/>
  <c r="AW149" i="15"/>
  <c r="X55" i="15"/>
  <c r="AP102" i="15"/>
  <c r="X99" i="15"/>
  <c r="AP127" i="15"/>
  <c r="AN60" i="15"/>
  <c r="I59" i="15"/>
  <c r="BA154" i="15"/>
  <c r="B74" i="15"/>
  <c r="U74" i="15"/>
  <c r="V113" i="15"/>
  <c r="AP122" i="15"/>
  <c r="AM128" i="15"/>
  <c r="AM117" i="15" s="1"/>
  <c r="BI87" i="15"/>
  <c r="BI89" i="15" s="1"/>
  <c r="AW6" i="15"/>
  <c r="AT142" i="15"/>
  <c r="AT18" i="15"/>
  <c r="I57" i="15"/>
  <c r="AO128" i="15"/>
  <c r="P122" i="15" s="1"/>
  <c r="AG88" i="15"/>
  <c r="AD94" i="15"/>
  <c r="AD83" i="15" s="1"/>
  <c r="U88" i="15"/>
  <c r="AW41" i="15"/>
  <c r="AG136" i="15"/>
  <c r="W136" i="15"/>
  <c r="V93" i="15"/>
  <c r="X100" i="15"/>
  <c r="AU143" i="15"/>
  <c r="AM94" i="15"/>
  <c r="AP88" i="15"/>
  <c r="AW151" i="15"/>
  <c r="AG122" i="15"/>
  <c r="AF128" i="15"/>
  <c r="AF117" i="15" s="1"/>
  <c r="W122" i="15"/>
  <c r="I58" i="15"/>
  <c r="X90" i="15"/>
  <c r="AW146" i="15"/>
  <c r="X67" i="15"/>
  <c r="AG160" i="15"/>
  <c r="AG168" i="15"/>
  <c r="BC152" i="15"/>
  <c r="AN69" i="15"/>
  <c r="N22" i="15"/>
  <c r="C139" i="1" s="1"/>
  <c r="M139" i="1" s="1"/>
  <c r="V88" i="15"/>
  <c r="X75" i="15"/>
  <c r="X57" i="15"/>
  <c r="U63" i="15"/>
  <c r="AG63" i="15"/>
  <c r="AD69" i="15"/>
  <c r="AO69" i="15"/>
  <c r="V79" i="15"/>
  <c r="BI52" i="15"/>
  <c r="BI53" i="15"/>
  <c r="BI55" i="15" s="1"/>
  <c r="AT143" i="15"/>
  <c r="AW7" i="15"/>
  <c r="AU120" i="15"/>
  <c r="AW144" i="15"/>
  <c r="AO103" i="15"/>
  <c r="AO84" i="15" s="1"/>
  <c r="V157" i="15"/>
  <c r="N79" i="15"/>
  <c r="AW148" i="15"/>
  <c r="BG154" i="15"/>
  <c r="W102" i="15"/>
  <c r="X102" i="15" s="1"/>
  <c r="AO94" i="15"/>
  <c r="AO83" i="15" s="1"/>
  <c r="AU142" i="15"/>
  <c r="AU18" i="15"/>
  <c r="AP159" i="15"/>
  <c r="AV52" i="15"/>
  <c r="U16" i="15"/>
  <c r="AP20" i="15"/>
  <c r="AP26" i="15" s="1"/>
  <c r="V170" i="15"/>
  <c r="AD35" i="15"/>
  <c r="AG29" i="15"/>
  <c r="V29" i="15"/>
  <c r="V35" i="15" s="1"/>
  <c r="AF35" i="15"/>
  <c r="AF16" i="15" s="1"/>
  <c r="AG34" i="15"/>
  <c r="AG20" i="15"/>
  <c r="U20" i="15"/>
  <c r="W20" i="15"/>
  <c r="W26" i="15" s="1"/>
  <c r="V20" i="15"/>
  <c r="V26" i="15" s="1"/>
  <c r="U165" i="15"/>
  <c r="W146" i="15"/>
  <c r="C171" i="1"/>
  <c r="N25" i="15"/>
  <c r="N20" i="15"/>
  <c r="N21" i="15"/>
  <c r="C133" i="1" s="1"/>
  <c r="X21" i="15"/>
  <c r="N24" i="15"/>
  <c r="V146" i="15"/>
  <c r="U169" i="15"/>
  <c r="X169" i="15" s="1"/>
  <c r="AP35" i="15"/>
  <c r="Q30" i="15" s="1"/>
  <c r="C174" i="1" s="1"/>
  <c r="X9" i="15"/>
  <c r="U35" i="15"/>
  <c r="U145" i="15"/>
  <c r="V160" i="15"/>
  <c r="U143" i="15"/>
  <c r="X32" i="15"/>
  <c r="X166" i="15"/>
  <c r="W144" i="15" l="1"/>
  <c r="B23" i="15"/>
  <c r="X167" i="15"/>
  <c r="X159" i="15"/>
  <c r="H57" i="15"/>
  <c r="U46" i="15"/>
  <c r="AG26" i="15"/>
  <c r="K21" i="15" s="1"/>
  <c r="B136" i="1" s="1"/>
  <c r="P74" i="15"/>
  <c r="N56" i="15"/>
  <c r="E139" i="1" s="1"/>
  <c r="O139" i="1" s="1"/>
  <c r="AG49" i="15"/>
  <c r="AG145" i="15"/>
  <c r="X8" i="15"/>
  <c r="V143" i="15"/>
  <c r="X143" i="15" s="1"/>
  <c r="H56" i="15"/>
  <c r="D139" i="1" s="1"/>
  <c r="N139" i="1" s="1"/>
  <c r="H54" i="15"/>
  <c r="AG144" i="15"/>
  <c r="X7" i="15"/>
  <c r="J23" i="15"/>
  <c r="B21" i="15"/>
  <c r="H43" i="15"/>
  <c r="H42" i="15"/>
  <c r="D87" i="1" s="1"/>
  <c r="N87" i="1" s="1"/>
  <c r="H45" i="15"/>
  <c r="H41" i="15"/>
  <c r="D81" i="1" s="1"/>
  <c r="H58" i="15"/>
  <c r="H55" i="15"/>
  <c r="D133" i="1" s="1"/>
  <c r="U146" i="15"/>
  <c r="X146" i="15" s="1"/>
  <c r="H44" i="15"/>
  <c r="V144" i="15"/>
  <c r="H59" i="15"/>
  <c r="H23" i="15"/>
  <c r="B20" i="15"/>
  <c r="H21" i="15"/>
  <c r="B133" i="1" s="1"/>
  <c r="B24" i="15"/>
  <c r="W165" i="15"/>
  <c r="W171" i="15" s="1"/>
  <c r="AD15" i="15"/>
  <c r="AD17" i="15" s="1"/>
  <c r="AP45" i="15"/>
  <c r="W69" i="15"/>
  <c r="AW52" i="15"/>
  <c r="O74" i="15"/>
  <c r="O77" i="15"/>
  <c r="O79" i="15"/>
  <c r="O75" i="15"/>
  <c r="B59" i="15"/>
  <c r="N59" i="15"/>
  <c r="I89" i="15"/>
  <c r="AM49" i="15"/>
  <c r="U49" i="15" s="1"/>
  <c r="U51" i="15" s="1"/>
  <c r="B55" i="15"/>
  <c r="C32" i="15"/>
  <c r="V45" i="15"/>
  <c r="B57" i="15"/>
  <c r="J21" i="15"/>
  <c r="B135" i="1" s="1"/>
  <c r="J25" i="15"/>
  <c r="N58" i="15"/>
  <c r="J24" i="15"/>
  <c r="N55" i="15"/>
  <c r="E133" i="1" s="1"/>
  <c r="B54" i="15"/>
  <c r="I88" i="15"/>
  <c r="B22" i="15"/>
  <c r="H24" i="15"/>
  <c r="I93" i="15"/>
  <c r="H22" i="15"/>
  <c r="B139" i="1" s="1"/>
  <c r="L139" i="1" s="1"/>
  <c r="H20" i="15"/>
  <c r="D23" i="15"/>
  <c r="N54" i="15"/>
  <c r="B58" i="15"/>
  <c r="B25" i="15"/>
  <c r="B56" i="15"/>
  <c r="U161" i="15"/>
  <c r="V156" i="15"/>
  <c r="O21" i="15"/>
  <c r="C134" i="1" s="1"/>
  <c r="O78" i="15"/>
  <c r="O25" i="15"/>
  <c r="O24" i="15"/>
  <c r="O23" i="15"/>
  <c r="W35" i="15"/>
  <c r="V6" i="15"/>
  <c r="V12" i="15" s="1"/>
  <c r="W16" i="15"/>
  <c r="X34" i="15"/>
  <c r="W108" i="15"/>
  <c r="W114" i="15" s="1"/>
  <c r="U156" i="15"/>
  <c r="P35" i="15"/>
  <c r="J108" i="15"/>
  <c r="W6" i="15"/>
  <c r="W12" i="15" s="1"/>
  <c r="W161" i="15"/>
  <c r="P108" i="15"/>
  <c r="K57" i="15"/>
  <c r="B108" i="15"/>
  <c r="W74" i="15"/>
  <c r="W80" i="15" s="1"/>
  <c r="K55" i="15"/>
  <c r="D136" i="1" s="1"/>
  <c r="O122" i="15"/>
  <c r="I20" i="15"/>
  <c r="V74" i="15"/>
  <c r="W45" i="15"/>
  <c r="K58" i="15"/>
  <c r="AE142" i="15"/>
  <c r="I90" i="15"/>
  <c r="O34" i="15"/>
  <c r="AG165" i="15"/>
  <c r="AG11" i="15"/>
  <c r="C33" i="15"/>
  <c r="I29" i="15"/>
  <c r="C29" i="15"/>
  <c r="O33" i="15"/>
  <c r="W49" i="15"/>
  <c r="C34" i="15"/>
  <c r="AE12" i="15"/>
  <c r="I11" i="15" s="1"/>
  <c r="I33" i="15"/>
  <c r="O32" i="15"/>
  <c r="AP6" i="15"/>
  <c r="AP12" i="15" s="1"/>
  <c r="Q8" i="15" s="1"/>
  <c r="C90" i="1" s="1"/>
  <c r="I68" i="15"/>
  <c r="I32" i="15"/>
  <c r="I30" i="15"/>
  <c r="B172" i="1" s="1"/>
  <c r="C30" i="15"/>
  <c r="AG6" i="15"/>
  <c r="C31" i="15"/>
  <c r="V117" i="15"/>
  <c r="O29" i="15"/>
  <c r="AN12" i="15"/>
  <c r="AE46" i="15"/>
  <c r="I40" i="15" s="1"/>
  <c r="AO147" i="15"/>
  <c r="AP147" i="15" s="1"/>
  <c r="AP161" i="15"/>
  <c r="O97" i="15"/>
  <c r="W156" i="15"/>
  <c r="AW153" i="15"/>
  <c r="C90" i="15"/>
  <c r="C88" i="15"/>
  <c r="AW86" i="15"/>
  <c r="AO46" i="15"/>
  <c r="P45" i="15" s="1"/>
  <c r="I91" i="15"/>
  <c r="C74" i="15"/>
  <c r="C108" i="15"/>
  <c r="I108" i="15"/>
  <c r="I113" i="15"/>
  <c r="D24" i="15"/>
  <c r="D21" i="15"/>
  <c r="D20" i="15"/>
  <c r="P24" i="15"/>
  <c r="P22" i="15"/>
  <c r="C141" i="1" s="1"/>
  <c r="M141" i="1" s="1"/>
  <c r="D122" i="15"/>
  <c r="D25" i="15"/>
  <c r="J122" i="15"/>
  <c r="J127" i="15"/>
  <c r="P21" i="15"/>
  <c r="C135" i="1" s="1"/>
  <c r="AG108" i="15"/>
  <c r="AG114" i="15" s="1"/>
  <c r="W40" i="15"/>
  <c r="P54" i="15"/>
  <c r="P25" i="15"/>
  <c r="V108" i="15"/>
  <c r="V114" i="15" s="1"/>
  <c r="P20" i="15"/>
  <c r="V69" i="15"/>
  <c r="C89" i="15"/>
  <c r="J63" i="15"/>
  <c r="O127" i="15"/>
  <c r="I92" i="15"/>
  <c r="AE147" i="15"/>
  <c r="V147" i="15" s="1"/>
  <c r="X93" i="15"/>
  <c r="X68" i="15"/>
  <c r="I23" i="15"/>
  <c r="AM119" i="15"/>
  <c r="J20" i="15"/>
  <c r="AF15" i="15"/>
  <c r="AF151" i="15" s="1"/>
  <c r="D22" i="15"/>
  <c r="C59" i="15"/>
  <c r="AN49" i="15"/>
  <c r="V49" i="15" s="1"/>
  <c r="C23" i="15"/>
  <c r="C22" i="15"/>
  <c r="AD147" i="15"/>
  <c r="U147" i="15" s="1"/>
  <c r="U11" i="15"/>
  <c r="X11" i="15" s="1"/>
  <c r="O30" i="15"/>
  <c r="C172" i="1" s="1"/>
  <c r="AN16" i="15"/>
  <c r="AP16" i="15" s="1"/>
  <c r="C113" i="15"/>
  <c r="V40" i="15"/>
  <c r="I21" i="15"/>
  <c r="B134" i="1" s="1"/>
  <c r="C79" i="15"/>
  <c r="H108" i="15"/>
  <c r="C57" i="15"/>
  <c r="BM4" i="15"/>
  <c r="C21" i="15"/>
  <c r="AM142" i="15"/>
  <c r="U142" i="15" s="1"/>
  <c r="AM12" i="15"/>
  <c r="B6" i="15" s="1"/>
  <c r="AN142" i="15"/>
  <c r="AN148" i="15" s="1"/>
  <c r="O147" i="15" s="1"/>
  <c r="AG40" i="15"/>
  <c r="AG46" i="15" s="1"/>
  <c r="AF46" i="15"/>
  <c r="J42" i="15" s="1"/>
  <c r="D89" i="1" s="1"/>
  <c r="N89" i="1" s="1"/>
  <c r="C24" i="15"/>
  <c r="O20" i="15"/>
  <c r="AN15" i="15"/>
  <c r="C25" i="15"/>
  <c r="P127" i="15"/>
  <c r="AO117" i="15"/>
  <c r="W117" i="15" s="1"/>
  <c r="AP40" i="15"/>
  <c r="AN46" i="15"/>
  <c r="O43" i="15" s="1"/>
  <c r="C20" i="15"/>
  <c r="AG74" i="15"/>
  <c r="AG80" i="15" s="1"/>
  <c r="AF80" i="15"/>
  <c r="D79" i="15" s="1"/>
  <c r="AP108" i="15"/>
  <c r="AP114" i="15" s="1"/>
  <c r="Q113" i="15" s="1"/>
  <c r="I25" i="15"/>
  <c r="AE15" i="15"/>
  <c r="AE151" i="15" s="1"/>
  <c r="AU154" i="15"/>
  <c r="C93" i="15"/>
  <c r="P23" i="15"/>
  <c r="AO15" i="15"/>
  <c r="AO17" i="15" s="1"/>
  <c r="AO142" i="15"/>
  <c r="AO12" i="15"/>
  <c r="D7" i="15" s="1"/>
  <c r="W128" i="15"/>
  <c r="AP103" i="15"/>
  <c r="Q100" i="15" s="1"/>
  <c r="V60" i="15"/>
  <c r="I34" i="15"/>
  <c r="AE16" i="15"/>
  <c r="I31" i="15"/>
  <c r="B178" i="1" s="1"/>
  <c r="L178" i="1" s="1"/>
  <c r="O54" i="15"/>
  <c r="C122" i="15"/>
  <c r="D54" i="15"/>
  <c r="I22" i="15"/>
  <c r="B140" i="1" s="1"/>
  <c r="L140" i="1" s="1"/>
  <c r="AP74" i="15"/>
  <c r="AP80" i="15" s="1"/>
  <c r="AF142" i="15"/>
  <c r="P131" i="15"/>
  <c r="O131" i="15"/>
  <c r="AN118" i="15"/>
  <c r="J131" i="15"/>
  <c r="AF118" i="15"/>
  <c r="AF152" i="15" s="1"/>
  <c r="I136" i="15"/>
  <c r="AE118" i="15"/>
  <c r="C136" i="15"/>
  <c r="H122" i="15"/>
  <c r="AD117" i="15"/>
  <c r="I122" i="15"/>
  <c r="C127" i="15"/>
  <c r="I127" i="15"/>
  <c r="P88" i="15"/>
  <c r="BM5" i="15"/>
  <c r="X79" i="15"/>
  <c r="W84" i="15"/>
  <c r="AP84" i="15"/>
  <c r="C97" i="15"/>
  <c r="J97" i="15"/>
  <c r="AG84" i="15"/>
  <c r="V84" i="15"/>
  <c r="I97" i="15"/>
  <c r="AD85" i="15"/>
  <c r="P93" i="15"/>
  <c r="N93" i="15"/>
  <c r="AM83" i="15"/>
  <c r="W83" i="15"/>
  <c r="AO85" i="15"/>
  <c r="P84" i="15" s="1"/>
  <c r="C92" i="15"/>
  <c r="AN83" i="15"/>
  <c r="D93" i="15"/>
  <c r="AE85" i="15"/>
  <c r="I83" i="15" s="1"/>
  <c r="AF85" i="15"/>
  <c r="J83" i="15" s="1"/>
  <c r="AG83" i="15"/>
  <c r="D88" i="15"/>
  <c r="O63" i="15"/>
  <c r="AN50" i="15"/>
  <c r="P63" i="15"/>
  <c r="AO50" i="15"/>
  <c r="W50" i="15" s="1"/>
  <c r="AE51" i="15"/>
  <c r="AG50" i="15"/>
  <c r="AG51" i="15" s="1"/>
  <c r="K49" i="15" s="1"/>
  <c r="AF51" i="15"/>
  <c r="J50" i="15" s="1"/>
  <c r="K59" i="15"/>
  <c r="K54" i="15"/>
  <c r="B122" i="15"/>
  <c r="X157" i="15"/>
  <c r="N127" i="15"/>
  <c r="N122" i="15"/>
  <c r="B88" i="15"/>
  <c r="N88" i="15"/>
  <c r="D136" i="15"/>
  <c r="J136" i="15"/>
  <c r="X136" i="15"/>
  <c r="I131" i="15"/>
  <c r="C131" i="15"/>
  <c r="Q21" i="15"/>
  <c r="C136" i="1" s="1"/>
  <c r="Q22" i="15"/>
  <c r="C142" i="1" s="1"/>
  <c r="M142" i="1" s="1"/>
  <c r="J33" i="15"/>
  <c r="J31" i="15"/>
  <c r="B179" i="1" s="1"/>
  <c r="L179" i="1" s="1"/>
  <c r="D31" i="15"/>
  <c r="AP60" i="15"/>
  <c r="Q54" i="15" s="1"/>
  <c r="B177" i="1"/>
  <c r="L177" i="1" s="1"/>
  <c r="P101" i="15"/>
  <c r="P98" i="15"/>
  <c r="P99" i="15"/>
  <c r="P100" i="15"/>
  <c r="X88" i="15"/>
  <c r="U94" i="15"/>
  <c r="B78" i="15"/>
  <c r="B76" i="15"/>
  <c r="H77" i="15"/>
  <c r="H78" i="15"/>
  <c r="B77" i="15"/>
  <c r="H76" i="15"/>
  <c r="H75" i="15"/>
  <c r="H79" i="15"/>
  <c r="B79" i="15"/>
  <c r="B75" i="15"/>
  <c r="D63" i="15"/>
  <c r="I66" i="15"/>
  <c r="C66" i="15"/>
  <c r="I67" i="15"/>
  <c r="C67" i="15"/>
  <c r="I65" i="15"/>
  <c r="D178" i="1" s="1"/>
  <c r="N178" i="1" s="1"/>
  <c r="I64" i="15"/>
  <c r="D172" i="1" s="1"/>
  <c r="C65" i="15"/>
  <c r="C64" i="15"/>
  <c r="O126" i="15"/>
  <c r="O124" i="15"/>
  <c r="O123" i="15"/>
  <c r="O125" i="15"/>
  <c r="AG128" i="15"/>
  <c r="K127" i="15" s="1"/>
  <c r="H91" i="15"/>
  <c r="B91" i="15"/>
  <c r="H92" i="15"/>
  <c r="B92" i="15"/>
  <c r="H90" i="15"/>
  <c r="B89" i="15"/>
  <c r="B90" i="15"/>
  <c r="H93" i="15"/>
  <c r="H89" i="15"/>
  <c r="B93" i="15"/>
  <c r="AG103" i="15"/>
  <c r="J64" i="15"/>
  <c r="D173" i="1" s="1"/>
  <c r="D64" i="15"/>
  <c r="D67" i="15"/>
  <c r="D66" i="15"/>
  <c r="J67" i="15"/>
  <c r="J66" i="15"/>
  <c r="J65" i="15"/>
  <c r="D179" i="1" s="1"/>
  <c r="N179" i="1" s="1"/>
  <c r="D65" i="15"/>
  <c r="C63" i="15"/>
  <c r="V161" i="15"/>
  <c r="X54" i="15"/>
  <c r="X60" i="15" s="1"/>
  <c r="AG137" i="15"/>
  <c r="K131" i="15" s="1"/>
  <c r="AN171" i="15"/>
  <c r="O165" i="15" s="1"/>
  <c r="J133" i="15"/>
  <c r="J134" i="15"/>
  <c r="D135" i="15"/>
  <c r="D134" i="15"/>
  <c r="J135" i="15"/>
  <c r="J132" i="15"/>
  <c r="D132" i="15"/>
  <c r="D133" i="15"/>
  <c r="X158" i="15"/>
  <c r="I63" i="15"/>
  <c r="V128" i="15"/>
  <c r="D92" i="15"/>
  <c r="J90" i="15"/>
  <c r="J92" i="15"/>
  <c r="D89" i="15"/>
  <c r="D90" i="15"/>
  <c r="J89" i="15"/>
  <c r="D91" i="15"/>
  <c r="J91" i="15"/>
  <c r="N142" i="1"/>
  <c r="C51" i="10"/>
  <c r="AG170" i="15"/>
  <c r="D171" i="1"/>
  <c r="D177" i="1"/>
  <c r="N177" i="1" s="1"/>
  <c r="H88" i="15"/>
  <c r="N42" i="15"/>
  <c r="N44" i="15"/>
  <c r="B42" i="15"/>
  <c r="B41" i="15"/>
  <c r="N43" i="15"/>
  <c r="N41" i="15"/>
  <c r="E81" i="1" s="1"/>
  <c r="N45" i="15"/>
  <c r="B45" i="15"/>
  <c r="B43" i="15"/>
  <c r="B44" i="15"/>
  <c r="AO171" i="15"/>
  <c r="P165" i="15" s="1"/>
  <c r="D131" i="15"/>
  <c r="D68" i="15"/>
  <c r="I60" i="15"/>
  <c r="D140" i="1"/>
  <c r="N140" i="1" s="1"/>
  <c r="J88" i="15"/>
  <c r="C91" i="15"/>
  <c r="O110" i="15"/>
  <c r="O109" i="15"/>
  <c r="O112" i="15"/>
  <c r="O111" i="15"/>
  <c r="X131" i="15"/>
  <c r="U137" i="15"/>
  <c r="AO162" i="15"/>
  <c r="P161" i="15" s="1"/>
  <c r="AN162" i="15"/>
  <c r="N78" i="15"/>
  <c r="N75" i="15"/>
  <c r="N76" i="15"/>
  <c r="N77" i="15"/>
  <c r="AG69" i="15"/>
  <c r="K63" i="15" s="1"/>
  <c r="V94" i="15"/>
  <c r="N89" i="15"/>
  <c r="N92" i="15"/>
  <c r="N90" i="15"/>
  <c r="N91" i="15"/>
  <c r="I74" i="15"/>
  <c r="W137" i="15"/>
  <c r="X97" i="15"/>
  <c r="X103" i="15" s="1"/>
  <c r="U103" i="15"/>
  <c r="J68" i="15"/>
  <c r="I126" i="15"/>
  <c r="C126" i="15"/>
  <c r="I125" i="15"/>
  <c r="C125" i="15"/>
  <c r="C124" i="15"/>
  <c r="I124" i="15"/>
  <c r="I123" i="15"/>
  <c r="C123" i="15"/>
  <c r="W94" i="15"/>
  <c r="O108" i="15"/>
  <c r="AP94" i="15"/>
  <c r="C51" i="9"/>
  <c r="M140" i="1"/>
  <c r="P110" i="15"/>
  <c r="P109" i="15"/>
  <c r="P111" i="15"/>
  <c r="P112" i="15"/>
  <c r="N74" i="15"/>
  <c r="AT154" i="15"/>
  <c r="AW142" i="15"/>
  <c r="BC154" i="15"/>
  <c r="BC155" i="15"/>
  <c r="BC157" i="15" s="1"/>
  <c r="J99" i="15"/>
  <c r="D99" i="15"/>
  <c r="J102" i="15"/>
  <c r="D101" i="15"/>
  <c r="J101" i="15"/>
  <c r="J100" i="15"/>
  <c r="D100" i="15"/>
  <c r="J98" i="15"/>
  <c r="D98" i="15"/>
  <c r="AF171" i="15"/>
  <c r="Q31" i="15"/>
  <c r="C180" i="1" s="1"/>
  <c r="C55" i="15"/>
  <c r="AE162" i="15"/>
  <c r="AW18" i="15"/>
  <c r="I75" i="15"/>
  <c r="C75" i="15"/>
  <c r="C76" i="15"/>
  <c r="I76" i="15"/>
  <c r="I77" i="15"/>
  <c r="C77" i="15"/>
  <c r="I78" i="15"/>
  <c r="C78" i="15"/>
  <c r="X113" i="15"/>
  <c r="AG94" i="15"/>
  <c r="O59" i="15"/>
  <c r="B113" i="15"/>
  <c r="P66" i="15"/>
  <c r="P65" i="15"/>
  <c r="E179" i="1" s="1"/>
  <c r="O179" i="1" s="1"/>
  <c r="P67" i="15"/>
  <c r="P64" i="15"/>
  <c r="E173" i="1" s="1"/>
  <c r="P68" i="15"/>
  <c r="AW143" i="15"/>
  <c r="U69" i="15"/>
  <c r="X63" i="15"/>
  <c r="D102" i="15"/>
  <c r="D97" i="15"/>
  <c r="U128" i="15"/>
  <c r="X122" i="15"/>
  <c r="D113" i="15"/>
  <c r="BI154" i="15"/>
  <c r="BI155" i="15"/>
  <c r="BI157" i="15" s="1"/>
  <c r="AM171" i="15"/>
  <c r="AP165" i="15"/>
  <c r="H113" i="15"/>
  <c r="B40" i="15"/>
  <c r="AF162" i="15"/>
  <c r="P90" i="15"/>
  <c r="P91" i="15"/>
  <c r="P89" i="15"/>
  <c r="P92" i="15"/>
  <c r="O57" i="15"/>
  <c r="O56" i="15"/>
  <c r="E140" i="1" s="1"/>
  <c r="O140" i="1" s="1"/>
  <c r="O55" i="15"/>
  <c r="E134" i="1" s="1"/>
  <c r="O58" i="15"/>
  <c r="AG156" i="15"/>
  <c r="AD162" i="15"/>
  <c r="W103" i="15"/>
  <c r="H126" i="15"/>
  <c r="B126" i="15"/>
  <c r="H123" i="15"/>
  <c r="B124" i="15"/>
  <c r="H125" i="15"/>
  <c r="B123" i="15"/>
  <c r="H124" i="15"/>
  <c r="B125" i="15"/>
  <c r="U114" i="15"/>
  <c r="P132" i="15"/>
  <c r="P134" i="15"/>
  <c r="P135" i="15"/>
  <c r="P133" i="15"/>
  <c r="P136" i="15"/>
  <c r="J113" i="15"/>
  <c r="AM162" i="15"/>
  <c r="N156" i="15" s="1"/>
  <c r="AP156" i="15"/>
  <c r="O99" i="15"/>
  <c r="O98" i="15"/>
  <c r="O100" i="15"/>
  <c r="O102" i="15"/>
  <c r="O101" i="15"/>
  <c r="O65" i="15"/>
  <c r="E178" i="1" s="1"/>
  <c r="O178" i="1" s="1"/>
  <c r="O64" i="15"/>
  <c r="E172" i="1" s="1"/>
  <c r="O67" i="15"/>
  <c r="O66" i="15"/>
  <c r="AP69" i="15"/>
  <c r="D108" i="15"/>
  <c r="P102" i="15"/>
  <c r="AW120" i="15"/>
  <c r="P57" i="15"/>
  <c r="P58" i="15"/>
  <c r="P56" i="15"/>
  <c r="E141" i="1" s="1"/>
  <c r="O141" i="1" s="1"/>
  <c r="P55" i="15"/>
  <c r="E135" i="1" s="1"/>
  <c r="P113" i="15"/>
  <c r="O132" i="15"/>
  <c r="O135" i="15"/>
  <c r="O134" i="15"/>
  <c r="O133" i="15"/>
  <c r="O136" i="15"/>
  <c r="X127" i="15"/>
  <c r="AW152" i="15"/>
  <c r="AV154" i="15"/>
  <c r="AD171" i="15"/>
  <c r="P75" i="15"/>
  <c r="P77" i="15"/>
  <c r="P78" i="15"/>
  <c r="P76" i="15"/>
  <c r="C68" i="15"/>
  <c r="AG161" i="15"/>
  <c r="P123" i="15"/>
  <c r="P125" i="15"/>
  <c r="P124" i="15"/>
  <c r="P126" i="15"/>
  <c r="U80" i="15"/>
  <c r="I101" i="15"/>
  <c r="C101" i="15"/>
  <c r="I98" i="15"/>
  <c r="C100" i="15"/>
  <c r="C99" i="15"/>
  <c r="I100" i="15"/>
  <c r="C98" i="15"/>
  <c r="I99" i="15"/>
  <c r="C102" i="15"/>
  <c r="I102" i="15"/>
  <c r="O89" i="15"/>
  <c r="O90" i="15"/>
  <c r="O92" i="15"/>
  <c r="O91" i="15"/>
  <c r="O93" i="15"/>
  <c r="P59" i="15"/>
  <c r="E171" i="1"/>
  <c r="E177" i="1"/>
  <c r="O177" i="1" s="1"/>
  <c r="AP137" i="15"/>
  <c r="Q131" i="15" s="1"/>
  <c r="C56" i="15"/>
  <c r="I111" i="15"/>
  <c r="C111" i="15"/>
  <c r="C110" i="15"/>
  <c r="I110" i="15"/>
  <c r="I109" i="15"/>
  <c r="C109" i="15"/>
  <c r="I112" i="15"/>
  <c r="C112" i="15"/>
  <c r="B127" i="15"/>
  <c r="J112" i="15"/>
  <c r="J111" i="15"/>
  <c r="D112" i="15"/>
  <c r="D111" i="15"/>
  <c r="J109" i="15"/>
  <c r="J110" i="15"/>
  <c r="D109" i="15"/>
  <c r="D110" i="15"/>
  <c r="N124" i="15"/>
  <c r="N126" i="15"/>
  <c r="N125" i="15"/>
  <c r="N123" i="15"/>
  <c r="N112" i="15"/>
  <c r="N110" i="15"/>
  <c r="N111" i="15"/>
  <c r="N109" i="15"/>
  <c r="H112" i="15"/>
  <c r="B112" i="15"/>
  <c r="H110" i="15"/>
  <c r="H109" i="15"/>
  <c r="H111" i="15"/>
  <c r="B110" i="15"/>
  <c r="B111" i="15"/>
  <c r="B109" i="15"/>
  <c r="D59" i="15"/>
  <c r="J57" i="15"/>
  <c r="D58" i="15"/>
  <c r="J59" i="15"/>
  <c r="D57" i="15"/>
  <c r="J58" i="15"/>
  <c r="J55" i="15"/>
  <c r="D135" i="1" s="1"/>
  <c r="D56" i="15"/>
  <c r="D55" i="15"/>
  <c r="J56" i="15"/>
  <c r="D141" i="1" s="1"/>
  <c r="N141" i="1" s="1"/>
  <c r="H127" i="15"/>
  <c r="C54" i="15"/>
  <c r="P97" i="15"/>
  <c r="I79" i="15"/>
  <c r="D125" i="15"/>
  <c r="D124" i="15"/>
  <c r="J125" i="15"/>
  <c r="J123" i="15"/>
  <c r="J124" i="15"/>
  <c r="D126" i="15"/>
  <c r="J126" i="15"/>
  <c r="D123" i="15"/>
  <c r="AE171" i="15"/>
  <c r="I165" i="15" s="1"/>
  <c r="V165" i="15"/>
  <c r="AP128" i="15"/>
  <c r="H74" i="15"/>
  <c r="N108" i="15"/>
  <c r="I134" i="15"/>
  <c r="I133" i="15"/>
  <c r="C133" i="15"/>
  <c r="C135" i="15"/>
  <c r="I135" i="15"/>
  <c r="C134" i="15"/>
  <c r="I132" i="15"/>
  <c r="C132" i="15"/>
  <c r="J93" i="15"/>
  <c r="D127" i="15"/>
  <c r="J54" i="15"/>
  <c r="O68" i="15"/>
  <c r="C58" i="15"/>
  <c r="B171" i="1"/>
  <c r="J6" i="15"/>
  <c r="J9" i="15"/>
  <c r="J10" i="15"/>
  <c r="J7" i="15"/>
  <c r="B83" i="1" s="1"/>
  <c r="J8" i="15"/>
  <c r="B89" i="1" s="1"/>
  <c r="L89" i="1" s="1"/>
  <c r="H7" i="15"/>
  <c r="B81" i="1" s="1"/>
  <c r="H8" i="15"/>
  <c r="B87" i="1" s="1"/>
  <c r="L87" i="1" s="1"/>
  <c r="H10" i="15"/>
  <c r="H6" i="15"/>
  <c r="H11" i="15"/>
  <c r="X170" i="15"/>
  <c r="X29" i="15"/>
  <c r="AG35" i="15"/>
  <c r="J11" i="15"/>
  <c r="H9" i="15"/>
  <c r="J34" i="15"/>
  <c r="D30" i="15"/>
  <c r="D34" i="15"/>
  <c r="J29" i="15"/>
  <c r="D29" i="15"/>
  <c r="J32" i="15"/>
  <c r="D32" i="15"/>
  <c r="D33" i="15"/>
  <c r="J30" i="15"/>
  <c r="B173" i="1" s="1"/>
  <c r="U26" i="15"/>
  <c r="X20" i="15"/>
  <c r="X26" i="15" s="1"/>
  <c r="Q33" i="15"/>
  <c r="K23" i="15"/>
  <c r="U171" i="15"/>
  <c r="N26" i="15"/>
  <c r="X160" i="15"/>
  <c r="X145" i="15"/>
  <c r="Q25" i="15"/>
  <c r="Q34" i="15"/>
  <c r="Q32" i="15"/>
  <c r="Q29" i="15"/>
  <c r="Q20" i="15"/>
  <c r="E21" i="15"/>
  <c r="Q24" i="15"/>
  <c r="Q23" i="15"/>
  <c r="P40" i="15" l="1"/>
  <c r="E24" i="15"/>
  <c r="E25" i="15"/>
  <c r="E20" i="15"/>
  <c r="K20" i="15"/>
  <c r="K22" i="15"/>
  <c r="B142" i="1" s="1"/>
  <c r="L142" i="1" s="1"/>
  <c r="E22" i="15"/>
  <c r="K24" i="15"/>
  <c r="E23" i="15"/>
  <c r="K25" i="15"/>
  <c r="X144" i="15"/>
  <c r="X165" i="15"/>
  <c r="X171" i="15" s="1"/>
  <c r="AG12" i="15"/>
  <c r="K7" i="15" s="1"/>
  <c r="B84" i="1" s="1"/>
  <c r="AD151" i="15"/>
  <c r="AD153" i="15" s="1"/>
  <c r="AP46" i="15"/>
  <c r="E45" i="15" s="1"/>
  <c r="B11" i="15"/>
  <c r="H60" i="15"/>
  <c r="H46" i="15"/>
  <c r="O80" i="15"/>
  <c r="B26" i="15"/>
  <c r="W51" i="15"/>
  <c r="Q7" i="15"/>
  <c r="C84" i="1" s="1"/>
  <c r="B60" i="15"/>
  <c r="Q11" i="15"/>
  <c r="U15" i="15"/>
  <c r="U17" i="15" s="1"/>
  <c r="AM51" i="15"/>
  <c r="O40" i="15"/>
  <c r="P42" i="15"/>
  <c r="E89" i="1" s="1"/>
  <c r="O89" i="1" s="1"/>
  <c r="P41" i="15"/>
  <c r="E83" i="1" s="1"/>
  <c r="X45" i="15"/>
  <c r="O42" i="15"/>
  <c r="E88" i="1" s="1"/>
  <c r="O88" i="1" s="1"/>
  <c r="O41" i="15"/>
  <c r="E82" i="1" s="1"/>
  <c r="P43" i="15"/>
  <c r="U162" i="15"/>
  <c r="B8" i="15"/>
  <c r="W46" i="15"/>
  <c r="Q6" i="15"/>
  <c r="D8" i="15"/>
  <c r="H26" i="15"/>
  <c r="D11" i="15"/>
  <c r="D9" i="15"/>
  <c r="Q9" i="15"/>
  <c r="B10" i="15"/>
  <c r="Q10" i="15"/>
  <c r="B7" i="15"/>
  <c r="D10" i="15"/>
  <c r="D6" i="15"/>
  <c r="B9" i="15"/>
  <c r="X156" i="15"/>
  <c r="N60" i="15"/>
  <c r="X74" i="15"/>
  <c r="X80" i="15" s="1"/>
  <c r="W162" i="15"/>
  <c r="Q102" i="15"/>
  <c r="Q97" i="15"/>
  <c r="X35" i="15"/>
  <c r="J26" i="15"/>
  <c r="V162" i="15"/>
  <c r="X49" i="15"/>
  <c r="V80" i="15"/>
  <c r="C44" i="15"/>
  <c r="C41" i="15"/>
  <c r="C43" i="15"/>
  <c r="X6" i="15"/>
  <c r="X12" i="15" s="1"/>
  <c r="O26" i="15"/>
  <c r="AG171" i="15"/>
  <c r="K170" i="15" s="1"/>
  <c r="D76" i="15"/>
  <c r="C35" i="15"/>
  <c r="I6" i="15"/>
  <c r="I10" i="15"/>
  <c r="J49" i="15"/>
  <c r="J51" i="15" s="1"/>
  <c r="D44" i="15"/>
  <c r="I9" i="15"/>
  <c r="D41" i="15"/>
  <c r="Q108" i="15"/>
  <c r="U12" i="15"/>
  <c r="C11" i="15"/>
  <c r="I8" i="15"/>
  <c r="B88" i="1" s="1"/>
  <c r="L88" i="1" s="1"/>
  <c r="I43" i="15"/>
  <c r="C10" i="15"/>
  <c r="I7" i="15"/>
  <c r="B82" i="1" s="1"/>
  <c r="BM6" i="15"/>
  <c r="I42" i="15"/>
  <c r="D88" i="1" s="1"/>
  <c r="N88" i="1" s="1"/>
  <c r="K50" i="15"/>
  <c r="K51" i="15" s="1"/>
  <c r="AG85" i="15"/>
  <c r="K84" i="15" s="1"/>
  <c r="X108" i="15"/>
  <c r="X114" i="15" s="1"/>
  <c r="K40" i="15"/>
  <c r="X69" i="15"/>
  <c r="K60" i="15"/>
  <c r="I94" i="15"/>
  <c r="I41" i="15"/>
  <c r="D82" i="1" s="1"/>
  <c r="I44" i="15"/>
  <c r="Q101" i="15"/>
  <c r="AO148" i="15"/>
  <c r="P142" i="15" s="1"/>
  <c r="AN17" i="15"/>
  <c r="O15" i="15" s="1"/>
  <c r="W147" i="15"/>
  <c r="X147" i="15" s="1"/>
  <c r="D26" i="15"/>
  <c r="C7" i="15"/>
  <c r="O35" i="15"/>
  <c r="C42" i="15"/>
  <c r="C9" i="15"/>
  <c r="D77" i="15"/>
  <c r="D78" i="15"/>
  <c r="O11" i="15"/>
  <c r="O9" i="15"/>
  <c r="J77" i="15"/>
  <c r="AG117" i="15"/>
  <c r="X161" i="15"/>
  <c r="O8" i="15"/>
  <c r="C88" i="1" s="1"/>
  <c r="M88" i="1" s="1"/>
  <c r="J76" i="15"/>
  <c r="J79" i="15"/>
  <c r="O6" i="15"/>
  <c r="J78" i="15"/>
  <c r="C8" i="15"/>
  <c r="J75" i="15"/>
  <c r="D75" i="15"/>
  <c r="P26" i="15"/>
  <c r="I26" i="15"/>
  <c r="C6" i="15"/>
  <c r="O7" i="15"/>
  <c r="C82" i="1" s="1"/>
  <c r="C94" i="15"/>
  <c r="AE152" i="15"/>
  <c r="AE153" i="15" s="1"/>
  <c r="I152" i="15" s="1"/>
  <c r="O10" i="15"/>
  <c r="AO119" i="15"/>
  <c r="P117" i="15" s="1"/>
  <c r="H80" i="15"/>
  <c r="D74" i="15"/>
  <c r="E97" i="15"/>
  <c r="J74" i="15"/>
  <c r="P44" i="15"/>
  <c r="I45" i="15"/>
  <c r="V142" i="15"/>
  <c r="V148" i="15" s="1"/>
  <c r="X40" i="15"/>
  <c r="D45" i="15"/>
  <c r="E68" i="15"/>
  <c r="K113" i="15"/>
  <c r="E113" i="15"/>
  <c r="I128" i="15"/>
  <c r="V46" i="15"/>
  <c r="E108" i="15"/>
  <c r="K108" i="15"/>
  <c r="C26" i="15"/>
  <c r="I35" i="15"/>
  <c r="AE148" i="15"/>
  <c r="I147" i="15" s="1"/>
  <c r="X94" i="15"/>
  <c r="AP15" i="15"/>
  <c r="AP17" i="15" s="1"/>
  <c r="Q15" i="15" s="1"/>
  <c r="AO151" i="15"/>
  <c r="W151" i="15" s="1"/>
  <c r="J40" i="15"/>
  <c r="K75" i="15"/>
  <c r="F84" i="1" s="1"/>
  <c r="K76" i="15"/>
  <c r="F90" i="1" s="1"/>
  <c r="J44" i="15"/>
  <c r="J41" i="15"/>
  <c r="D83" i="1" s="1"/>
  <c r="J103" i="15"/>
  <c r="O128" i="15"/>
  <c r="O45" i="15"/>
  <c r="C45" i="15"/>
  <c r="P9" i="15"/>
  <c r="P10" i="15"/>
  <c r="P7" i="15"/>
  <c r="C83" i="1" s="1"/>
  <c r="P11" i="15"/>
  <c r="P8" i="15"/>
  <c r="C89" i="1" s="1"/>
  <c r="M89" i="1" s="1"/>
  <c r="J45" i="15"/>
  <c r="AF148" i="15"/>
  <c r="J142" i="15" s="1"/>
  <c r="W142" i="15"/>
  <c r="AF17" i="15"/>
  <c r="W15" i="15"/>
  <c r="W17" i="15" s="1"/>
  <c r="J43" i="15"/>
  <c r="K79" i="15"/>
  <c r="K78" i="15"/>
  <c r="AG142" i="15"/>
  <c r="K74" i="15"/>
  <c r="D43" i="15"/>
  <c r="P15" i="15"/>
  <c r="P16" i="15"/>
  <c r="E79" i="15"/>
  <c r="Q98" i="15"/>
  <c r="G174" i="1" s="1"/>
  <c r="D42" i="15"/>
  <c r="O44" i="15"/>
  <c r="Q99" i="15"/>
  <c r="G180" i="1" s="1"/>
  <c r="Q180" i="1" s="1"/>
  <c r="AP117" i="15"/>
  <c r="J128" i="15"/>
  <c r="AE17" i="15"/>
  <c r="I16" i="15" s="1"/>
  <c r="AG15" i="15"/>
  <c r="V15" i="15"/>
  <c r="P128" i="15"/>
  <c r="D40" i="15"/>
  <c r="AP49" i="15"/>
  <c r="N10" i="15"/>
  <c r="N9" i="15"/>
  <c r="N6" i="15"/>
  <c r="N8" i="15"/>
  <c r="C87" i="1" s="1"/>
  <c r="M87" i="1" s="1"/>
  <c r="N11" i="15"/>
  <c r="N7" i="15"/>
  <c r="C81" i="1" s="1"/>
  <c r="P6" i="15"/>
  <c r="K77" i="15"/>
  <c r="V16" i="15"/>
  <c r="X16" i="15" s="1"/>
  <c r="AG16" i="15"/>
  <c r="AM148" i="15"/>
  <c r="N142" i="15" s="1"/>
  <c r="AP142" i="15"/>
  <c r="AP148" i="15" s="1"/>
  <c r="AG147" i="15"/>
  <c r="AD148" i="15"/>
  <c r="H145" i="15" s="1"/>
  <c r="C40" i="15"/>
  <c r="O137" i="15"/>
  <c r="AN119" i="15"/>
  <c r="O117" i="15" s="1"/>
  <c r="AP118" i="15"/>
  <c r="AE119" i="15"/>
  <c r="X137" i="15"/>
  <c r="AF119" i="15"/>
  <c r="W118" i="15"/>
  <c r="W119" i="15" s="1"/>
  <c r="J114" i="15"/>
  <c r="AG118" i="15"/>
  <c r="V118" i="15"/>
  <c r="AD119" i="15"/>
  <c r="U117" i="15"/>
  <c r="B114" i="15"/>
  <c r="C128" i="15"/>
  <c r="W85" i="15"/>
  <c r="X84" i="15"/>
  <c r="O103" i="15"/>
  <c r="C103" i="15"/>
  <c r="I103" i="15"/>
  <c r="K97" i="15"/>
  <c r="AM151" i="15"/>
  <c r="AM153" i="15" s="1"/>
  <c r="AM85" i="15"/>
  <c r="U83" i="15"/>
  <c r="U85" i="15" s="1"/>
  <c r="P94" i="15"/>
  <c r="P156" i="15"/>
  <c r="P83" i="15"/>
  <c r="P85" i="15" s="1"/>
  <c r="O94" i="15"/>
  <c r="AN151" i="15"/>
  <c r="AN85" i="15"/>
  <c r="O84" i="15" s="1"/>
  <c r="AP83" i="15"/>
  <c r="AP85" i="15" s="1"/>
  <c r="Q84" i="15" s="1"/>
  <c r="V83" i="15"/>
  <c r="D83" i="15"/>
  <c r="D84" i="15"/>
  <c r="J84" i="15"/>
  <c r="J85" i="15" s="1"/>
  <c r="I84" i="15"/>
  <c r="I85" i="15" s="1"/>
  <c r="AN152" i="15"/>
  <c r="AN51" i="15"/>
  <c r="O49" i="15" s="1"/>
  <c r="V50" i="15"/>
  <c r="V51" i="15" s="1"/>
  <c r="D165" i="15"/>
  <c r="AO152" i="15"/>
  <c r="AP50" i="15"/>
  <c r="AO51" i="15"/>
  <c r="P50" i="15" s="1"/>
  <c r="I50" i="15"/>
  <c r="I49" i="15"/>
  <c r="J161" i="15"/>
  <c r="AF153" i="15"/>
  <c r="I161" i="15"/>
  <c r="J156" i="15"/>
  <c r="H161" i="15"/>
  <c r="I156" i="15"/>
  <c r="J165" i="15"/>
  <c r="D161" i="15"/>
  <c r="O156" i="15"/>
  <c r="O161" i="15"/>
  <c r="C114" i="15"/>
  <c r="H114" i="15"/>
  <c r="P114" i="15"/>
  <c r="C80" i="15"/>
  <c r="P80" i="15"/>
  <c r="B80" i="15"/>
  <c r="C60" i="15"/>
  <c r="H128" i="15"/>
  <c r="E127" i="15"/>
  <c r="B128" i="15"/>
  <c r="N94" i="15"/>
  <c r="Q59" i="15"/>
  <c r="E54" i="15"/>
  <c r="J137" i="15"/>
  <c r="P137" i="15"/>
  <c r="Q136" i="15"/>
  <c r="C137" i="15"/>
  <c r="I137" i="15"/>
  <c r="E136" i="15"/>
  <c r="E131" i="15"/>
  <c r="Q89" i="15"/>
  <c r="G136" i="1" s="1"/>
  <c r="Q91" i="15"/>
  <c r="Q90" i="15"/>
  <c r="G142" i="1" s="1"/>
  <c r="Q92" i="15"/>
  <c r="I168" i="15"/>
  <c r="C168" i="15"/>
  <c r="I167" i="15"/>
  <c r="C166" i="15"/>
  <c r="I166" i="15"/>
  <c r="C167" i="15"/>
  <c r="I169" i="15"/>
  <c r="C169" i="15"/>
  <c r="AP162" i="15"/>
  <c r="Q74" i="15"/>
  <c r="AW154" i="15"/>
  <c r="Q88" i="15"/>
  <c r="P159" i="15"/>
  <c r="P157" i="15"/>
  <c r="P160" i="15"/>
  <c r="P158" i="15"/>
  <c r="V171" i="15"/>
  <c r="H94" i="15"/>
  <c r="K68" i="15"/>
  <c r="C51" i="8"/>
  <c r="B94" i="15"/>
  <c r="K32" i="15"/>
  <c r="E31" i="15"/>
  <c r="K31" i="15"/>
  <c r="B180" i="1" s="1"/>
  <c r="N128" i="15"/>
  <c r="Q132" i="15"/>
  <c r="Q134" i="15"/>
  <c r="Q135" i="15"/>
  <c r="Q133" i="15"/>
  <c r="B161" i="15"/>
  <c r="AP171" i="15"/>
  <c r="C156" i="15"/>
  <c r="E63" i="15"/>
  <c r="Q93" i="15"/>
  <c r="J166" i="15"/>
  <c r="J169" i="15"/>
  <c r="D169" i="15"/>
  <c r="J167" i="15"/>
  <c r="D167" i="15"/>
  <c r="D170" i="15"/>
  <c r="J170" i="15"/>
  <c r="D166" i="15"/>
  <c r="J168" i="15"/>
  <c r="D168" i="15"/>
  <c r="O114" i="15"/>
  <c r="C69" i="15"/>
  <c r="E58" i="15"/>
  <c r="Q56" i="15"/>
  <c r="E142" i="1" s="1"/>
  <c r="E57" i="15"/>
  <c r="Q55" i="15"/>
  <c r="E136" i="1" s="1"/>
  <c r="Q57" i="15"/>
  <c r="E56" i="15"/>
  <c r="Q58" i="15"/>
  <c r="E55" i="15"/>
  <c r="E59" i="15"/>
  <c r="Q76" i="15"/>
  <c r="G90" i="1" s="1"/>
  <c r="Q75" i="15"/>
  <c r="G84" i="1" s="1"/>
  <c r="Q77" i="15"/>
  <c r="E78" i="15"/>
  <c r="E75" i="15"/>
  <c r="Q78" i="15"/>
  <c r="I159" i="15"/>
  <c r="I157" i="15"/>
  <c r="C159" i="15"/>
  <c r="C157" i="15"/>
  <c r="I158" i="15"/>
  <c r="C158" i="15"/>
  <c r="I160" i="15"/>
  <c r="C160" i="15"/>
  <c r="N80" i="15"/>
  <c r="N46" i="15"/>
  <c r="E87" i="1"/>
  <c r="O87" i="1" s="1"/>
  <c r="J69" i="15"/>
  <c r="D69" i="15"/>
  <c r="K45" i="15"/>
  <c r="K43" i="15"/>
  <c r="K41" i="15"/>
  <c r="D84" i="1" s="1"/>
  <c r="K42" i="15"/>
  <c r="K44" i="15"/>
  <c r="D102" i="1" s="1"/>
  <c r="Q66" i="15"/>
  <c r="Q67" i="15"/>
  <c r="Q65" i="15"/>
  <c r="E180" i="1" s="1"/>
  <c r="Q64" i="15"/>
  <c r="E174" i="1" s="1"/>
  <c r="O146" i="15"/>
  <c r="O145" i="15"/>
  <c r="O143" i="15"/>
  <c r="O144" i="15"/>
  <c r="O169" i="15"/>
  <c r="O168" i="15"/>
  <c r="O166" i="15"/>
  <c r="O167" i="15"/>
  <c r="O170" i="15"/>
  <c r="O60" i="15"/>
  <c r="K66" i="15"/>
  <c r="K64" i="15"/>
  <c r="D174" i="1" s="1"/>
  <c r="E64" i="15"/>
  <c r="K65" i="15"/>
  <c r="D180" i="1" s="1"/>
  <c r="E65" i="15"/>
  <c r="K67" i="15"/>
  <c r="E67" i="15"/>
  <c r="E66" i="15"/>
  <c r="J60" i="15"/>
  <c r="D128" i="15"/>
  <c r="E76" i="15"/>
  <c r="Q63" i="15"/>
  <c r="O142" i="15"/>
  <c r="I170" i="15"/>
  <c r="I69" i="15"/>
  <c r="K134" i="15"/>
  <c r="E134" i="15"/>
  <c r="E135" i="15"/>
  <c r="K133" i="15"/>
  <c r="K135" i="15"/>
  <c r="E133" i="15"/>
  <c r="H180" i="1" s="1"/>
  <c r="K132" i="15"/>
  <c r="E132" i="15"/>
  <c r="H174" i="1" s="1"/>
  <c r="N161" i="15"/>
  <c r="N158" i="15"/>
  <c r="N157" i="15"/>
  <c r="N159" i="15"/>
  <c r="N160" i="15"/>
  <c r="N114" i="15"/>
  <c r="P60" i="15"/>
  <c r="K89" i="15"/>
  <c r="F136" i="1" s="1"/>
  <c r="K93" i="15"/>
  <c r="E89" i="15"/>
  <c r="E93" i="15"/>
  <c r="K92" i="15"/>
  <c r="E92" i="15"/>
  <c r="E90" i="15"/>
  <c r="K91" i="15"/>
  <c r="K90" i="15"/>
  <c r="F142" i="1" s="1"/>
  <c r="E91" i="15"/>
  <c r="C170" i="15"/>
  <c r="D137" i="15"/>
  <c r="Q110" i="15"/>
  <c r="Q109" i="15"/>
  <c r="Q111" i="15"/>
  <c r="Q112" i="15"/>
  <c r="P69" i="15"/>
  <c r="H159" i="15"/>
  <c r="B159" i="15"/>
  <c r="H158" i="15"/>
  <c r="H157" i="15"/>
  <c r="B158" i="15"/>
  <c r="H160" i="15"/>
  <c r="B160" i="15"/>
  <c r="B157" i="15"/>
  <c r="M90" i="1"/>
  <c r="C36" i="9"/>
  <c r="P103" i="15"/>
  <c r="D60" i="15"/>
  <c r="B156" i="15"/>
  <c r="D156" i="15"/>
  <c r="K111" i="15"/>
  <c r="E111" i="15"/>
  <c r="E110" i="15"/>
  <c r="H90" i="1" s="1"/>
  <c r="K110" i="15"/>
  <c r="K112" i="15"/>
  <c r="E112" i="15"/>
  <c r="K109" i="15"/>
  <c r="E109" i="15"/>
  <c r="H84" i="1" s="1"/>
  <c r="P168" i="15"/>
  <c r="P169" i="15"/>
  <c r="P167" i="15"/>
  <c r="P166" i="15"/>
  <c r="P170" i="15"/>
  <c r="Q68" i="15"/>
  <c r="Q79" i="15"/>
  <c r="K136" i="15"/>
  <c r="I80" i="15"/>
  <c r="Q124" i="15"/>
  <c r="Q125" i="15"/>
  <c r="Q126" i="15"/>
  <c r="Q123" i="15"/>
  <c r="H156" i="15"/>
  <c r="X128" i="15"/>
  <c r="E77" i="15"/>
  <c r="E88" i="15"/>
  <c r="D114" i="15"/>
  <c r="Q122" i="15"/>
  <c r="Q127" i="15"/>
  <c r="AG162" i="15"/>
  <c r="K161" i="15" s="1"/>
  <c r="J159" i="15"/>
  <c r="D159" i="15"/>
  <c r="D157" i="15"/>
  <c r="J157" i="15"/>
  <c r="J160" i="15"/>
  <c r="J158" i="15"/>
  <c r="D160" i="15"/>
  <c r="D158" i="15"/>
  <c r="K88" i="15"/>
  <c r="E124" i="15"/>
  <c r="K124" i="15"/>
  <c r="K125" i="15"/>
  <c r="E125" i="15"/>
  <c r="K126" i="15"/>
  <c r="K123" i="15"/>
  <c r="E126" i="15"/>
  <c r="E123" i="15"/>
  <c r="H136" i="1" s="1"/>
  <c r="O69" i="15"/>
  <c r="I114" i="15"/>
  <c r="B46" i="15"/>
  <c r="D103" i="15"/>
  <c r="O160" i="15"/>
  <c r="O159" i="15"/>
  <c r="O157" i="15"/>
  <c r="O158" i="15"/>
  <c r="J94" i="15"/>
  <c r="K98" i="15"/>
  <c r="F174" i="1" s="1"/>
  <c r="E100" i="15"/>
  <c r="E98" i="15"/>
  <c r="K102" i="15"/>
  <c r="K100" i="15"/>
  <c r="E101" i="15"/>
  <c r="K99" i="15"/>
  <c r="F180" i="1" s="1"/>
  <c r="K101" i="15"/>
  <c r="E99" i="15"/>
  <c r="E122" i="15"/>
  <c r="C165" i="15"/>
  <c r="E74" i="15"/>
  <c r="M180" i="1"/>
  <c r="C59" i="9"/>
  <c r="D94" i="15"/>
  <c r="C161" i="15"/>
  <c r="K122" i="15"/>
  <c r="E102" i="15"/>
  <c r="H12" i="15"/>
  <c r="K34" i="15"/>
  <c r="E8" i="15"/>
  <c r="J12" i="15"/>
  <c r="U148" i="15"/>
  <c r="K30" i="15"/>
  <c r="B174" i="1" s="1"/>
  <c r="E30" i="15"/>
  <c r="E32" i="15"/>
  <c r="E33" i="15"/>
  <c r="E34" i="15"/>
  <c r="E29" i="15"/>
  <c r="K33" i="15"/>
  <c r="K29" i="15"/>
  <c r="D35" i="15"/>
  <c r="J35" i="15"/>
  <c r="K26" i="15"/>
  <c r="Q35" i="15"/>
  <c r="E26" i="15"/>
  <c r="Q26" i="15"/>
  <c r="E6" i="15" l="1"/>
  <c r="K10" i="15"/>
  <c r="E11" i="15"/>
  <c r="J143" i="15"/>
  <c r="E7" i="15"/>
  <c r="K6" i="15"/>
  <c r="E9" i="15"/>
  <c r="K8" i="15"/>
  <c r="B90" i="1" s="1"/>
  <c r="L90" i="1" s="1"/>
  <c r="K9" i="15"/>
  <c r="E10" i="15"/>
  <c r="K11" i="15"/>
  <c r="E42" i="15"/>
  <c r="J146" i="15"/>
  <c r="H144" i="15"/>
  <c r="P144" i="15"/>
  <c r="E41" i="15"/>
  <c r="E43" i="15"/>
  <c r="E44" i="15"/>
  <c r="E40" i="15"/>
  <c r="Q40" i="15"/>
  <c r="Q42" i="15"/>
  <c r="E90" i="1" s="1"/>
  <c r="C36" i="11" s="1"/>
  <c r="Q45" i="15"/>
  <c r="Q43" i="15"/>
  <c r="Q44" i="15"/>
  <c r="Q41" i="15"/>
  <c r="E84" i="1" s="1"/>
  <c r="P46" i="15"/>
  <c r="Q12" i="15"/>
  <c r="X46" i="15"/>
  <c r="D12" i="15"/>
  <c r="V152" i="15"/>
  <c r="B12" i="15"/>
  <c r="H146" i="15"/>
  <c r="H143" i="15"/>
  <c r="X162" i="15"/>
  <c r="B145" i="15"/>
  <c r="D80" i="15"/>
  <c r="O46" i="15"/>
  <c r="K166" i="15"/>
  <c r="K168" i="15"/>
  <c r="K165" i="15"/>
  <c r="E168" i="15"/>
  <c r="K167" i="15"/>
  <c r="K169" i="15"/>
  <c r="I12" i="15"/>
  <c r="N144" i="15"/>
  <c r="N145" i="15"/>
  <c r="K83" i="15"/>
  <c r="K85" i="15" s="1"/>
  <c r="B146" i="15"/>
  <c r="B143" i="15"/>
  <c r="B144" i="15"/>
  <c r="O12" i="15"/>
  <c r="N147" i="15"/>
  <c r="AG119" i="15"/>
  <c r="K117" i="15" s="1"/>
  <c r="I46" i="15"/>
  <c r="O16" i="15"/>
  <c r="O17" i="15" s="1"/>
  <c r="J46" i="15"/>
  <c r="C147" i="15"/>
  <c r="C146" i="15"/>
  <c r="I144" i="15"/>
  <c r="I142" i="15"/>
  <c r="I145" i="15"/>
  <c r="C144" i="15"/>
  <c r="P118" i="15"/>
  <c r="P119" i="15" s="1"/>
  <c r="I146" i="15"/>
  <c r="C145" i="15"/>
  <c r="I143" i="15"/>
  <c r="W148" i="15"/>
  <c r="C12" i="15"/>
  <c r="C142" i="15"/>
  <c r="C143" i="15"/>
  <c r="D142" i="15"/>
  <c r="D143" i="15"/>
  <c r="C46" i="15"/>
  <c r="J80" i="15"/>
  <c r="P143" i="15"/>
  <c r="O83" i="15"/>
  <c r="O85" i="15" s="1"/>
  <c r="P145" i="15"/>
  <c r="C49" i="15"/>
  <c r="X142" i="15"/>
  <c r="X148" i="15" s="1"/>
  <c r="P146" i="15"/>
  <c r="P147" i="15"/>
  <c r="D144" i="15"/>
  <c r="J144" i="15"/>
  <c r="D118" i="15"/>
  <c r="J145" i="15"/>
  <c r="D145" i="15"/>
  <c r="Q16" i="15"/>
  <c r="Q17" i="15" s="1"/>
  <c r="N12" i="15"/>
  <c r="I51" i="15"/>
  <c r="C51" i="13"/>
  <c r="D46" i="15"/>
  <c r="AP151" i="15"/>
  <c r="K80" i="15"/>
  <c r="D146" i="15"/>
  <c r="H147" i="15"/>
  <c r="H142" i="15"/>
  <c r="B147" i="15"/>
  <c r="B142" i="15"/>
  <c r="P17" i="15"/>
  <c r="V151" i="15"/>
  <c r="V17" i="15"/>
  <c r="X15" i="15"/>
  <c r="X17" i="15" s="1"/>
  <c r="AG148" i="15"/>
  <c r="E142" i="15" s="1"/>
  <c r="AG17" i="15"/>
  <c r="I15" i="15"/>
  <c r="I17" i="15" s="1"/>
  <c r="C16" i="15"/>
  <c r="C15" i="15"/>
  <c r="P12" i="15"/>
  <c r="Q103" i="15"/>
  <c r="N146" i="15"/>
  <c r="D15" i="15"/>
  <c r="J15" i="15"/>
  <c r="J16" i="15"/>
  <c r="D16" i="15"/>
  <c r="P90" i="1"/>
  <c r="C30" i="12"/>
  <c r="N143" i="15"/>
  <c r="AP119" i="15"/>
  <c r="Q117" i="15" s="1"/>
  <c r="Q142" i="15"/>
  <c r="X50" i="15"/>
  <c r="X51" i="15" s="1"/>
  <c r="D147" i="15"/>
  <c r="J147" i="15"/>
  <c r="O118" i="15"/>
  <c r="O119" i="15" s="1"/>
  <c r="C118" i="15"/>
  <c r="I117" i="15"/>
  <c r="I118" i="15" s="1"/>
  <c r="C117" i="15"/>
  <c r="K114" i="15"/>
  <c r="J117" i="15"/>
  <c r="J118" i="15" s="1"/>
  <c r="D117" i="15"/>
  <c r="V119" i="15"/>
  <c r="X118" i="15"/>
  <c r="U119" i="15"/>
  <c r="X117" i="15"/>
  <c r="E84" i="15"/>
  <c r="Q83" i="15"/>
  <c r="Q85" i="15" s="1"/>
  <c r="E83" i="15"/>
  <c r="D85" i="15"/>
  <c r="AN153" i="15"/>
  <c r="O151" i="15" s="1"/>
  <c r="O152" i="15" s="1"/>
  <c r="O153" i="15" s="1"/>
  <c r="C84" i="15"/>
  <c r="C83" i="15"/>
  <c r="V85" i="15"/>
  <c r="X83" i="15"/>
  <c r="X85" i="15" s="1"/>
  <c r="O50" i="15"/>
  <c r="O51" i="15" s="1"/>
  <c r="C50" i="15"/>
  <c r="Q165" i="15"/>
  <c r="P49" i="15"/>
  <c r="P51" i="15" s="1"/>
  <c r="D50" i="15"/>
  <c r="D49" i="15"/>
  <c r="AP51" i="15"/>
  <c r="E50" i="15" s="1"/>
  <c r="AO153" i="15"/>
  <c r="P151" i="15" s="1"/>
  <c r="AP152" i="15"/>
  <c r="I171" i="15"/>
  <c r="AG151" i="15"/>
  <c r="U151" i="15"/>
  <c r="J162" i="15"/>
  <c r="W152" i="15"/>
  <c r="W153" i="15" s="1"/>
  <c r="J152" i="15"/>
  <c r="U152" i="15"/>
  <c r="J171" i="15"/>
  <c r="I151" i="15"/>
  <c r="I153" i="15" s="1"/>
  <c r="AG152" i="15"/>
  <c r="P171" i="15"/>
  <c r="C171" i="15"/>
  <c r="O171" i="15"/>
  <c r="P162" i="15"/>
  <c r="O162" i="15"/>
  <c r="E156" i="15"/>
  <c r="E161" i="15"/>
  <c r="Q156" i="15"/>
  <c r="N162" i="15"/>
  <c r="B162" i="15"/>
  <c r="E94" i="15"/>
  <c r="Q94" i="15"/>
  <c r="E60" i="15"/>
  <c r="Q137" i="15"/>
  <c r="K137" i="15"/>
  <c r="O148" i="15"/>
  <c r="Q166" i="15"/>
  <c r="E169" i="15"/>
  <c r="Q169" i="15"/>
  <c r="Q167" i="15"/>
  <c r="Q168" i="15"/>
  <c r="Q170" i="15"/>
  <c r="K103" i="15"/>
  <c r="Q69" i="15"/>
  <c r="O142" i="1"/>
  <c r="C51" i="11"/>
  <c r="K46" i="15"/>
  <c r="D90" i="1"/>
  <c r="E166" i="15"/>
  <c r="K128" i="15"/>
  <c r="Q114" i="15"/>
  <c r="R180" i="1"/>
  <c r="C51" i="14"/>
  <c r="Q80" i="15"/>
  <c r="Q142" i="1"/>
  <c r="C43" i="13"/>
  <c r="D162" i="15"/>
  <c r="E114" i="15"/>
  <c r="C36" i="8"/>
  <c r="H162" i="15"/>
  <c r="Q90" i="1"/>
  <c r="C30" i="13"/>
  <c r="Q160" i="15"/>
  <c r="Q161" i="15"/>
  <c r="Q157" i="15"/>
  <c r="Q158" i="15"/>
  <c r="Q159" i="15"/>
  <c r="E80" i="15"/>
  <c r="E158" i="15"/>
  <c r="E159" i="15"/>
  <c r="K157" i="15"/>
  <c r="K159" i="15"/>
  <c r="E157" i="15"/>
  <c r="E160" i="15"/>
  <c r="K158" i="15"/>
  <c r="K160" i="15"/>
  <c r="C162" i="15"/>
  <c r="E165" i="15"/>
  <c r="L180" i="1"/>
  <c r="C59" i="8"/>
  <c r="K156" i="15"/>
  <c r="E137" i="15"/>
  <c r="Q143" i="15"/>
  <c r="Q144" i="15"/>
  <c r="Q147" i="15"/>
  <c r="Q146" i="15"/>
  <c r="Q145" i="15"/>
  <c r="E128" i="15"/>
  <c r="H142" i="1"/>
  <c r="R90" i="1"/>
  <c r="C30" i="14"/>
  <c r="D171" i="15"/>
  <c r="E170" i="15"/>
  <c r="Q60" i="15"/>
  <c r="P180" i="1"/>
  <c r="C51" i="12"/>
  <c r="Q128" i="15"/>
  <c r="I162" i="15"/>
  <c r="E167" i="15"/>
  <c r="E103" i="15"/>
  <c r="O180" i="1"/>
  <c r="C59" i="11"/>
  <c r="E69" i="15"/>
  <c r="N180" i="1"/>
  <c r="C59" i="10"/>
  <c r="K94" i="15"/>
  <c r="P142" i="1"/>
  <c r="C43" i="12"/>
  <c r="K69" i="15"/>
  <c r="E35" i="15"/>
  <c r="K35" i="15"/>
  <c r="E12" i="15"/>
  <c r="E113" i="1"/>
  <c r="D113" i="1"/>
  <c r="C113" i="1"/>
  <c r="B113" i="1"/>
  <c r="K12" i="15" l="1"/>
  <c r="O90" i="1"/>
  <c r="E46" i="15"/>
  <c r="Q46" i="15"/>
  <c r="V153" i="15"/>
  <c r="K171" i="15"/>
  <c r="K118" i="15"/>
  <c r="I148" i="15"/>
  <c r="J148" i="15"/>
  <c r="C148" i="15"/>
  <c r="C51" i="15"/>
  <c r="D119" i="15"/>
  <c r="H148" i="15"/>
  <c r="P148" i="15"/>
  <c r="N148" i="15"/>
  <c r="D17" i="15"/>
  <c r="B148" i="15"/>
  <c r="X151" i="15"/>
  <c r="C17" i="15"/>
  <c r="D148" i="15"/>
  <c r="K143" i="15"/>
  <c r="K146" i="15"/>
  <c r="E117" i="15"/>
  <c r="K144" i="15"/>
  <c r="E145" i="15"/>
  <c r="E143" i="15"/>
  <c r="E85" i="15"/>
  <c r="Q118" i="15"/>
  <c r="Q119" i="15" s="1"/>
  <c r="E144" i="15"/>
  <c r="E146" i="15"/>
  <c r="K119" i="15"/>
  <c r="E118" i="15"/>
  <c r="K15" i="15"/>
  <c r="K16" i="15"/>
  <c r="E15" i="15"/>
  <c r="E16" i="15"/>
  <c r="K147" i="15"/>
  <c r="E147" i="15"/>
  <c r="K142" i="15"/>
  <c r="K145" i="15"/>
  <c r="J17" i="15"/>
  <c r="D51" i="15"/>
  <c r="C151" i="15"/>
  <c r="C119" i="15"/>
  <c r="X119" i="15"/>
  <c r="I119" i="15"/>
  <c r="J119" i="15"/>
  <c r="C85" i="15"/>
  <c r="C152" i="15"/>
  <c r="D152" i="15"/>
  <c r="Q148" i="15"/>
  <c r="AP153" i="15"/>
  <c r="Q151" i="15" s="1"/>
  <c r="P152" i="15"/>
  <c r="P153" i="15" s="1"/>
  <c r="Q49" i="15"/>
  <c r="Q50" i="15"/>
  <c r="E49" i="15"/>
  <c r="E51" i="15" s="1"/>
  <c r="U153" i="15"/>
  <c r="X152" i="15"/>
  <c r="AG153" i="15"/>
  <c r="K152" i="15" s="1"/>
  <c r="J151" i="15"/>
  <c r="J153" i="15" s="1"/>
  <c r="D151" i="15"/>
  <c r="E171" i="15"/>
  <c r="Q162" i="15"/>
  <c r="N90" i="1"/>
  <c r="C36" i="10"/>
  <c r="Q171" i="15"/>
  <c r="E162" i="15"/>
  <c r="R142" i="1"/>
  <c r="C43" i="14"/>
  <c r="K162" i="15"/>
  <c r="E5" i="9"/>
  <c r="K17" i="15" l="1"/>
  <c r="Q51" i="15"/>
  <c r="E119" i="15"/>
  <c r="X153" i="15"/>
  <c r="K148" i="15"/>
  <c r="E148" i="15"/>
  <c r="C153" i="15"/>
  <c r="E17" i="15"/>
  <c r="Q152" i="15"/>
  <c r="Q153" i="15" s="1"/>
  <c r="D153" i="15"/>
  <c r="E152" i="15"/>
  <c r="E151" i="15"/>
  <c r="K151" i="15"/>
  <c r="K153" i="15" s="1"/>
  <c r="E190" i="1"/>
  <c r="E54" i="14"/>
  <c r="E53" i="14"/>
  <c r="E52" i="14"/>
  <c r="E50" i="14"/>
  <c r="E46" i="14"/>
  <c r="E45" i="14"/>
  <c r="E44" i="14"/>
  <c r="E42" i="14"/>
  <c r="E38" i="14"/>
  <c r="E33" i="14"/>
  <c r="E32" i="14"/>
  <c r="E31" i="14"/>
  <c r="E29" i="14"/>
  <c r="E25" i="14"/>
  <c r="E20" i="14"/>
  <c r="E15" i="14"/>
  <c r="E10" i="14"/>
  <c r="E5" i="14"/>
  <c r="E54" i="13"/>
  <c r="E53" i="13"/>
  <c r="E52" i="13"/>
  <c r="E50" i="13"/>
  <c r="E46" i="13"/>
  <c r="E45" i="13"/>
  <c r="E44" i="13"/>
  <c r="E42" i="13"/>
  <c r="E38" i="13"/>
  <c r="E33" i="13"/>
  <c r="E32" i="13"/>
  <c r="E31" i="13"/>
  <c r="E29" i="13"/>
  <c r="E25" i="13"/>
  <c r="E20" i="13"/>
  <c r="E15" i="13"/>
  <c r="E10" i="13"/>
  <c r="E5" i="13"/>
  <c r="E54" i="12"/>
  <c r="E53" i="12"/>
  <c r="E52" i="12"/>
  <c r="E50" i="12"/>
  <c r="E46" i="12"/>
  <c r="E45" i="12"/>
  <c r="E44" i="12"/>
  <c r="E42" i="12"/>
  <c r="E38" i="12"/>
  <c r="E33" i="12"/>
  <c r="E32" i="12"/>
  <c r="E31" i="12"/>
  <c r="E29" i="12"/>
  <c r="E25" i="12"/>
  <c r="E20" i="12"/>
  <c r="E15" i="12"/>
  <c r="E10" i="12"/>
  <c r="E5" i="12"/>
  <c r="E62" i="11"/>
  <c r="E61" i="11"/>
  <c r="E60" i="11"/>
  <c r="E58" i="11"/>
  <c r="E54" i="11"/>
  <c r="E53" i="11"/>
  <c r="E52" i="11"/>
  <c r="E50" i="11"/>
  <c r="E46" i="11"/>
  <c r="E45" i="11"/>
  <c r="E44" i="11"/>
  <c r="E39" i="11"/>
  <c r="E38" i="11"/>
  <c r="E37" i="11"/>
  <c r="E35" i="11"/>
  <c r="E31" i="11"/>
  <c r="E30" i="11"/>
  <c r="E29" i="11"/>
  <c r="E24" i="11"/>
  <c r="E19" i="11"/>
  <c r="E18" i="11"/>
  <c r="E17" i="11"/>
  <c r="E12" i="11"/>
  <c r="E7" i="11"/>
  <c r="E6" i="11"/>
  <c r="E5" i="11"/>
  <c r="E62" i="10"/>
  <c r="E61" i="10"/>
  <c r="E60" i="10"/>
  <c r="E58" i="10"/>
  <c r="E54" i="10"/>
  <c r="E53" i="10"/>
  <c r="E52" i="10"/>
  <c r="E50" i="10"/>
  <c r="E46" i="10"/>
  <c r="E45" i="10"/>
  <c r="E44" i="10"/>
  <c r="E39" i="10"/>
  <c r="E38" i="10"/>
  <c r="E37" i="10"/>
  <c r="E35" i="10"/>
  <c r="E31" i="10"/>
  <c r="E30" i="10"/>
  <c r="E29" i="10"/>
  <c r="E24" i="10"/>
  <c r="E19" i="10"/>
  <c r="E18" i="10"/>
  <c r="E17" i="10"/>
  <c r="E12" i="10"/>
  <c r="E7" i="10"/>
  <c r="E6" i="10"/>
  <c r="E5" i="10"/>
  <c r="E62" i="9"/>
  <c r="E61" i="9"/>
  <c r="E60" i="9"/>
  <c r="E58" i="9"/>
  <c r="E54" i="9"/>
  <c r="E53" i="9"/>
  <c r="E52" i="9"/>
  <c r="E50" i="9"/>
  <c r="E46" i="9"/>
  <c r="E45" i="9"/>
  <c r="E44" i="9"/>
  <c r="E39" i="9"/>
  <c r="E38" i="9"/>
  <c r="E37" i="9"/>
  <c r="E35" i="9"/>
  <c r="E31" i="9"/>
  <c r="E30" i="9"/>
  <c r="E29" i="9"/>
  <c r="E24" i="9"/>
  <c r="E19" i="9"/>
  <c r="E18" i="9"/>
  <c r="E17" i="9"/>
  <c r="E12" i="9"/>
  <c r="E7" i="9"/>
  <c r="E6" i="9"/>
  <c r="E62" i="8"/>
  <c r="E61" i="8"/>
  <c r="E60" i="8"/>
  <c r="E58" i="8"/>
  <c r="E54" i="8"/>
  <c r="E53" i="8"/>
  <c r="E52" i="8"/>
  <c r="E50" i="8"/>
  <c r="E46" i="8"/>
  <c r="E45" i="8"/>
  <c r="E44" i="8"/>
  <c r="E39" i="8"/>
  <c r="E38" i="8"/>
  <c r="E35" i="8"/>
  <c r="E31" i="8"/>
  <c r="E30" i="8"/>
  <c r="E29" i="8"/>
  <c r="E24" i="8"/>
  <c r="E19" i="8"/>
  <c r="E18" i="8"/>
  <c r="E17" i="8"/>
  <c r="E12" i="8"/>
  <c r="E6" i="8"/>
  <c r="E7" i="8"/>
  <c r="E5" i="8"/>
  <c r="E153" i="15" l="1"/>
  <c r="E166" i="1"/>
  <c r="E184" i="1"/>
  <c r="B146" i="1"/>
  <c r="AF57" i="2"/>
  <c r="AK111" i="2"/>
  <c r="AD84" i="2"/>
  <c r="B190" i="1"/>
  <c r="C167" i="1"/>
  <c r="C145" i="1"/>
  <c r="AE57" i="2"/>
  <c r="AL57" i="2"/>
  <c r="AD111" i="2"/>
  <c r="C146" i="1"/>
  <c r="D146" i="1"/>
  <c r="AL111" i="2"/>
  <c r="AL84" i="2"/>
  <c r="AD30" i="2"/>
  <c r="AM84" i="2"/>
  <c r="AE84" i="2"/>
  <c r="D145" i="1"/>
  <c r="D115" i="1"/>
  <c r="C189" i="1"/>
  <c r="E99" i="1"/>
  <c r="AE30" i="2"/>
  <c r="E196" i="1" l="1"/>
  <c r="E242" i="1" s="1"/>
  <c r="C166" i="1"/>
  <c r="B75" i="1"/>
  <c r="B77" i="1"/>
  <c r="D151" i="1"/>
  <c r="B93" i="1"/>
  <c r="D94" i="1"/>
  <c r="B100" i="1"/>
  <c r="D166" i="1"/>
  <c r="D128" i="1"/>
  <c r="D153" i="1"/>
  <c r="B95" i="1"/>
  <c r="C127" i="1"/>
  <c r="C157" i="1" s="1"/>
  <c r="C185" i="1"/>
  <c r="D184" i="1"/>
  <c r="C128" i="1"/>
  <c r="B99" i="1"/>
  <c r="B191" i="1"/>
  <c r="C152" i="1"/>
  <c r="D183" i="1"/>
  <c r="E94" i="1"/>
  <c r="C190" i="1"/>
  <c r="C184" i="1"/>
  <c r="D95" i="1"/>
  <c r="C165" i="1"/>
  <c r="D152" i="1"/>
  <c r="B185" i="1"/>
  <c r="D101" i="1"/>
  <c r="D100" i="1"/>
  <c r="B101" i="1"/>
  <c r="C115" i="1"/>
  <c r="B114" i="1"/>
  <c r="AD57" i="2"/>
  <c r="D93" i="1"/>
  <c r="D99" i="1"/>
  <c r="AM111" i="2"/>
  <c r="D147" i="1"/>
  <c r="AK84" i="2"/>
  <c r="AF111" i="2"/>
  <c r="E152" i="1"/>
  <c r="E128" i="1"/>
  <c r="E146" i="1"/>
  <c r="AK30" i="2"/>
  <c r="C93" i="1"/>
  <c r="C99" i="1"/>
  <c r="E114" i="1"/>
  <c r="D167" i="1"/>
  <c r="B183" i="1"/>
  <c r="B189" i="1"/>
  <c r="B165" i="1"/>
  <c r="B184" i="1"/>
  <c r="B115" i="1"/>
  <c r="AL30" i="2"/>
  <c r="C94" i="1"/>
  <c r="AM30" i="2"/>
  <c r="C101" i="1"/>
  <c r="C95" i="1"/>
  <c r="AE111" i="2"/>
  <c r="E151" i="1"/>
  <c r="E145" i="1"/>
  <c r="E127" i="1"/>
  <c r="E157" i="1" s="1"/>
  <c r="AF84" i="2"/>
  <c r="E183" i="1"/>
  <c r="E189" i="1"/>
  <c r="E77" i="1"/>
  <c r="AK57" i="2"/>
  <c r="E93" i="1"/>
  <c r="AM57" i="2"/>
  <c r="E95" i="1"/>
  <c r="E101" i="1"/>
  <c r="E129" i="1"/>
  <c r="E147" i="1"/>
  <c r="E153" i="1"/>
  <c r="B145" i="1"/>
  <c r="B151" i="1"/>
  <c r="B127" i="1"/>
  <c r="C100" i="1"/>
  <c r="C147" i="1"/>
  <c r="D189" i="1"/>
  <c r="E191" i="1"/>
  <c r="E185" i="1"/>
  <c r="C151" i="1"/>
  <c r="B94" i="1"/>
  <c r="C191" i="1"/>
  <c r="D191" i="1"/>
  <c r="D185" i="1"/>
  <c r="E167" i="1"/>
  <c r="C183" i="1"/>
  <c r="B153" i="1"/>
  <c r="B152" i="1"/>
  <c r="D190" i="1"/>
  <c r="B147" i="1"/>
  <c r="C153" i="1"/>
  <c r="E100" i="1"/>
  <c r="C129" i="1"/>
  <c r="B96" i="1"/>
  <c r="C37" i="8" s="1"/>
  <c r="B192" i="1"/>
  <c r="F148" i="1"/>
  <c r="C192" i="1"/>
  <c r="C148" i="1"/>
  <c r="E186" i="1"/>
  <c r="B154" i="1"/>
  <c r="E130" i="1"/>
  <c r="D158" i="1" l="1"/>
  <c r="C197" i="1"/>
  <c r="C243" i="1" s="1"/>
  <c r="B157" i="1"/>
  <c r="D196" i="1"/>
  <c r="D242" i="1" s="1"/>
  <c r="E159" i="1"/>
  <c r="C195" i="1"/>
  <c r="C241" i="1" s="1"/>
  <c r="B107" i="1"/>
  <c r="B238" i="1" s="1"/>
  <c r="B105" i="1"/>
  <c r="B236" i="1" s="1"/>
  <c r="B195" i="1"/>
  <c r="B241" i="1" s="1"/>
  <c r="C196" i="1"/>
  <c r="C242" i="1" s="1"/>
  <c r="E107" i="1"/>
  <c r="E233" i="1" s="1"/>
  <c r="C158" i="1"/>
  <c r="E158" i="1"/>
  <c r="C159" i="1"/>
  <c r="D197" i="1"/>
  <c r="D243" i="1" s="1"/>
  <c r="E197" i="1"/>
  <c r="E243" i="1" s="1"/>
  <c r="F186" i="1"/>
  <c r="B102" i="1"/>
  <c r="C154" i="1"/>
  <c r="G148" i="1"/>
  <c r="H116" i="1"/>
  <c r="G192" i="1"/>
  <c r="D192" i="1"/>
  <c r="B168" i="1"/>
  <c r="G186" i="1"/>
  <c r="B186" i="1"/>
  <c r="D76" i="1"/>
  <c r="F192" i="1"/>
  <c r="H192" i="1"/>
  <c r="D77" i="1"/>
  <c r="H102" i="1"/>
  <c r="E154" i="1"/>
  <c r="F168" i="1"/>
  <c r="D186" i="1"/>
  <c r="F130" i="1"/>
  <c r="F102" i="1"/>
  <c r="H154" i="1"/>
  <c r="H130" i="1"/>
  <c r="C102" i="1"/>
  <c r="C78" i="1"/>
  <c r="F154" i="1"/>
  <c r="B130" i="1"/>
  <c r="E116" i="1"/>
  <c r="C116" i="1"/>
  <c r="B116" i="1"/>
  <c r="C77" i="1"/>
  <c r="B129" i="1"/>
  <c r="B159" i="1" s="1"/>
  <c r="B167" i="1"/>
  <c r="C186" i="1"/>
  <c r="C168" i="1"/>
  <c r="G154" i="1"/>
  <c r="E96" i="1"/>
  <c r="F116" i="1"/>
  <c r="E115" i="1"/>
  <c r="C96" i="1"/>
  <c r="G96" i="1"/>
  <c r="E75" i="1"/>
  <c r="D129" i="1"/>
  <c r="D159" i="1" s="1"/>
  <c r="D127" i="1"/>
  <c r="D157" i="1" s="1"/>
  <c r="C76" i="1"/>
  <c r="D154" i="1"/>
  <c r="E168" i="1"/>
  <c r="B166" i="1"/>
  <c r="E102" i="1"/>
  <c r="E148" i="1"/>
  <c r="C114" i="1"/>
  <c r="D75" i="1"/>
  <c r="B76" i="1"/>
  <c r="D114" i="1"/>
  <c r="E192" i="1"/>
  <c r="E76" i="1"/>
  <c r="H168" i="1"/>
  <c r="B148" i="1"/>
  <c r="D96" i="1"/>
  <c r="D148" i="1"/>
  <c r="B128" i="1"/>
  <c r="B158" i="1" s="1"/>
  <c r="F96" i="1"/>
  <c r="C75" i="1"/>
  <c r="E165" i="1"/>
  <c r="H148" i="1"/>
  <c r="H96" i="1"/>
  <c r="D165" i="1"/>
  <c r="G102" i="1"/>
  <c r="H186" i="1"/>
  <c r="BA10" i="2"/>
  <c r="AJ113" i="2"/>
  <c r="AC113" i="2"/>
  <c r="V113" i="2"/>
  <c r="V86" i="2"/>
  <c r="V59" i="2"/>
  <c r="V32" i="2"/>
  <c r="V5" i="2"/>
  <c r="H160" i="1" l="1"/>
  <c r="E238" i="1"/>
  <c r="B231" i="1"/>
  <c r="B233" i="1"/>
  <c r="E160" i="1"/>
  <c r="E106" i="1"/>
  <c r="E232" i="1" s="1"/>
  <c r="H198" i="1"/>
  <c r="H244" i="1" s="1"/>
  <c r="B198" i="1"/>
  <c r="B244" i="1" s="1"/>
  <c r="F160" i="1"/>
  <c r="D105" i="1"/>
  <c r="D236" i="1" s="1"/>
  <c r="C108" i="1"/>
  <c r="C234" i="1" s="1"/>
  <c r="C198" i="1"/>
  <c r="C244" i="1" s="1"/>
  <c r="B196" i="1"/>
  <c r="B242" i="1" s="1"/>
  <c r="C107" i="1"/>
  <c r="C238" i="1" s="1"/>
  <c r="D107" i="1"/>
  <c r="D233" i="1" s="1"/>
  <c r="E105" i="1"/>
  <c r="E236" i="1" s="1"/>
  <c r="D195" i="1"/>
  <c r="D241" i="1" s="1"/>
  <c r="E195" i="1"/>
  <c r="E241" i="1" s="1"/>
  <c r="E198" i="1"/>
  <c r="E244" i="1" s="1"/>
  <c r="C106" i="1"/>
  <c r="C237" i="1" s="1"/>
  <c r="B106" i="1"/>
  <c r="B237" i="1" s="1"/>
  <c r="B197" i="1"/>
  <c r="B243" i="1" s="1"/>
  <c r="D106" i="1"/>
  <c r="D237" i="1" s="1"/>
  <c r="F198" i="1"/>
  <c r="F244" i="1" s="1"/>
  <c r="C105" i="1"/>
  <c r="C236" i="1" s="1"/>
  <c r="B160" i="1"/>
  <c r="D116" i="1"/>
  <c r="G168" i="1"/>
  <c r="E78" i="1"/>
  <c r="D130" i="1"/>
  <c r="D160" i="1" s="1"/>
  <c r="C130" i="1"/>
  <c r="C160" i="1" s="1"/>
  <c r="B78" i="1"/>
  <c r="F78" i="1"/>
  <c r="D78" i="1"/>
  <c r="D168" i="1"/>
  <c r="G116" i="1"/>
  <c r="G78" i="1"/>
  <c r="G130" i="1"/>
  <c r="G160" i="1" s="1"/>
  <c r="H78" i="1"/>
  <c r="C239" i="1" l="1"/>
  <c r="D232" i="1"/>
  <c r="E237" i="1"/>
  <c r="D238" i="1"/>
  <c r="C233" i="1"/>
  <c r="C231" i="1"/>
  <c r="C232" i="1"/>
  <c r="B232" i="1"/>
  <c r="D231" i="1"/>
  <c r="E231" i="1"/>
  <c r="F108" i="1"/>
  <c r="F239" i="1" s="1"/>
  <c r="B108" i="1"/>
  <c r="B239" i="1" s="1"/>
  <c r="E108" i="1"/>
  <c r="E239" i="1" s="1"/>
  <c r="G198" i="1"/>
  <c r="G244" i="1" s="1"/>
  <c r="D108" i="1"/>
  <c r="G108" i="1"/>
  <c r="G239" i="1" s="1"/>
  <c r="H108" i="1"/>
  <c r="H239" i="1" s="1"/>
  <c r="D198" i="1"/>
  <c r="D244" i="1" s="1"/>
  <c r="S198" i="1"/>
  <c r="P197" i="1"/>
  <c r="P196" i="1"/>
  <c r="P195" i="1"/>
  <c r="S186" i="1"/>
  <c r="P185" i="1"/>
  <c r="P184" i="1"/>
  <c r="P183" i="1"/>
  <c r="S192" i="1"/>
  <c r="P191" i="1"/>
  <c r="P190" i="1"/>
  <c r="P189" i="1"/>
  <c r="S174" i="1"/>
  <c r="P173" i="1"/>
  <c r="P172" i="1"/>
  <c r="P171" i="1"/>
  <c r="S168" i="1"/>
  <c r="P167" i="1"/>
  <c r="P166" i="1"/>
  <c r="P165" i="1"/>
  <c r="S160" i="1"/>
  <c r="P159" i="1"/>
  <c r="P158" i="1"/>
  <c r="P157" i="1"/>
  <c r="S148" i="1"/>
  <c r="P147" i="1"/>
  <c r="P146" i="1"/>
  <c r="P145" i="1"/>
  <c r="S154" i="1"/>
  <c r="P153" i="1"/>
  <c r="P152" i="1"/>
  <c r="P151" i="1"/>
  <c r="S136" i="1"/>
  <c r="P135" i="1"/>
  <c r="P134" i="1"/>
  <c r="P133" i="1"/>
  <c r="S130" i="1"/>
  <c r="P129" i="1"/>
  <c r="P128" i="1"/>
  <c r="P127" i="1"/>
  <c r="S122" i="1"/>
  <c r="P121" i="1"/>
  <c r="P120" i="1"/>
  <c r="P119" i="1"/>
  <c r="S116" i="1"/>
  <c r="P115" i="1"/>
  <c r="P114" i="1"/>
  <c r="P113" i="1"/>
  <c r="S108" i="1"/>
  <c r="P107" i="1"/>
  <c r="P106" i="1"/>
  <c r="P105" i="1"/>
  <c r="S96" i="1"/>
  <c r="P95" i="1"/>
  <c r="P94" i="1"/>
  <c r="P93" i="1"/>
  <c r="S102" i="1"/>
  <c r="P101" i="1"/>
  <c r="P100" i="1"/>
  <c r="P99" i="1"/>
  <c r="S84" i="1"/>
  <c r="P83" i="1"/>
  <c r="P82" i="1"/>
  <c r="P81" i="1"/>
  <c r="S78" i="1"/>
  <c r="P77" i="1"/>
  <c r="P76" i="1"/>
  <c r="P75" i="1"/>
  <c r="S56" i="1"/>
  <c r="P55" i="1"/>
  <c r="P54" i="1"/>
  <c r="P53" i="1"/>
  <c r="S50" i="1"/>
  <c r="P49" i="1"/>
  <c r="P48" i="1"/>
  <c r="P47" i="1"/>
  <c r="S42" i="1"/>
  <c r="P41" i="1"/>
  <c r="P40" i="1"/>
  <c r="P39" i="1"/>
  <c r="S36" i="1"/>
  <c r="P35" i="1"/>
  <c r="P34" i="1"/>
  <c r="P33" i="1"/>
  <c r="S70" i="1"/>
  <c r="P69" i="1"/>
  <c r="P68" i="1"/>
  <c r="P67" i="1"/>
  <c r="S64" i="1"/>
  <c r="P63" i="1"/>
  <c r="P62" i="1"/>
  <c r="P61" i="1"/>
  <c r="S28" i="1"/>
  <c r="P27" i="1"/>
  <c r="P26" i="1"/>
  <c r="P25" i="1"/>
  <c r="S22" i="1"/>
  <c r="P21" i="1"/>
  <c r="P20" i="1"/>
  <c r="P19" i="1"/>
  <c r="S14" i="1"/>
  <c r="P13" i="1"/>
  <c r="P12" i="1"/>
  <c r="P11" i="1"/>
  <c r="S8" i="1"/>
  <c r="P7" i="1"/>
  <c r="P6" i="1"/>
  <c r="P5" i="1"/>
  <c r="G234" i="1" l="1"/>
  <c r="H234" i="1"/>
  <c r="E234" i="1"/>
  <c r="B234" i="1"/>
  <c r="F234" i="1"/>
  <c r="D239" i="1"/>
  <c r="D234" i="1"/>
  <c r="B99" i="2"/>
  <c r="B100" i="2" s="1"/>
  <c r="B72" i="2"/>
  <c r="B73" i="2" s="1"/>
  <c r="B45" i="2"/>
  <c r="B46" i="2" s="1"/>
  <c r="B18" i="2"/>
  <c r="B19" i="2" s="1"/>
  <c r="P99" i="2"/>
  <c r="P100" i="2" s="1"/>
  <c r="I99" i="2"/>
  <c r="I100" i="2" s="1"/>
  <c r="P72" i="2" l="1"/>
  <c r="P73" i="2" s="1"/>
  <c r="I72" i="2"/>
  <c r="I73" i="2" s="1"/>
  <c r="P45" i="2"/>
  <c r="P46" i="2" s="1"/>
  <c r="I45" i="2"/>
  <c r="I46" i="2" s="1"/>
  <c r="P18" i="2" l="1"/>
  <c r="I18" i="2"/>
  <c r="L191" i="1" l="1"/>
  <c r="AG84" i="2" l="1"/>
  <c r="W84" i="2"/>
  <c r="N145" i="1"/>
  <c r="N151" i="1"/>
  <c r="D119" i="1"/>
  <c r="N113" i="1"/>
  <c r="N191" i="1"/>
  <c r="N173" i="1"/>
  <c r="N185" i="1"/>
  <c r="N167" i="1"/>
  <c r="L114" i="1"/>
  <c r="O114" i="1"/>
  <c r="L167" i="1"/>
  <c r="N184" i="1"/>
  <c r="N190" i="1"/>
  <c r="L152" i="1"/>
  <c r="L146" i="1"/>
  <c r="N172" i="1"/>
  <c r="L168" i="1"/>
  <c r="L94" i="1"/>
  <c r="AG57" i="2"/>
  <c r="L190" i="1"/>
  <c r="L77" i="1"/>
  <c r="L184" i="1"/>
  <c r="L134" i="1"/>
  <c r="L76" i="1"/>
  <c r="N116" i="1"/>
  <c r="L100" i="1"/>
  <c r="Y84" i="2"/>
  <c r="N95" i="1"/>
  <c r="N147" i="1"/>
  <c r="N153" i="1"/>
  <c r="N93" i="1"/>
  <c r="N99" i="1"/>
  <c r="L183" i="1"/>
  <c r="L165" i="1"/>
  <c r="L189" i="1"/>
  <c r="L171" i="1"/>
  <c r="N75" i="1"/>
  <c r="O147" i="1"/>
  <c r="L145" i="1"/>
  <c r="L127" i="1"/>
  <c r="L133" i="1"/>
  <c r="N94" i="1"/>
  <c r="N76" i="1"/>
  <c r="N100" i="1"/>
  <c r="L95" i="1"/>
  <c r="L101" i="1"/>
  <c r="O153" i="1"/>
  <c r="N101" i="1"/>
  <c r="N77" i="1"/>
  <c r="N183" i="1"/>
  <c r="N171" i="1"/>
  <c r="N189" i="1"/>
  <c r="L147" i="1"/>
  <c r="L93" i="1"/>
  <c r="L75" i="1"/>
  <c r="N146" i="1"/>
  <c r="N152" i="1"/>
  <c r="N165" i="1"/>
  <c r="L153" i="1"/>
  <c r="N133" i="1"/>
  <c r="L129" i="1"/>
  <c r="L172" i="1"/>
  <c r="L113" i="1"/>
  <c r="P168" i="1"/>
  <c r="P130" i="1"/>
  <c r="AD138" i="2" l="1"/>
  <c r="AG30" i="2"/>
  <c r="W30" i="2"/>
  <c r="AG111" i="2"/>
  <c r="AE138" i="2"/>
  <c r="AF138" i="2"/>
  <c r="Y30" i="2"/>
  <c r="Q130" i="1"/>
  <c r="N154" i="1"/>
  <c r="C53" i="10"/>
  <c r="N119" i="1"/>
  <c r="C44" i="10"/>
  <c r="F122" i="1"/>
  <c r="P122" i="1" s="1"/>
  <c r="P116" i="1"/>
  <c r="C52" i="8"/>
  <c r="L148" i="1"/>
  <c r="N197" i="1"/>
  <c r="B120" i="1"/>
  <c r="L120" i="1" s="1"/>
  <c r="AN30" i="2"/>
  <c r="D122" i="1"/>
  <c r="N122" i="1" s="1"/>
  <c r="M190" i="1"/>
  <c r="L154" i="1"/>
  <c r="L130" i="1"/>
  <c r="M128" i="1"/>
  <c r="M134" i="1"/>
  <c r="M146" i="1"/>
  <c r="X57" i="2"/>
  <c r="M94" i="1"/>
  <c r="N130" i="1"/>
  <c r="M82" i="1"/>
  <c r="M76" i="1"/>
  <c r="O100" i="1"/>
  <c r="Y111" i="2"/>
  <c r="O166" i="1"/>
  <c r="L78" i="1"/>
  <c r="O172" i="1"/>
  <c r="M172" i="1"/>
  <c r="M115" i="1"/>
  <c r="Y57" i="2"/>
  <c r="X111" i="2"/>
  <c r="O190" i="1"/>
  <c r="M152" i="1"/>
  <c r="L192" i="1"/>
  <c r="M184" i="1"/>
  <c r="O152" i="1"/>
  <c r="O146" i="1"/>
  <c r="C52" i="10"/>
  <c r="M191" i="1"/>
  <c r="O185" i="1"/>
  <c r="O173" i="1"/>
  <c r="O191" i="1"/>
  <c r="M95" i="1"/>
  <c r="M77" i="1"/>
  <c r="M75" i="1"/>
  <c r="O145" i="1"/>
  <c r="M147" i="1"/>
  <c r="M135" i="1"/>
  <c r="M129" i="1"/>
  <c r="N168" i="1"/>
  <c r="M101" i="1"/>
  <c r="M127" i="1"/>
  <c r="M183" i="1"/>
  <c r="M165" i="1"/>
  <c r="L116" i="1"/>
  <c r="M153" i="1"/>
  <c r="O101" i="1"/>
  <c r="O183" i="1"/>
  <c r="N78" i="1"/>
  <c r="O167" i="1"/>
  <c r="M167" i="1"/>
  <c r="L102" i="1"/>
  <c r="L195" i="1"/>
  <c r="N134" i="1"/>
  <c r="N166" i="1"/>
  <c r="O76" i="1"/>
  <c r="B119" i="1"/>
  <c r="L119" i="1" s="1"/>
  <c r="L166" i="1"/>
  <c r="M166" i="1"/>
  <c r="O184" i="1"/>
  <c r="L128" i="1"/>
  <c r="L115" i="1"/>
  <c r="N135" i="1"/>
  <c r="L99" i="1"/>
  <c r="N114" i="1"/>
  <c r="N195" i="1"/>
  <c r="E120" i="1"/>
  <c r="N115" i="1"/>
  <c r="P192" i="1"/>
  <c r="P78" i="1"/>
  <c r="P96" i="1"/>
  <c r="O113" i="1"/>
  <c r="P186" i="1"/>
  <c r="O189" i="1"/>
  <c r="P154" i="1"/>
  <c r="P148" i="1"/>
  <c r="AN57" i="2" l="1"/>
  <c r="W57" i="2"/>
  <c r="AN84" i="2"/>
  <c r="X84" i="2"/>
  <c r="AN111" i="2"/>
  <c r="AL138" i="2"/>
  <c r="X30" i="2"/>
  <c r="Z30" i="2" s="1"/>
  <c r="AM138" i="2"/>
  <c r="AK138" i="2"/>
  <c r="W138" i="2" s="1"/>
  <c r="W111" i="2"/>
  <c r="AG138" i="2"/>
  <c r="C45" i="13"/>
  <c r="C42" i="13"/>
  <c r="C44" i="13"/>
  <c r="N102" i="1"/>
  <c r="C38" i="10"/>
  <c r="P174" i="1"/>
  <c r="C50" i="12"/>
  <c r="N192" i="1"/>
  <c r="C61" i="10"/>
  <c r="P136" i="1"/>
  <c r="C42" i="12"/>
  <c r="P84" i="1"/>
  <c r="C29" i="12"/>
  <c r="N186" i="1"/>
  <c r="C60" i="10"/>
  <c r="L136" i="1"/>
  <c r="C50" i="8"/>
  <c r="N96" i="1"/>
  <c r="C37" i="10"/>
  <c r="N136" i="1"/>
  <c r="C50" i="10"/>
  <c r="R96" i="1"/>
  <c r="C31" i="14"/>
  <c r="O120" i="1"/>
  <c r="C45" i="11"/>
  <c r="N174" i="1"/>
  <c r="C58" i="10"/>
  <c r="L174" i="1"/>
  <c r="C58" i="8"/>
  <c r="L96" i="1"/>
  <c r="C60" i="8"/>
  <c r="L186" i="1"/>
  <c r="G122" i="1"/>
  <c r="Q116" i="1"/>
  <c r="N148" i="1"/>
  <c r="C45" i="8"/>
  <c r="C53" i="8"/>
  <c r="R78" i="1"/>
  <c r="C32" i="13"/>
  <c r="Q78" i="1"/>
  <c r="Q168" i="1"/>
  <c r="M100" i="1"/>
  <c r="R130" i="1"/>
  <c r="C61" i="8"/>
  <c r="R168" i="1"/>
  <c r="C121" i="1"/>
  <c r="O171" i="1"/>
  <c r="M145" i="1"/>
  <c r="O151" i="1"/>
  <c r="M93" i="1"/>
  <c r="M133" i="1"/>
  <c r="M189" i="1"/>
  <c r="O99" i="1"/>
  <c r="M171" i="1"/>
  <c r="M99" i="1"/>
  <c r="M81" i="1"/>
  <c r="O165" i="1"/>
  <c r="O115" i="1"/>
  <c r="B122" i="1"/>
  <c r="L122" i="1" s="1"/>
  <c r="M159" i="1"/>
  <c r="C38" i="12"/>
  <c r="O78" i="1"/>
  <c r="M130" i="1"/>
  <c r="M78" i="1"/>
  <c r="C44" i="8"/>
  <c r="O196" i="1"/>
  <c r="L160" i="1"/>
  <c r="C38" i="8"/>
  <c r="M196" i="1"/>
  <c r="N128" i="1"/>
  <c r="O75" i="1"/>
  <c r="C44" i="12"/>
  <c r="C31" i="12"/>
  <c r="C45" i="12"/>
  <c r="O77" i="1"/>
  <c r="C53" i="12"/>
  <c r="L158" i="1"/>
  <c r="L196" i="1"/>
  <c r="L173" i="1"/>
  <c r="L185" i="1"/>
  <c r="C52" i="12"/>
  <c r="N196" i="1"/>
  <c r="L135" i="1"/>
  <c r="N127" i="1"/>
  <c r="E119" i="1"/>
  <c r="O197" i="1"/>
  <c r="D120" i="1"/>
  <c r="C45" i="10" s="1"/>
  <c r="M158" i="1"/>
  <c r="P160" i="1"/>
  <c r="M83" i="1"/>
  <c r="P102" i="1"/>
  <c r="D121" i="1"/>
  <c r="P198" i="1"/>
  <c r="B121" i="1"/>
  <c r="L121" i="1" s="1"/>
  <c r="M113" i="1"/>
  <c r="O168" i="1"/>
  <c r="BI94" i="2"/>
  <c r="BH94" i="2"/>
  <c r="BG94" i="2"/>
  <c r="AL109" i="2" s="1"/>
  <c r="BF94" i="2"/>
  <c r="AK109" i="2" s="1"/>
  <c r="BB94" i="2"/>
  <c r="BA94" i="2"/>
  <c r="AZ94" i="2"/>
  <c r="AY94" i="2"/>
  <c r="BI93" i="2"/>
  <c r="BH93" i="2"/>
  <c r="BG93" i="2"/>
  <c r="AL104" i="2" s="1"/>
  <c r="BF93" i="2"/>
  <c r="AK104" i="2" s="1"/>
  <c r="BB93" i="2"/>
  <c r="BA93" i="2"/>
  <c r="AZ93" i="2"/>
  <c r="AY93" i="2"/>
  <c r="BI92" i="2"/>
  <c r="BH92" i="2"/>
  <c r="BG92" i="2"/>
  <c r="BF92" i="2"/>
  <c r="BB92" i="2"/>
  <c r="BA92" i="2"/>
  <c r="AZ92" i="2"/>
  <c r="AY92" i="2"/>
  <c r="BI91" i="2"/>
  <c r="BH91" i="2"/>
  <c r="BG91" i="2"/>
  <c r="BF91" i="2"/>
  <c r="BB91" i="2"/>
  <c r="AU91" i="2" s="1"/>
  <c r="BA91" i="2"/>
  <c r="AT91" i="2" s="1"/>
  <c r="AZ91" i="2"/>
  <c r="AS91" i="2" s="1"/>
  <c r="AY91" i="2"/>
  <c r="BI90" i="2"/>
  <c r="BH90" i="2"/>
  <c r="BG90" i="2"/>
  <c r="AL93" i="2" s="1"/>
  <c r="BF90" i="2"/>
  <c r="BB90" i="2"/>
  <c r="BA90" i="2"/>
  <c r="AZ90" i="2"/>
  <c r="AY90" i="2"/>
  <c r="BI89" i="2"/>
  <c r="BH89" i="2"/>
  <c r="BG89" i="2"/>
  <c r="BF89" i="2"/>
  <c r="BB89" i="2"/>
  <c r="BA89" i="2"/>
  <c r="AT89" i="2" s="1"/>
  <c r="AZ89" i="2"/>
  <c r="AS89" i="2" s="1"/>
  <c r="AY89" i="2"/>
  <c r="BE86" i="2"/>
  <c r="AJ86" i="2" s="1"/>
  <c r="AX86" i="2"/>
  <c r="AC86" i="2" s="1"/>
  <c r="BI67" i="2"/>
  <c r="BH67" i="2"/>
  <c r="BG67" i="2"/>
  <c r="AL82" i="2" s="1"/>
  <c r="BF67" i="2"/>
  <c r="AK82" i="2" s="1"/>
  <c r="BB67" i="2"/>
  <c r="BA67" i="2"/>
  <c r="AZ67" i="2"/>
  <c r="AY67" i="2"/>
  <c r="BI66" i="2"/>
  <c r="BH66" i="2"/>
  <c r="BG66" i="2"/>
  <c r="AL77" i="2" s="1"/>
  <c r="BF66" i="2"/>
  <c r="AK77" i="2" s="1"/>
  <c r="BB66" i="2"/>
  <c r="BA66" i="2"/>
  <c r="AZ66" i="2"/>
  <c r="AY66" i="2"/>
  <c r="BI65" i="2"/>
  <c r="BH65" i="2"/>
  <c r="BG65" i="2"/>
  <c r="AL76" i="2" s="1"/>
  <c r="BF65" i="2"/>
  <c r="BB65" i="2"/>
  <c r="BA65" i="2"/>
  <c r="AZ65" i="2"/>
  <c r="AY65" i="2"/>
  <c r="BI64" i="2"/>
  <c r="BH64" i="2"/>
  <c r="BG64" i="2"/>
  <c r="BF64" i="2"/>
  <c r="BB64" i="2"/>
  <c r="AU64" i="2" s="1"/>
  <c r="BA64" i="2"/>
  <c r="AZ64" i="2"/>
  <c r="AY64" i="2"/>
  <c r="BI63" i="2"/>
  <c r="BH63" i="2"/>
  <c r="BG63" i="2"/>
  <c r="AL66" i="2" s="1"/>
  <c r="BF63" i="2"/>
  <c r="AK66" i="2" s="1"/>
  <c r="BB63" i="2"/>
  <c r="BA63" i="2"/>
  <c r="AZ63" i="2"/>
  <c r="AY63" i="2"/>
  <c r="BI62" i="2"/>
  <c r="BH62" i="2"/>
  <c r="BG62" i="2"/>
  <c r="BF62" i="2"/>
  <c r="BB62" i="2"/>
  <c r="AU62" i="2" s="1"/>
  <c r="BA62" i="2"/>
  <c r="AZ62" i="2"/>
  <c r="AY62" i="2"/>
  <c r="BE59" i="2"/>
  <c r="AJ59" i="2" s="1"/>
  <c r="AX59" i="2"/>
  <c r="AC59" i="2" s="1"/>
  <c r="BI40" i="2"/>
  <c r="BH40" i="2"/>
  <c r="BG40" i="2"/>
  <c r="AL55" i="2" s="1"/>
  <c r="BF40" i="2"/>
  <c r="AK55" i="2" s="1"/>
  <c r="BB40" i="2"/>
  <c r="BA40" i="2"/>
  <c r="AZ40" i="2"/>
  <c r="AY40" i="2"/>
  <c r="BI39" i="2"/>
  <c r="BH39" i="2"/>
  <c r="BG39" i="2"/>
  <c r="AL50" i="2" s="1"/>
  <c r="BF39" i="2"/>
  <c r="BB39" i="2"/>
  <c r="BA39" i="2"/>
  <c r="AZ39" i="2"/>
  <c r="AY39" i="2"/>
  <c r="BI38" i="2"/>
  <c r="BH38" i="2"/>
  <c r="BG38" i="2"/>
  <c r="BF38" i="2"/>
  <c r="BB38" i="2"/>
  <c r="BA38" i="2"/>
  <c r="AZ38" i="2"/>
  <c r="AY38" i="2"/>
  <c r="BI37" i="2"/>
  <c r="BH37" i="2"/>
  <c r="BG37" i="2"/>
  <c r="BF37" i="2"/>
  <c r="BB37" i="2"/>
  <c r="BA37" i="2"/>
  <c r="AZ37" i="2"/>
  <c r="AY37" i="2"/>
  <c r="BI36" i="2"/>
  <c r="BH36" i="2"/>
  <c r="BG36" i="2"/>
  <c r="AL39" i="2" s="1"/>
  <c r="BF36" i="2"/>
  <c r="AK39" i="2" s="1"/>
  <c r="BB36" i="2"/>
  <c r="BA36" i="2"/>
  <c r="AZ36" i="2"/>
  <c r="AY36" i="2"/>
  <c r="BI35" i="2"/>
  <c r="BH35" i="2"/>
  <c r="BG35" i="2"/>
  <c r="BF35" i="2"/>
  <c r="BB35" i="2"/>
  <c r="BA35" i="2"/>
  <c r="AZ35" i="2"/>
  <c r="AY35" i="2"/>
  <c r="BE32" i="2"/>
  <c r="AJ32" i="2" s="1"/>
  <c r="AX32" i="2"/>
  <c r="AC32" i="2" s="1"/>
  <c r="BI13" i="2"/>
  <c r="BH13" i="2"/>
  <c r="BG13" i="2"/>
  <c r="BF13" i="2"/>
  <c r="BB13" i="2"/>
  <c r="BA13" i="2"/>
  <c r="AZ13" i="2"/>
  <c r="AY13" i="2"/>
  <c r="BI12" i="2"/>
  <c r="BH12" i="2"/>
  <c r="BG12" i="2"/>
  <c r="BF12" i="2"/>
  <c r="BB12" i="2"/>
  <c r="BA12" i="2"/>
  <c r="AZ12" i="2"/>
  <c r="AY12" i="2"/>
  <c r="BI11" i="2"/>
  <c r="BH11" i="2"/>
  <c r="BG11" i="2"/>
  <c r="BF11" i="2"/>
  <c r="BB11" i="2"/>
  <c r="BA11" i="2"/>
  <c r="AZ11" i="2"/>
  <c r="AY11" i="2"/>
  <c r="BI10" i="2"/>
  <c r="BI118" i="2" s="1"/>
  <c r="BH10" i="2"/>
  <c r="BG10" i="2"/>
  <c r="BF10" i="2"/>
  <c r="AK7" i="2" s="1"/>
  <c r="BB10" i="2"/>
  <c r="AZ10" i="2"/>
  <c r="AY10" i="2"/>
  <c r="BI9" i="2"/>
  <c r="BH9" i="2"/>
  <c r="BG9" i="2"/>
  <c r="BF9" i="2"/>
  <c r="BB9" i="2"/>
  <c r="BA9" i="2"/>
  <c r="AZ9" i="2"/>
  <c r="AY9" i="2"/>
  <c r="BI8" i="2"/>
  <c r="BI116" i="2" s="1"/>
  <c r="BH8" i="2"/>
  <c r="BG8" i="2"/>
  <c r="BF8" i="2"/>
  <c r="BB8" i="2"/>
  <c r="BA8" i="2"/>
  <c r="AZ8" i="2"/>
  <c r="AY8" i="2"/>
  <c r="BE5" i="2"/>
  <c r="AJ5" i="2" s="1"/>
  <c r="AX5" i="2"/>
  <c r="AC5" i="2" s="1"/>
  <c r="AR38" i="2" l="1"/>
  <c r="BI119" i="2"/>
  <c r="BI121" i="2"/>
  <c r="AU65" i="2"/>
  <c r="AU67" i="2"/>
  <c r="AT92" i="2"/>
  <c r="AM55" i="2"/>
  <c r="AU92" i="2"/>
  <c r="AU94" i="2"/>
  <c r="AR35" i="2"/>
  <c r="AS92" i="2"/>
  <c r="AS37" i="2"/>
  <c r="AT37" i="2"/>
  <c r="AR64" i="2"/>
  <c r="AM109" i="2"/>
  <c r="AN109" i="2" s="1"/>
  <c r="AU36" i="2"/>
  <c r="AU37" i="2"/>
  <c r="AU39" i="2"/>
  <c r="AU40" i="2"/>
  <c r="AS64" i="2"/>
  <c r="AT64" i="2"/>
  <c r="AR91" i="2"/>
  <c r="Q148" i="1"/>
  <c r="BG118" i="2"/>
  <c r="BI95" i="2"/>
  <c r="AM82" i="2"/>
  <c r="AR90" i="2"/>
  <c r="BH117" i="2"/>
  <c r="BI120" i="2"/>
  <c r="AS35" i="2"/>
  <c r="AS38" i="2"/>
  <c r="AU63" i="2"/>
  <c r="AU66" i="2"/>
  <c r="BI117" i="2"/>
  <c r="AT35" i="2"/>
  <c r="AT38" i="2"/>
  <c r="AR62" i="2"/>
  <c r="AR65" i="2"/>
  <c r="AD7" i="2"/>
  <c r="AU35" i="2"/>
  <c r="AU38" i="2"/>
  <c r="AS62" i="2"/>
  <c r="AS65" i="2"/>
  <c r="AU90" i="2"/>
  <c r="AU93" i="2"/>
  <c r="C46" i="13"/>
  <c r="BG116" i="2"/>
  <c r="AR37" i="2"/>
  <c r="AV37" i="2" s="1"/>
  <c r="AT62" i="2"/>
  <c r="AT65" i="2"/>
  <c r="AR89" i="2"/>
  <c r="AR92" i="2"/>
  <c r="Z84" i="2"/>
  <c r="Z111" i="2"/>
  <c r="Y138" i="2"/>
  <c r="AN138" i="2"/>
  <c r="Z57" i="2"/>
  <c r="X138" i="2"/>
  <c r="AM39" i="2"/>
  <c r="AM93" i="2"/>
  <c r="AM66" i="2"/>
  <c r="AN66" i="2" s="1"/>
  <c r="AM77" i="2"/>
  <c r="AM50" i="2"/>
  <c r="AM104" i="2"/>
  <c r="AN104" i="2" s="1"/>
  <c r="Q136" i="1"/>
  <c r="Q154" i="1"/>
  <c r="M148" i="1"/>
  <c r="C52" i="9"/>
  <c r="O186" i="1"/>
  <c r="C60" i="11"/>
  <c r="Q122" i="1"/>
  <c r="C38" i="13"/>
  <c r="N120" i="1"/>
  <c r="M192" i="1"/>
  <c r="C61" i="9"/>
  <c r="R154" i="1"/>
  <c r="C45" i="14"/>
  <c r="R102" i="1"/>
  <c r="C32" i="14"/>
  <c r="R192" i="1"/>
  <c r="C53" i="14"/>
  <c r="Q192" i="1"/>
  <c r="C53" i="13"/>
  <c r="Q84" i="1"/>
  <c r="C29" i="13"/>
  <c r="M174" i="1"/>
  <c r="C58" i="9"/>
  <c r="M154" i="1"/>
  <c r="C53" i="9"/>
  <c r="M136" i="1"/>
  <c r="C50" i="9"/>
  <c r="M102" i="1"/>
  <c r="C38" i="9"/>
  <c r="N160" i="1"/>
  <c r="C54" i="10"/>
  <c r="M121" i="1"/>
  <c r="C46" i="9"/>
  <c r="R84" i="1"/>
  <c r="C29" i="14"/>
  <c r="R186" i="1"/>
  <c r="C52" i="14"/>
  <c r="Q186" i="1"/>
  <c r="C52" i="13"/>
  <c r="Q174" i="1"/>
  <c r="C50" i="13"/>
  <c r="N198" i="1"/>
  <c r="C62" i="10"/>
  <c r="O119" i="1"/>
  <c r="C44" i="11"/>
  <c r="M96" i="1"/>
  <c r="C37" i="9"/>
  <c r="O192" i="1"/>
  <c r="C61" i="11"/>
  <c r="O148" i="1"/>
  <c r="C52" i="11"/>
  <c r="M84" i="1"/>
  <c r="C35" i="9"/>
  <c r="R174" i="1"/>
  <c r="C50" i="14"/>
  <c r="Q96" i="1"/>
  <c r="C31" i="13"/>
  <c r="O102" i="1"/>
  <c r="C38" i="11"/>
  <c r="O154" i="1"/>
  <c r="C53" i="11"/>
  <c r="L84" i="1"/>
  <c r="C35" i="8"/>
  <c r="N121" i="1"/>
  <c r="C46" i="10"/>
  <c r="N84" i="1"/>
  <c r="C35" i="10"/>
  <c r="O174" i="1"/>
  <c r="C58" i="11"/>
  <c r="O96" i="1"/>
  <c r="C37" i="11"/>
  <c r="R136" i="1"/>
  <c r="C42" i="14"/>
  <c r="R148" i="1"/>
  <c r="C44" i="14"/>
  <c r="C62" i="8"/>
  <c r="L198" i="1"/>
  <c r="N159" i="1"/>
  <c r="N129" i="1"/>
  <c r="C120" i="1"/>
  <c r="M114" i="1"/>
  <c r="Q102" i="1"/>
  <c r="M106" i="1"/>
  <c r="C33" i="13"/>
  <c r="AM8" i="2"/>
  <c r="BH116" i="2"/>
  <c r="BA118" i="2"/>
  <c r="AT10" i="2"/>
  <c r="AM22" i="2"/>
  <c r="BH119" i="2"/>
  <c r="BA121" i="2"/>
  <c r="AT13" i="2"/>
  <c r="AF66" i="2"/>
  <c r="AT63" i="2"/>
  <c r="AF82" i="2"/>
  <c r="Y82" i="2" s="1"/>
  <c r="AT67" i="2"/>
  <c r="AD104" i="2"/>
  <c r="W104" i="2" s="1"/>
  <c r="AR93" i="2"/>
  <c r="AD109" i="2"/>
  <c r="W109" i="2" s="1"/>
  <c r="AR94" i="2"/>
  <c r="AZ116" i="2"/>
  <c r="AS8" i="2"/>
  <c r="AE12" i="2"/>
  <c r="AZ117" i="2"/>
  <c r="AS9" i="2"/>
  <c r="AL12" i="2"/>
  <c r="AL120" i="2" s="1"/>
  <c r="BG117" i="2"/>
  <c r="AZ118" i="2"/>
  <c r="AS10" i="2"/>
  <c r="AZ119" i="2"/>
  <c r="AS11" i="2"/>
  <c r="AL22" i="2"/>
  <c r="BG119" i="2"/>
  <c r="AE23" i="2"/>
  <c r="AZ120" i="2"/>
  <c r="AS12" i="2"/>
  <c r="AL23" i="2"/>
  <c r="AL131" i="2" s="1"/>
  <c r="BG120" i="2"/>
  <c r="AZ121" i="2"/>
  <c r="AS13" i="2"/>
  <c r="AL28" i="2"/>
  <c r="AL136" i="2" s="1"/>
  <c r="BG121" i="2"/>
  <c r="AE66" i="2"/>
  <c r="X66" i="2" s="1"/>
  <c r="AS63" i="2"/>
  <c r="AE77" i="2"/>
  <c r="X77" i="2" s="1"/>
  <c r="AS66" i="2"/>
  <c r="AE82" i="2"/>
  <c r="X82" i="2" s="1"/>
  <c r="AS67" i="2"/>
  <c r="BB95" i="2"/>
  <c r="AU89" i="2"/>
  <c r="M105" i="1"/>
  <c r="R116" i="1"/>
  <c r="BA116" i="2"/>
  <c r="AT8" i="2"/>
  <c r="AF12" i="2"/>
  <c r="AT9" i="2"/>
  <c r="BA117" i="2"/>
  <c r="AM7" i="2"/>
  <c r="BH118" i="2"/>
  <c r="AF23" i="2"/>
  <c r="AT12" i="2"/>
  <c r="BA120" i="2"/>
  <c r="AM28" i="2"/>
  <c r="AM136" i="2" s="1"/>
  <c r="BH121" i="2"/>
  <c r="AD55" i="2"/>
  <c r="W55" i="2" s="1"/>
  <c r="AR40" i="2"/>
  <c r="AU9" i="2"/>
  <c r="BB117" i="2"/>
  <c r="AU10" i="2"/>
  <c r="BB118" i="2"/>
  <c r="AU11" i="2"/>
  <c r="BB119" i="2"/>
  <c r="AU12" i="2"/>
  <c r="BB120" i="2"/>
  <c r="AU13" i="2"/>
  <c r="BB121" i="2"/>
  <c r="AE39" i="2"/>
  <c r="X39" i="2" s="1"/>
  <c r="AS36" i="2"/>
  <c r="AE50" i="2"/>
  <c r="X50" i="2" s="1"/>
  <c r="AS39" i="2"/>
  <c r="AE55" i="2"/>
  <c r="X55" i="2" s="1"/>
  <c r="AS40" i="2"/>
  <c r="AE93" i="2"/>
  <c r="X93" i="2" s="1"/>
  <c r="AS90" i="2"/>
  <c r="AE104" i="2"/>
  <c r="X104" i="2" s="1"/>
  <c r="AS93" i="2"/>
  <c r="AE109" i="2"/>
  <c r="X109" i="2" s="1"/>
  <c r="AS94" i="2"/>
  <c r="AT11" i="2"/>
  <c r="BA119" i="2"/>
  <c r="AM23" i="2"/>
  <c r="BH120" i="2"/>
  <c r="AD39" i="2"/>
  <c r="W39" i="2" s="1"/>
  <c r="AR36" i="2"/>
  <c r="AD50" i="2"/>
  <c r="AR39" i="2"/>
  <c r="AF77" i="2"/>
  <c r="AT66" i="2"/>
  <c r="BB14" i="2"/>
  <c r="AU8" i="2"/>
  <c r="BB116" i="2"/>
  <c r="AR8" i="2"/>
  <c r="AY116" i="2"/>
  <c r="BF116" i="2"/>
  <c r="AD12" i="2"/>
  <c r="AG12" i="2" s="1"/>
  <c r="AR9" i="2"/>
  <c r="AY117" i="2"/>
  <c r="BF117" i="2"/>
  <c r="BJ117" i="2" s="1"/>
  <c r="AR10" i="2"/>
  <c r="AY118" i="2"/>
  <c r="BF118" i="2"/>
  <c r="AR11" i="2"/>
  <c r="AY119" i="2"/>
  <c r="AK22" i="2"/>
  <c r="BF119" i="2"/>
  <c r="AD23" i="2"/>
  <c r="AR12" i="2"/>
  <c r="AY120" i="2"/>
  <c r="AK23" i="2"/>
  <c r="BF120" i="2"/>
  <c r="AR13" i="2"/>
  <c r="AY121" i="2"/>
  <c r="BF121" i="2"/>
  <c r="AF39" i="2"/>
  <c r="Y39" i="2" s="1"/>
  <c r="AT36" i="2"/>
  <c r="AF50" i="2"/>
  <c r="AT39" i="2"/>
  <c r="AF55" i="2"/>
  <c r="Y55" i="2" s="1"/>
  <c r="AT40" i="2"/>
  <c r="AD66" i="2"/>
  <c r="W66" i="2" s="1"/>
  <c r="AR63" i="2"/>
  <c r="AD77" i="2"/>
  <c r="W77" i="2" s="1"/>
  <c r="AR66" i="2"/>
  <c r="AD82" i="2"/>
  <c r="W82" i="2" s="1"/>
  <c r="AR67" i="2"/>
  <c r="AF93" i="2"/>
  <c r="AT90" i="2"/>
  <c r="AF104" i="2"/>
  <c r="AT93" i="2"/>
  <c r="AF109" i="2"/>
  <c r="Y109" i="2" s="1"/>
  <c r="AT94" i="2"/>
  <c r="AK28" i="2"/>
  <c r="AK136" i="2" s="1"/>
  <c r="AN136" i="2" s="1"/>
  <c r="AK50" i="2"/>
  <c r="AN50" i="2" s="1"/>
  <c r="O195" i="1"/>
  <c r="M195" i="1"/>
  <c r="AD27" i="2"/>
  <c r="AD17" i="2"/>
  <c r="AF40" i="2"/>
  <c r="AF35" i="2"/>
  <c r="AF49" i="2"/>
  <c r="AF45" i="2"/>
  <c r="AD67" i="2"/>
  <c r="AD62" i="2"/>
  <c r="AK67" i="2"/>
  <c r="AK68" i="2" s="1"/>
  <c r="P66" i="2" s="1"/>
  <c r="AK62" i="2"/>
  <c r="AD61" i="2"/>
  <c r="AD81" i="2"/>
  <c r="AD71" i="2"/>
  <c r="AM89" i="2"/>
  <c r="AM94" i="2"/>
  <c r="AF88" i="2"/>
  <c r="AF98" i="2"/>
  <c r="AF108" i="2"/>
  <c r="AF8" i="2"/>
  <c r="AF13" i="2"/>
  <c r="AZ41" i="2"/>
  <c r="AE40" i="2"/>
  <c r="AE35" i="2"/>
  <c r="AL40" i="2"/>
  <c r="AL41" i="2" s="1"/>
  <c r="Q39" i="2" s="1"/>
  <c r="AL35" i="2"/>
  <c r="AE44" i="2"/>
  <c r="AE54" i="2"/>
  <c r="AE34" i="2"/>
  <c r="AL54" i="2"/>
  <c r="AL58" i="2" s="1"/>
  <c r="Q55" i="2" s="1"/>
  <c r="Q54" i="2" s="1"/>
  <c r="Q56" i="2" s="1"/>
  <c r="AL34" i="2"/>
  <c r="AL44" i="2"/>
  <c r="AE45" i="2"/>
  <c r="AE49" i="2"/>
  <c r="AL49" i="2"/>
  <c r="AL51" i="2" s="1"/>
  <c r="Q50" i="2" s="1"/>
  <c r="AL45" i="2"/>
  <c r="AE94" i="2"/>
  <c r="AE89" i="2"/>
  <c r="AL89" i="2"/>
  <c r="AL94" i="2"/>
  <c r="AE98" i="2"/>
  <c r="AE108" i="2"/>
  <c r="AE88" i="2"/>
  <c r="AL98" i="2"/>
  <c r="AL108" i="2"/>
  <c r="AL112" i="2" s="1"/>
  <c r="Q109" i="2" s="1"/>
  <c r="Q108" i="2" s="1"/>
  <c r="Q110" i="2" s="1"/>
  <c r="AL88" i="2"/>
  <c r="AE103" i="2"/>
  <c r="AE99" i="2"/>
  <c r="AL103" i="2"/>
  <c r="AL99" i="2"/>
  <c r="AK13" i="2"/>
  <c r="AK8" i="2"/>
  <c r="AD22" i="2"/>
  <c r="AD18" i="2"/>
  <c r="AM54" i="2"/>
  <c r="AM58" i="2" s="1"/>
  <c r="R55" i="2" s="1"/>
  <c r="R54" i="2" s="1"/>
  <c r="R56" i="2" s="1"/>
  <c r="AM34" i="2"/>
  <c r="AM44" i="2"/>
  <c r="AM45" i="2"/>
  <c r="AM49" i="2"/>
  <c r="AD72" i="2"/>
  <c r="AD76" i="2"/>
  <c r="AK76" i="2"/>
  <c r="AK72" i="2"/>
  <c r="AF89" i="2"/>
  <c r="AF94" i="2"/>
  <c r="AF103" i="2"/>
  <c r="AF99" i="2"/>
  <c r="AE8" i="2"/>
  <c r="AE13" i="2"/>
  <c r="AL13" i="2"/>
  <c r="AL8" i="2"/>
  <c r="AE17" i="2"/>
  <c r="AE27" i="2"/>
  <c r="AE7" i="2"/>
  <c r="AL27" i="2"/>
  <c r="AL7" i="2"/>
  <c r="AE22" i="2"/>
  <c r="AE18" i="2"/>
  <c r="AZ68" i="2"/>
  <c r="AE62" i="2"/>
  <c r="AE67" i="2"/>
  <c r="AL62" i="2"/>
  <c r="AL67" i="2"/>
  <c r="AE61" i="2"/>
  <c r="AE71" i="2"/>
  <c r="AE81" i="2"/>
  <c r="AL61" i="2"/>
  <c r="AL71" i="2"/>
  <c r="AL81" i="2"/>
  <c r="AL85" i="2" s="1"/>
  <c r="Q82" i="2" s="1"/>
  <c r="Q81" i="2" s="1"/>
  <c r="Q83" i="2" s="1"/>
  <c r="AE72" i="2"/>
  <c r="AE76" i="2"/>
  <c r="X76" i="2" s="1"/>
  <c r="AL72" i="2"/>
  <c r="AN82" i="2"/>
  <c r="AD8" i="2"/>
  <c r="AD13" i="2"/>
  <c r="AM40" i="2"/>
  <c r="AM35" i="2"/>
  <c r="AF54" i="2"/>
  <c r="AF44" i="2"/>
  <c r="AF34" i="2"/>
  <c r="AK61" i="2"/>
  <c r="AK81" i="2"/>
  <c r="AK85" i="2" s="1"/>
  <c r="P82" i="2" s="1"/>
  <c r="P81" i="2" s="1"/>
  <c r="P83" i="2" s="1"/>
  <c r="AK71" i="2"/>
  <c r="AN77" i="2"/>
  <c r="AF95" i="2"/>
  <c r="K93" i="2" s="1"/>
  <c r="AM98" i="2"/>
  <c r="AM108" i="2"/>
  <c r="AM112" i="2" s="1"/>
  <c r="R109" i="2" s="1"/>
  <c r="R108" i="2" s="1"/>
  <c r="R110" i="2" s="1"/>
  <c r="AM88" i="2"/>
  <c r="AM103" i="2"/>
  <c r="AM99" i="2"/>
  <c r="AF17" i="2"/>
  <c r="AF27" i="2"/>
  <c r="AF7" i="2"/>
  <c r="AF22" i="2"/>
  <c r="AF18" i="2"/>
  <c r="AY41" i="2"/>
  <c r="AD35" i="2"/>
  <c r="AD40" i="2"/>
  <c r="BF41" i="2"/>
  <c r="AK40" i="2"/>
  <c r="AK35" i="2"/>
  <c r="AN39" i="2"/>
  <c r="AK41" i="2"/>
  <c r="P39" i="2" s="1"/>
  <c r="AD54" i="2"/>
  <c r="AD44" i="2"/>
  <c r="AD34" i="2"/>
  <c r="AK44" i="2"/>
  <c r="AK34" i="2"/>
  <c r="AK115" i="2" s="1"/>
  <c r="AK54" i="2"/>
  <c r="AK58" i="2" s="1"/>
  <c r="P55" i="2" s="1"/>
  <c r="P54" i="2" s="1"/>
  <c r="P56" i="2" s="1"/>
  <c r="AD49" i="2"/>
  <c r="W49" i="2" s="1"/>
  <c r="AD45" i="2"/>
  <c r="AK49" i="2"/>
  <c r="AK45" i="2"/>
  <c r="AN55" i="2"/>
  <c r="AF62" i="2"/>
  <c r="AF67" i="2"/>
  <c r="AM67" i="2"/>
  <c r="AM62" i="2"/>
  <c r="AF81" i="2"/>
  <c r="AF61" i="2"/>
  <c r="AF71" i="2"/>
  <c r="AM71" i="2"/>
  <c r="AM81" i="2"/>
  <c r="AM85" i="2" s="1"/>
  <c r="R82" i="2" s="1"/>
  <c r="R81" i="2" s="1"/>
  <c r="R83" i="2" s="1"/>
  <c r="AM61" i="2"/>
  <c r="AF76" i="2"/>
  <c r="AF72" i="2"/>
  <c r="AM72" i="2"/>
  <c r="AM76" i="2"/>
  <c r="AY95" i="2"/>
  <c r="AD94" i="2"/>
  <c r="W94" i="2" s="1"/>
  <c r="AD89" i="2"/>
  <c r="BF95" i="2"/>
  <c r="AK89" i="2"/>
  <c r="AK94" i="2"/>
  <c r="BC90" i="2"/>
  <c r="AD93" i="2"/>
  <c r="BJ90" i="2"/>
  <c r="AK93" i="2"/>
  <c r="BC91" i="2"/>
  <c r="AD98" i="2"/>
  <c r="W98" i="2" s="1"/>
  <c r="AD108" i="2"/>
  <c r="AD88" i="2"/>
  <c r="BJ91" i="2"/>
  <c r="AK88" i="2"/>
  <c r="AK98" i="2"/>
  <c r="AK108" i="2"/>
  <c r="AK112" i="2" s="1"/>
  <c r="P109" i="2" s="1"/>
  <c r="P108" i="2" s="1"/>
  <c r="P110" i="2" s="1"/>
  <c r="AD103" i="2"/>
  <c r="AD99" i="2"/>
  <c r="AK103" i="2"/>
  <c r="AK99" i="2"/>
  <c r="E121" i="1"/>
  <c r="C46" i="11" s="1"/>
  <c r="H59" i="2"/>
  <c r="O32" i="2"/>
  <c r="O86" i="2"/>
  <c r="H5" i="2"/>
  <c r="AM12" i="2"/>
  <c r="O59" i="2"/>
  <c r="O116" i="1"/>
  <c r="O5" i="2"/>
  <c r="BJ9" i="2"/>
  <c r="BC10" i="2"/>
  <c r="BJ10" i="2"/>
  <c r="BJ11" i="2"/>
  <c r="H32" i="2"/>
  <c r="H86" i="2"/>
  <c r="C46" i="8"/>
  <c r="M168" i="1"/>
  <c r="O130" i="1"/>
  <c r="AD28" i="2"/>
  <c r="BJ92" i="2"/>
  <c r="AE28" i="2"/>
  <c r="AF28" i="2"/>
  <c r="C54" i="8"/>
  <c r="C35" i="11"/>
  <c r="C32" i="12"/>
  <c r="N82" i="1"/>
  <c r="L197" i="1"/>
  <c r="L82" i="1"/>
  <c r="N158" i="1"/>
  <c r="C46" i="12"/>
  <c r="L159" i="1"/>
  <c r="N83" i="1"/>
  <c r="M173" i="1"/>
  <c r="C54" i="12"/>
  <c r="N157" i="1"/>
  <c r="N81" i="1"/>
  <c r="L83" i="1"/>
  <c r="C119" i="1"/>
  <c r="M116" i="1"/>
  <c r="P108" i="1"/>
  <c r="L108" i="1"/>
  <c r="M107" i="1"/>
  <c r="BC40" i="2"/>
  <c r="BJ40" i="2"/>
  <c r="BC93" i="2"/>
  <c r="BJ93" i="2"/>
  <c r="BJ94" i="2"/>
  <c r="BC39" i="2"/>
  <c r="BJ39" i="2"/>
  <c r="AM13" i="2"/>
  <c r="BC13" i="2"/>
  <c r="BJ13" i="2"/>
  <c r="BI41" i="2"/>
  <c r="BB68" i="2"/>
  <c r="AZ95" i="2"/>
  <c r="AY14" i="2"/>
  <c r="BC8" i="2"/>
  <c r="BI14" i="2"/>
  <c r="BC12" i="2"/>
  <c r="BJ12" i="2"/>
  <c r="BG14" i="2"/>
  <c r="AK17" i="2"/>
  <c r="AK18" i="2"/>
  <c r="AK27" i="2"/>
  <c r="BC37" i="2"/>
  <c r="BJ37" i="2"/>
  <c r="BJ38" i="2"/>
  <c r="AZ14" i="2"/>
  <c r="BF14" i="2"/>
  <c r="BJ8" i="2"/>
  <c r="AK12" i="2"/>
  <c r="BH14" i="2"/>
  <c r="AL17" i="2"/>
  <c r="AL18" i="2"/>
  <c r="BH41" i="2"/>
  <c r="BC9" i="2"/>
  <c r="BC11" i="2"/>
  <c r="BA14" i="2"/>
  <c r="BB41" i="2"/>
  <c r="AM27" i="2"/>
  <c r="AM17" i="2"/>
  <c r="BJ36" i="2"/>
  <c r="BJ35" i="2"/>
  <c r="BI68" i="2"/>
  <c r="BJ64" i="2"/>
  <c r="BC67" i="2"/>
  <c r="BG68" i="2"/>
  <c r="BC36" i="2"/>
  <c r="BC38" i="2"/>
  <c r="BA41" i="2"/>
  <c r="BG41" i="2"/>
  <c r="AY68" i="2"/>
  <c r="BF68" i="2"/>
  <c r="BJ62" i="2"/>
  <c r="BC65" i="2"/>
  <c r="BJ67" i="2"/>
  <c r="BH68" i="2"/>
  <c r="BC63" i="2"/>
  <c r="BJ65" i="2"/>
  <c r="BA68" i="2"/>
  <c r="AM18" i="2"/>
  <c r="BC35" i="2"/>
  <c r="BJ63" i="2"/>
  <c r="BC66" i="2"/>
  <c r="BJ66" i="2"/>
  <c r="BC62" i="2"/>
  <c r="BC64" i="2"/>
  <c r="BC92" i="2"/>
  <c r="BC94" i="2"/>
  <c r="BA95" i="2"/>
  <c r="BG95" i="2"/>
  <c r="BH95" i="2"/>
  <c r="BC89" i="2"/>
  <c r="BJ89" i="2"/>
  <c r="X98" i="2" l="1"/>
  <c r="AV64" i="2"/>
  <c r="Y94" i="2"/>
  <c r="Y103" i="2"/>
  <c r="AV62" i="2"/>
  <c r="X44" i="2"/>
  <c r="BI122" i="2"/>
  <c r="AU41" i="2"/>
  <c r="W103" i="2"/>
  <c r="W105" i="2" s="1"/>
  <c r="W89" i="2"/>
  <c r="AL130" i="2"/>
  <c r="AV38" i="2"/>
  <c r="AG50" i="2"/>
  <c r="W34" i="2"/>
  <c r="W36" i="2" s="1"/>
  <c r="W40" i="2"/>
  <c r="W41" i="2" s="1"/>
  <c r="AL121" i="2"/>
  <c r="AL122" i="2" s="1"/>
  <c r="W71" i="2"/>
  <c r="Y77" i="2"/>
  <c r="Y67" i="2"/>
  <c r="AU68" i="2"/>
  <c r="Y104" i="2"/>
  <c r="Y105" i="2" s="1"/>
  <c r="AM131" i="2"/>
  <c r="X40" i="2"/>
  <c r="AG104" i="2"/>
  <c r="W35" i="2"/>
  <c r="X71" i="2"/>
  <c r="W76" i="2"/>
  <c r="W78" i="2" s="1"/>
  <c r="X94" i="2"/>
  <c r="Z94" i="2" s="1"/>
  <c r="AK131" i="2"/>
  <c r="AV65" i="2"/>
  <c r="X41" i="2"/>
  <c r="AL125" i="2"/>
  <c r="AK120" i="2"/>
  <c r="AK126" i="2"/>
  <c r="W88" i="2"/>
  <c r="Y34" i="2"/>
  <c r="X61" i="2"/>
  <c r="W72" i="2"/>
  <c r="W61" i="2"/>
  <c r="Y50" i="2"/>
  <c r="Z55" i="2"/>
  <c r="Q160" i="1"/>
  <c r="AK31" i="2"/>
  <c r="P28" i="2" s="1"/>
  <c r="P27" i="2" s="1"/>
  <c r="P29" i="2" s="1"/>
  <c r="AK135" i="2"/>
  <c r="AF85" i="2"/>
  <c r="K82" i="2" s="1"/>
  <c r="K81" i="2" s="1"/>
  <c r="K83" i="2" s="1"/>
  <c r="Y81" i="2"/>
  <c r="AL126" i="2"/>
  <c r="AK125" i="2"/>
  <c r="AF136" i="2"/>
  <c r="Y136" i="2" s="1"/>
  <c r="Y28" i="2"/>
  <c r="AD112" i="2"/>
  <c r="I109" i="2" s="1"/>
  <c r="I108" i="2" s="1"/>
  <c r="I110" i="2" s="1"/>
  <c r="W108" i="2"/>
  <c r="AD116" i="2"/>
  <c r="W8" i="2"/>
  <c r="AL116" i="2"/>
  <c r="X99" i="2"/>
  <c r="X100" i="2" s="1"/>
  <c r="AD85" i="2"/>
  <c r="I82" i="2" s="1"/>
  <c r="W81" i="2"/>
  <c r="AD125" i="2"/>
  <c r="W17" i="2"/>
  <c r="X103" i="2"/>
  <c r="X35" i="2"/>
  <c r="Z109" i="2"/>
  <c r="AM116" i="2"/>
  <c r="AF126" i="2"/>
  <c r="Y18" i="2"/>
  <c r="AG77" i="2"/>
  <c r="AE68" i="2"/>
  <c r="J66" i="2" s="1"/>
  <c r="X67" i="2"/>
  <c r="X68" i="2" s="1"/>
  <c r="AE121" i="2"/>
  <c r="X13" i="2"/>
  <c r="AE136" i="2"/>
  <c r="X136" i="2" s="1"/>
  <c r="X28" i="2"/>
  <c r="AD136" i="2"/>
  <c r="W28" i="2"/>
  <c r="W44" i="2"/>
  <c r="AF130" i="2"/>
  <c r="Y22" i="2"/>
  <c r="X62" i="2"/>
  <c r="AE116" i="2"/>
  <c r="X116" i="2" s="1"/>
  <c r="X8" i="2"/>
  <c r="X49" i="2"/>
  <c r="X51" i="2" s="1"/>
  <c r="W50" i="2"/>
  <c r="AD115" i="2"/>
  <c r="W7" i="2"/>
  <c r="Y72" i="2"/>
  <c r="Y76" i="2"/>
  <c r="AG55" i="2"/>
  <c r="AD58" i="2"/>
  <c r="I55" i="2" s="1"/>
  <c r="I54" i="2" s="1"/>
  <c r="I56" i="2" s="1"/>
  <c r="W54" i="2"/>
  <c r="Y7" i="2"/>
  <c r="Y9" i="2" s="1"/>
  <c r="AF115" i="2"/>
  <c r="X78" i="2"/>
  <c r="Y99" i="2"/>
  <c r="X45" i="2"/>
  <c r="X46" i="2" s="1"/>
  <c r="AF121" i="2"/>
  <c r="Y13" i="2"/>
  <c r="W62" i="2"/>
  <c r="AD120" i="2"/>
  <c r="W12" i="2"/>
  <c r="AF131" i="2"/>
  <c r="Y23" i="2"/>
  <c r="AD31" i="2"/>
  <c r="I28" i="2" s="1"/>
  <c r="I27" i="2" s="1"/>
  <c r="AD135" i="2"/>
  <c r="W27" i="2"/>
  <c r="AM125" i="2"/>
  <c r="W99" i="2"/>
  <c r="W100" i="2" s="1"/>
  <c r="W93" i="2"/>
  <c r="W95" i="2" s="1"/>
  <c r="AF135" i="2"/>
  <c r="AG66" i="2"/>
  <c r="X72" i="2"/>
  <c r="AE126" i="2"/>
  <c r="X126" i="2" s="1"/>
  <c r="X18" i="2"/>
  <c r="X88" i="2"/>
  <c r="AF116" i="2"/>
  <c r="Y8" i="2"/>
  <c r="W67" i="2"/>
  <c r="W68" i="2" s="1"/>
  <c r="AD131" i="2"/>
  <c r="W23" i="2"/>
  <c r="Z39" i="2"/>
  <c r="AL132" i="2"/>
  <c r="Y66" i="2"/>
  <c r="AE125" i="2"/>
  <c r="X17" i="2"/>
  <c r="AM121" i="2"/>
  <c r="Y62" i="2"/>
  <c r="AM120" i="2"/>
  <c r="AM122" i="2" s="1"/>
  <c r="Y17" i="2"/>
  <c r="AF125" i="2"/>
  <c r="AE130" i="2"/>
  <c r="X22" i="2"/>
  <c r="AD126" i="2"/>
  <c r="W18" i="2"/>
  <c r="AE112" i="2"/>
  <c r="J109" i="2" s="1"/>
  <c r="J108" i="2" s="1"/>
  <c r="J110" i="2" s="1"/>
  <c r="X108" i="2"/>
  <c r="AF112" i="2"/>
  <c r="K109" i="2" s="1"/>
  <c r="K108" i="2" s="1"/>
  <c r="K110" i="2" s="1"/>
  <c r="Y108" i="2"/>
  <c r="Y45" i="2"/>
  <c r="AM115" i="2"/>
  <c r="AE31" i="2"/>
  <c r="AE135" i="2"/>
  <c r="X27" i="2"/>
  <c r="X89" i="2"/>
  <c r="AG39" i="2"/>
  <c r="Y44" i="2"/>
  <c r="AL115" i="2"/>
  <c r="AL117" i="2" s="1"/>
  <c r="Y89" i="2"/>
  <c r="AD130" i="2"/>
  <c r="W22" i="2"/>
  <c r="Y98" i="2"/>
  <c r="Y49" i="2"/>
  <c r="Y93" i="2"/>
  <c r="Y95" i="2" s="1"/>
  <c r="AK130" i="2"/>
  <c r="Z82" i="2"/>
  <c r="AE120" i="2"/>
  <c r="X12" i="2"/>
  <c r="X14" i="2" s="1"/>
  <c r="AM31" i="2"/>
  <c r="R28" i="2" s="1"/>
  <c r="R27" i="2" s="1"/>
  <c r="R29" i="2" s="1"/>
  <c r="AM135" i="2"/>
  <c r="AM139" i="2" s="1"/>
  <c r="Y71" i="2"/>
  <c r="Y73" i="2" s="1"/>
  <c r="AF58" i="2"/>
  <c r="K55" i="2" s="1"/>
  <c r="K54" i="2" s="1"/>
  <c r="K56" i="2" s="1"/>
  <c r="Y54" i="2"/>
  <c r="AL31" i="2"/>
  <c r="Q28" i="2" s="1"/>
  <c r="Q27" i="2" s="1"/>
  <c r="Q29" i="2" s="1"/>
  <c r="AL135" i="2"/>
  <c r="AL139" i="2" s="1"/>
  <c r="AK116" i="2"/>
  <c r="AE95" i="2"/>
  <c r="J93" i="2" s="1"/>
  <c r="X34" i="2"/>
  <c r="Y88" i="2"/>
  <c r="Y35" i="2"/>
  <c r="Y36" i="2" s="1"/>
  <c r="AE131" i="2"/>
  <c r="X131" i="2" s="1"/>
  <c r="X23" i="2"/>
  <c r="AD121" i="2"/>
  <c r="W13" i="2"/>
  <c r="AM126" i="2"/>
  <c r="AN126" i="2" s="1"/>
  <c r="Y61" i="2"/>
  <c r="W45" i="2"/>
  <c r="AE85" i="2"/>
  <c r="J82" i="2" s="1"/>
  <c r="J81" i="2" s="1"/>
  <c r="J83" i="2" s="1"/>
  <c r="X81" i="2"/>
  <c r="AE115" i="2"/>
  <c r="X7" i="2"/>
  <c r="AK121" i="2"/>
  <c r="AE58" i="2"/>
  <c r="J55" i="2" s="1"/>
  <c r="J54" i="2" s="1"/>
  <c r="J56" i="2" s="1"/>
  <c r="X54" i="2"/>
  <c r="Y40" i="2"/>
  <c r="Z40" i="2" s="1"/>
  <c r="AF120" i="2"/>
  <c r="Y12" i="2"/>
  <c r="Z77" i="2"/>
  <c r="AM130" i="2"/>
  <c r="Z138" i="2"/>
  <c r="AF31" i="2"/>
  <c r="K28" i="2" s="1"/>
  <c r="K27" i="2" s="1"/>
  <c r="Y27" i="2"/>
  <c r="AR116" i="2"/>
  <c r="Z23" i="2"/>
  <c r="AR118" i="2"/>
  <c r="AR119" i="2"/>
  <c r="AE41" i="2"/>
  <c r="J39" i="2" s="1"/>
  <c r="AN45" i="2"/>
  <c r="BJ118" i="2"/>
  <c r="AV40" i="2"/>
  <c r="AS116" i="2"/>
  <c r="AT119" i="2"/>
  <c r="AU121" i="2"/>
  <c r="AU119" i="2"/>
  <c r="AU117" i="2"/>
  <c r="AS118" i="2"/>
  <c r="AT116" i="2"/>
  <c r="AT118" i="2"/>
  <c r="AU120" i="2"/>
  <c r="AU118" i="2"/>
  <c r="AS119" i="2"/>
  <c r="R198" i="1"/>
  <c r="C54" i="14"/>
  <c r="M119" i="1"/>
  <c r="C44" i="9"/>
  <c r="Q198" i="1"/>
  <c r="C54" i="13"/>
  <c r="M120" i="1"/>
  <c r="C45" i="9"/>
  <c r="M108" i="1"/>
  <c r="C39" i="9"/>
  <c r="M160" i="1"/>
  <c r="C54" i="9"/>
  <c r="N108" i="1"/>
  <c r="C39" i="10"/>
  <c r="M186" i="1"/>
  <c r="C60" i="9"/>
  <c r="O198" i="1"/>
  <c r="O136" i="1"/>
  <c r="C50" i="11"/>
  <c r="O121" i="1"/>
  <c r="O84" i="1"/>
  <c r="Q108" i="1"/>
  <c r="L105" i="1"/>
  <c r="L81" i="1"/>
  <c r="AM14" i="2"/>
  <c r="AF41" i="2"/>
  <c r="K39" i="2" s="1"/>
  <c r="AU116" i="2"/>
  <c r="AM9" i="2"/>
  <c r="R8" i="2" s="1"/>
  <c r="AD68" i="2"/>
  <c r="I66" i="2" s="1"/>
  <c r="AS41" i="2"/>
  <c r="AG23" i="2"/>
  <c r="AS68" i="2"/>
  <c r="AN13" i="2"/>
  <c r="AL29" i="2"/>
  <c r="AV39" i="2"/>
  <c r="AV36" i="2"/>
  <c r="AR121" i="2"/>
  <c r="AR120" i="2"/>
  <c r="BC117" i="2"/>
  <c r="AG109" i="2"/>
  <c r="AF68" i="2"/>
  <c r="K66" i="2" s="1"/>
  <c r="AG82" i="2"/>
  <c r="AR68" i="2"/>
  <c r="AL24" i="2"/>
  <c r="Q23" i="2" s="1"/>
  <c r="BJ119" i="2"/>
  <c r="AL14" i="2"/>
  <c r="Q12" i="2" s="1"/>
  <c r="C20" i="1" s="1"/>
  <c r="BG122" i="2"/>
  <c r="AT41" i="2"/>
  <c r="AR117" i="2"/>
  <c r="AS121" i="2"/>
  <c r="AS120" i="2"/>
  <c r="AS117" i="2"/>
  <c r="AV63" i="2"/>
  <c r="AY122" i="2"/>
  <c r="BC116" i="2"/>
  <c r="AT117" i="2"/>
  <c r="AT121" i="2"/>
  <c r="BB122" i="2"/>
  <c r="AV66" i="2"/>
  <c r="BC120" i="2"/>
  <c r="BC118" i="2"/>
  <c r="AZ122" i="2"/>
  <c r="BH122" i="2"/>
  <c r="AN23" i="2"/>
  <c r="AG99" i="2"/>
  <c r="BC121" i="2"/>
  <c r="BF122" i="2"/>
  <c r="BJ116" i="2"/>
  <c r="AT120" i="2"/>
  <c r="BA122" i="2"/>
  <c r="BJ121" i="2"/>
  <c r="BJ120" i="2"/>
  <c r="BC119" i="2"/>
  <c r="AV94" i="2"/>
  <c r="AV67" i="2"/>
  <c r="AT68" i="2"/>
  <c r="AE29" i="2"/>
  <c r="AV93" i="2"/>
  <c r="AV92" i="2"/>
  <c r="AT95" i="2"/>
  <c r="AU14" i="2"/>
  <c r="AS14" i="2"/>
  <c r="AT14" i="2"/>
  <c r="AE14" i="2"/>
  <c r="AR41" i="2"/>
  <c r="AV35" i="2"/>
  <c r="AU95" i="2"/>
  <c r="AS95" i="2"/>
  <c r="AV9" i="2"/>
  <c r="AV13" i="2"/>
  <c r="AV90" i="2"/>
  <c r="AV91" i="2"/>
  <c r="B66" i="2"/>
  <c r="AV10" i="2"/>
  <c r="AV11" i="2"/>
  <c r="AV12" i="2"/>
  <c r="K94" i="2"/>
  <c r="K95" i="2" s="1"/>
  <c r="J94" i="2"/>
  <c r="J95" i="2" s="1"/>
  <c r="AM105" i="2"/>
  <c r="R104" i="2" s="1"/>
  <c r="AD73" i="2"/>
  <c r="AK100" i="2"/>
  <c r="AL95" i="2"/>
  <c r="Q93" i="2" s="1"/>
  <c r="C54" i="11"/>
  <c r="AF63" i="2"/>
  <c r="K62" i="2" s="1"/>
  <c r="AG34" i="2"/>
  <c r="AD36" i="2"/>
  <c r="I34" i="2" s="1"/>
  <c r="AG40" i="2"/>
  <c r="AN98" i="2"/>
  <c r="AG76" i="2"/>
  <c r="J76" i="2"/>
  <c r="I76" i="2" s="1"/>
  <c r="I77" i="2" s="1"/>
  <c r="AE78" i="2"/>
  <c r="AF105" i="2"/>
  <c r="AM95" i="2"/>
  <c r="R93" i="2" s="1"/>
  <c r="AK105" i="2"/>
  <c r="AG108" i="2"/>
  <c r="AG112" i="2" s="1"/>
  <c r="L109" i="2" s="1"/>
  <c r="L108" i="2" s="1"/>
  <c r="L110" i="2" s="1"/>
  <c r="AD110" i="2"/>
  <c r="I111" i="2" s="1"/>
  <c r="AF78" i="2"/>
  <c r="K76" i="2" s="1"/>
  <c r="AG45" i="2"/>
  <c r="AN44" i="2"/>
  <c r="AK46" i="2"/>
  <c r="AN108" i="2"/>
  <c r="AN112" i="2" s="1"/>
  <c r="S109" i="2" s="1"/>
  <c r="S108" i="2" s="1"/>
  <c r="S110" i="2" s="1"/>
  <c r="AM110" i="2"/>
  <c r="R111" i="2" s="1"/>
  <c r="AN61" i="2"/>
  <c r="AK63" i="2"/>
  <c r="P61" i="2" s="1"/>
  <c r="AF56" i="2"/>
  <c r="K57" i="2" s="1"/>
  <c r="AL78" i="2"/>
  <c r="AL73" i="2"/>
  <c r="Q71" i="2" s="1"/>
  <c r="AE63" i="2"/>
  <c r="J61" i="2" s="1"/>
  <c r="AN76" i="2"/>
  <c r="AK78" i="2"/>
  <c r="P77" i="2" s="1"/>
  <c r="AL105" i="2"/>
  <c r="Q104" i="2" s="1"/>
  <c r="AL110" i="2"/>
  <c r="Q111" i="2" s="1"/>
  <c r="AE100" i="2"/>
  <c r="J98" i="2" s="1"/>
  <c r="AE51" i="2"/>
  <c r="C49" i="2" s="1"/>
  <c r="AL56" i="2"/>
  <c r="Q57" i="2" s="1"/>
  <c r="AF90" i="2"/>
  <c r="K88" i="2" s="1"/>
  <c r="AN62" i="2"/>
  <c r="AG7" i="2"/>
  <c r="AG98" i="2"/>
  <c r="AD100" i="2"/>
  <c r="AM78" i="2"/>
  <c r="R77" i="2" s="1"/>
  <c r="AG49" i="2"/>
  <c r="AD51" i="2"/>
  <c r="I50" i="2" s="1"/>
  <c r="AM100" i="2"/>
  <c r="R98" i="2" s="1"/>
  <c r="AM46" i="2"/>
  <c r="R45" i="2" s="1"/>
  <c r="AL100" i="2"/>
  <c r="Q99" i="2" s="1"/>
  <c r="Q40" i="2"/>
  <c r="Q41" i="2" s="1"/>
  <c r="AD105" i="2"/>
  <c r="B104" i="2" s="1"/>
  <c r="AG103" i="2"/>
  <c r="AG89" i="2"/>
  <c r="AM83" i="2"/>
  <c r="R84" i="2" s="1"/>
  <c r="AF83" i="2"/>
  <c r="K84" i="2" s="1"/>
  <c r="AN54" i="2"/>
  <c r="AN58" i="2" s="1"/>
  <c r="S55" i="2" s="1"/>
  <c r="S54" i="2" s="1"/>
  <c r="S56" i="2" s="1"/>
  <c r="AK56" i="2"/>
  <c r="P57" i="2" s="1"/>
  <c r="AG44" i="2"/>
  <c r="AD46" i="2"/>
  <c r="AN35" i="2"/>
  <c r="AG35" i="2"/>
  <c r="AN103" i="2"/>
  <c r="AK73" i="2"/>
  <c r="AN71" i="2"/>
  <c r="AF36" i="2"/>
  <c r="K35" i="2" s="1"/>
  <c r="AG72" i="2"/>
  <c r="AG81" i="2"/>
  <c r="AG85" i="2" s="1"/>
  <c r="L82" i="2" s="1"/>
  <c r="L81" i="2" s="1"/>
  <c r="L83" i="2" s="1"/>
  <c r="AE83" i="2"/>
  <c r="J84" i="2" s="1"/>
  <c r="AL68" i="2"/>
  <c r="Q66" i="2" s="1"/>
  <c r="AM36" i="2"/>
  <c r="R35" i="2" s="1"/>
  <c r="AE105" i="2"/>
  <c r="AE90" i="2"/>
  <c r="J88" i="2" s="1"/>
  <c r="AL46" i="2"/>
  <c r="Q45" i="2" s="1"/>
  <c r="AE56" i="2"/>
  <c r="J57" i="2" s="1"/>
  <c r="AF110" i="2"/>
  <c r="K111" i="2" s="1"/>
  <c r="AN89" i="2"/>
  <c r="AD83" i="2"/>
  <c r="I84" i="2" s="1"/>
  <c r="AG62" i="2"/>
  <c r="AF51" i="2"/>
  <c r="AK90" i="2"/>
  <c r="P88" i="2" s="1"/>
  <c r="AG93" i="2"/>
  <c r="AD95" i="2"/>
  <c r="I94" i="2" s="1"/>
  <c r="AM63" i="2"/>
  <c r="R62" i="2" s="1"/>
  <c r="AL63" i="2"/>
  <c r="Q62" i="2" s="1"/>
  <c r="J13" i="2"/>
  <c r="AD78" i="2"/>
  <c r="AE36" i="2"/>
  <c r="J34" i="2" s="1"/>
  <c r="P67" i="2"/>
  <c r="AN67" i="2"/>
  <c r="R13" i="2"/>
  <c r="R12" i="2"/>
  <c r="C21" i="1" s="1"/>
  <c r="AN99" i="2"/>
  <c r="AK110" i="2"/>
  <c r="P111" i="2" s="1"/>
  <c r="AG88" i="2"/>
  <c r="AD90" i="2"/>
  <c r="I89" i="2" s="1"/>
  <c r="AK95" i="2"/>
  <c r="AN94" i="2"/>
  <c r="AG94" i="2"/>
  <c r="AF73" i="2"/>
  <c r="K71" i="2" s="1"/>
  <c r="AM73" i="2"/>
  <c r="R72" i="2" s="1"/>
  <c r="AM68" i="2"/>
  <c r="R66" i="2" s="1"/>
  <c r="AK51" i="2"/>
  <c r="P50" i="2" s="1"/>
  <c r="AN49" i="2"/>
  <c r="AK36" i="2"/>
  <c r="P35" i="2" s="1"/>
  <c r="AN34" i="2"/>
  <c r="AG54" i="2"/>
  <c r="AG58" i="2" s="1"/>
  <c r="L55" i="2" s="1"/>
  <c r="L54" i="2" s="1"/>
  <c r="L56" i="2" s="1"/>
  <c r="AD56" i="2"/>
  <c r="I57" i="2" s="1"/>
  <c r="AD41" i="2"/>
  <c r="B40" i="2" s="1"/>
  <c r="P40" i="2"/>
  <c r="AN40" i="2"/>
  <c r="AN88" i="2"/>
  <c r="AM90" i="2"/>
  <c r="R89" i="2" s="1"/>
  <c r="AN81" i="2"/>
  <c r="AN85" i="2" s="1"/>
  <c r="S82" i="2" s="1"/>
  <c r="S81" i="2" s="1"/>
  <c r="S83" i="2" s="1"/>
  <c r="AK83" i="2"/>
  <c r="P84" i="2" s="1"/>
  <c r="AF46" i="2"/>
  <c r="K45" i="2" s="1"/>
  <c r="AG8" i="2"/>
  <c r="AL83" i="2"/>
  <c r="Q84" i="2" s="1"/>
  <c r="AG71" i="2"/>
  <c r="AE73" i="2"/>
  <c r="J72" i="2" s="1"/>
  <c r="AG67" i="2"/>
  <c r="J67" i="2"/>
  <c r="AN93" i="2"/>
  <c r="AN72" i="2"/>
  <c r="AM51" i="2"/>
  <c r="R50" i="2" s="1"/>
  <c r="AM56" i="2"/>
  <c r="R57" i="2" s="1"/>
  <c r="AL90" i="2"/>
  <c r="Q89" i="2" s="1"/>
  <c r="AE110" i="2"/>
  <c r="J111" i="2" s="1"/>
  <c r="Q49" i="2"/>
  <c r="AL36" i="2"/>
  <c r="Q35" i="2" s="1"/>
  <c r="AE46" i="2"/>
  <c r="J45" i="2" s="1"/>
  <c r="AF100" i="2"/>
  <c r="K99" i="2" s="1"/>
  <c r="AG61" i="2"/>
  <c r="AD63" i="2"/>
  <c r="I62" i="2" s="1"/>
  <c r="I67" i="2"/>
  <c r="AM41" i="2"/>
  <c r="R39" i="2" s="1"/>
  <c r="AF9" i="2"/>
  <c r="K7" i="2" s="1"/>
  <c r="AN28" i="2"/>
  <c r="E122" i="1"/>
  <c r="O122" i="1" s="1"/>
  <c r="AE19" i="2"/>
  <c r="J17" i="2" s="1"/>
  <c r="AF14" i="2"/>
  <c r="K12" i="2" s="1"/>
  <c r="AD29" i="2"/>
  <c r="H122" i="1"/>
  <c r="BC41" i="2"/>
  <c r="AG28" i="2"/>
  <c r="BC95" i="2"/>
  <c r="AG17" i="2"/>
  <c r="N107" i="1"/>
  <c r="C33" i="12"/>
  <c r="L107" i="1"/>
  <c r="O135" i="1"/>
  <c r="N106" i="1"/>
  <c r="O81" i="1"/>
  <c r="O93" i="1"/>
  <c r="N105" i="1"/>
  <c r="M185" i="1"/>
  <c r="O133" i="1"/>
  <c r="O82" i="1"/>
  <c r="O94" i="1"/>
  <c r="O134" i="1"/>
  <c r="O83" i="1"/>
  <c r="O95" i="1"/>
  <c r="L106" i="1"/>
  <c r="C39" i="8"/>
  <c r="C122" i="1"/>
  <c r="M122" i="1" s="1"/>
  <c r="BJ95" i="2"/>
  <c r="BC68" i="2"/>
  <c r="AG27" i="2"/>
  <c r="AG31" i="2" s="1"/>
  <c r="L28" i="2" s="1"/>
  <c r="BJ68" i="2"/>
  <c r="AM24" i="2"/>
  <c r="AM19" i="2"/>
  <c r="R17" i="2" s="1"/>
  <c r="E33" i="1"/>
  <c r="AG22" i="2"/>
  <c r="AD24" i="2"/>
  <c r="AF29" i="2"/>
  <c r="AL9" i="2"/>
  <c r="Q8" i="2" s="1"/>
  <c r="AG18" i="2"/>
  <c r="AL19" i="2"/>
  <c r="Q17" i="2" s="1"/>
  <c r="BJ41" i="2"/>
  <c r="AE24" i="2"/>
  <c r="AM29" i="2"/>
  <c r="AD19" i="2"/>
  <c r="AK14" i="2"/>
  <c r="P13" i="2" s="1"/>
  <c r="AN12" i="2"/>
  <c r="AE9" i="2"/>
  <c r="J8" i="2" s="1"/>
  <c r="AN22" i="2"/>
  <c r="AK24" i="2"/>
  <c r="AG13" i="2"/>
  <c r="AF24" i="2"/>
  <c r="BC14" i="2"/>
  <c r="AN7" i="2"/>
  <c r="AK9" i="2"/>
  <c r="P7" i="2" s="1"/>
  <c r="AD14" i="2"/>
  <c r="I12" i="2" s="1"/>
  <c r="AN18" i="2"/>
  <c r="AD9" i="2"/>
  <c r="I7" i="2" s="1"/>
  <c r="AF19" i="2"/>
  <c r="K17" i="2" s="1"/>
  <c r="BJ14" i="2"/>
  <c r="AN27" i="2"/>
  <c r="AN31" i="2" s="1"/>
  <c r="S28" i="2" s="1"/>
  <c r="S27" i="2" s="1"/>
  <c r="S29" i="2" s="1"/>
  <c r="AK29" i="2"/>
  <c r="AN17" i="2"/>
  <c r="AK19" i="2"/>
  <c r="AN8" i="2"/>
  <c r="AL127" i="2" l="1"/>
  <c r="AG41" i="2"/>
  <c r="L39" i="2" s="1"/>
  <c r="AM117" i="2"/>
  <c r="X36" i="2"/>
  <c r="Z50" i="2"/>
  <c r="W63" i="2"/>
  <c r="M20" i="1"/>
  <c r="M21" i="1"/>
  <c r="O33" i="1"/>
  <c r="Y126" i="2"/>
  <c r="X19" i="2"/>
  <c r="Y68" i="2"/>
  <c r="W90" i="2"/>
  <c r="Z28" i="2"/>
  <c r="AN46" i="2"/>
  <c r="S45" i="2" s="1"/>
  <c r="AN121" i="2"/>
  <c r="AN116" i="2"/>
  <c r="Y78" i="2"/>
  <c r="Y24" i="2"/>
  <c r="W73" i="2"/>
  <c r="X24" i="2"/>
  <c r="AN131" i="2"/>
  <c r="Y90" i="2"/>
  <c r="Y131" i="2"/>
  <c r="Z76" i="2"/>
  <c r="Z78" i="2" s="1"/>
  <c r="K40" i="2"/>
  <c r="B67" i="2"/>
  <c r="Y51" i="2"/>
  <c r="Y19" i="2"/>
  <c r="X95" i="2"/>
  <c r="X121" i="2"/>
  <c r="Y100" i="2"/>
  <c r="Z89" i="2"/>
  <c r="Z18" i="2"/>
  <c r="Z104" i="2"/>
  <c r="AM132" i="2"/>
  <c r="X9" i="2"/>
  <c r="Z35" i="2"/>
  <c r="Z72" i="2"/>
  <c r="B28" i="2"/>
  <c r="B27" i="2" s="1"/>
  <c r="B55" i="2"/>
  <c r="B54" i="2" s="1"/>
  <c r="B56" i="2" s="1"/>
  <c r="B82" i="2"/>
  <c r="B81" i="2" s="1"/>
  <c r="B83" i="2" s="1"/>
  <c r="D82" i="2"/>
  <c r="D81" i="2" s="1"/>
  <c r="D83" i="2" s="1"/>
  <c r="C109" i="2"/>
  <c r="C108" i="2" s="1"/>
  <c r="C110" i="2" s="1"/>
  <c r="C82" i="2"/>
  <c r="C81" i="2" s="1"/>
  <c r="C83" i="2" s="1"/>
  <c r="C28" i="2"/>
  <c r="C27" i="2" s="1"/>
  <c r="C55" i="2"/>
  <c r="C54" i="2" s="1"/>
  <c r="C56" i="2" s="1"/>
  <c r="B109" i="2"/>
  <c r="B108" i="2" s="1"/>
  <c r="B110" i="2" s="1"/>
  <c r="J28" i="2"/>
  <c r="J27" i="2" s="1"/>
  <c r="B62" i="1" s="1"/>
  <c r="D55" i="2"/>
  <c r="D54" i="2" s="1"/>
  <c r="D56" i="2" s="1"/>
  <c r="D109" i="2"/>
  <c r="D108" i="2" s="1"/>
  <c r="D110" i="2" s="1"/>
  <c r="D28" i="2"/>
  <c r="D27" i="2" s="1"/>
  <c r="Q30" i="2"/>
  <c r="AL137" i="2"/>
  <c r="I30" i="2"/>
  <c r="AD137" i="2"/>
  <c r="Y41" i="2"/>
  <c r="W126" i="2"/>
  <c r="Z126" i="2" s="1"/>
  <c r="AG126" i="2"/>
  <c r="AG136" i="2"/>
  <c r="W136" i="2"/>
  <c r="Z136" i="2" s="1"/>
  <c r="AG121" i="2"/>
  <c r="W121" i="2"/>
  <c r="X135" i="2"/>
  <c r="AE139" i="2"/>
  <c r="AV118" i="2"/>
  <c r="Z93" i="2"/>
  <c r="Z95" i="2" s="1"/>
  <c r="Z34" i="2"/>
  <c r="R30" i="2"/>
  <c r="AM137" i="2"/>
  <c r="C40" i="2"/>
  <c r="Z98" i="2"/>
  <c r="Z100" i="2" s="1"/>
  <c r="Z54" i="2"/>
  <c r="W56" i="2"/>
  <c r="W58" i="2"/>
  <c r="X130" i="2"/>
  <c r="X132" i="2" s="1"/>
  <c r="AE132" i="2"/>
  <c r="J30" i="2"/>
  <c r="AE137" i="2"/>
  <c r="Z41" i="2"/>
  <c r="Z99" i="2"/>
  <c r="Z66" i="2"/>
  <c r="Q13" i="2"/>
  <c r="Q14" i="2" s="1"/>
  <c r="X115" i="2"/>
  <c r="X117" i="2" s="1"/>
  <c r="AE117" i="2"/>
  <c r="X73" i="2"/>
  <c r="AD132" i="2"/>
  <c r="AG130" i="2"/>
  <c r="W130" i="2"/>
  <c r="W120" i="2"/>
  <c r="AG120" i="2"/>
  <c r="AD122" i="2"/>
  <c r="Y83" i="2"/>
  <c r="Y85" i="2"/>
  <c r="AD117" i="2"/>
  <c r="W115" i="2"/>
  <c r="X56" i="2"/>
  <c r="X58" i="2"/>
  <c r="W83" i="2"/>
  <c r="W85" i="2"/>
  <c r="C39" i="2"/>
  <c r="Z81" i="2"/>
  <c r="X83" i="2"/>
  <c r="X85" i="2"/>
  <c r="Z71" i="2"/>
  <c r="Z73" i="2" s="1"/>
  <c r="Y110" i="2"/>
  <c r="Y112" i="2"/>
  <c r="AG131" i="2"/>
  <c r="W131" i="2"/>
  <c r="Z62" i="2"/>
  <c r="W125" i="2"/>
  <c r="AD127" i="2"/>
  <c r="AN120" i="2"/>
  <c r="AG116" i="2"/>
  <c r="W116" i="2"/>
  <c r="AN135" i="2"/>
  <c r="AK139" i="2"/>
  <c r="C13" i="2"/>
  <c r="Z45" i="2"/>
  <c r="AE122" i="2"/>
  <c r="X120" i="2"/>
  <c r="X122" i="2" s="1"/>
  <c r="Y46" i="2"/>
  <c r="Z108" i="2"/>
  <c r="X110" i="2"/>
  <c r="X112" i="2"/>
  <c r="AK122" i="2"/>
  <c r="Y121" i="2"/>
  <c r="AF132" i="2"/>
  <c r="Y130" i="2"/>
  <c r="Y132" i="2" s="1"/>
  <c r="Z67" i="2"/>
  <c r="Z103" i="2"/>
  <c r="X105" i="2"/>
  <c r="AK127" i="2"/>
  <c r="AN125" i="2"/>
  <c r="AN127" i="2" s="1"/>
  <c r="P30" i="2"/>
  <c r="AK137" i="2"/>
  <c r="K30" i="2"/>
  <c r="AF137" i="2"/>
  <c r="Y63" i="2"/>
  <c r="AE127" i="2"/>
  <c r="X125" i="2"/>
  <c r="X127" i="2" s="1"/>
  <c r="Y116" i="2"/>
  <c r="W51" i="2"/>
  <c r="Z44" i="2"/>
  <c r="W46" i="2"/>
  <c r="X63" i="2"/>
  <c r="W110" i="2"/>
  <c r="W112" i="2"/>
  <c r="AN115" i="2"/>
  <c r="AN117" i="2" s="1"/>
  <c r="J40" i="2"/>
  <c r="J41" i="2" s="1"/>
  <c r="AF122" i="2"/>
  <c r="Y120" i="2"/>
  <c r="AM127" i="2"/>
  <c r="Y56" i="2"/>
  <c r="Y58" i="2"/>
  <c r="AK132" i="2"/>
  <c r="AN130" i="2"/>
  <c r="Z88" i="2"/>
  <c r="Z90" i="2" s="1"/>
  <c r="X90" i="2"/>
  <c r="W135" i="2"/>
  <c r="AD139" i="2"/>
  <c r="Z49" i="2"/>
  <c r="Z51" i="2" s="1"/>
  <c r="Z61" i="2"/>
  <c r="AK117" i="2"/>
  <c r="AF117" i="2"/>
  <c r="Y115" i="2"/>
  <c r="AG115" i="2"/>
  <c r="AF127" i="2"/>
  <c r="Y125" i="2"/>
  <c r="AG125" i="2"/>
  <c r="AF139" i="2"/>
  <c r="Y135" i="2"/>
  <c r="AG135" i="2"/>
  <c r="Y14" i="2"/>
  <c r="Z27" i="2"/>
  <c r="W31" i="2"/>
  <c r="W29" i="2"/>
  <c r="Z13" i="2"/>
  <c r="W19" i="2"/>
  <c r="Z17" i="2"/>
  <c r="Z19" i="2" s="1"/>
  <c r="Y31" i="2"/>
  <c r="Y29" i="2"/>
  <c r="X31" i="2"/>
  <c r="X29" i="2"/>
  <c r="W24" i="2"/>
  <c r="Z22" i="2"/>
  <c r="Z24" i="2" s="1"/>
  <c r="W14" i="2"/>
  <c r="Z7" i="2"/>
  <c r="W9" i="2"/>
  <c r="Z8" i="2"/>
  <c r="Z12" i="2"/>
  <c r="R7" i="2"/>
  <c r="AV116" i="2"/>
  <c r="AV119" i="2"/>
  <c r="D22" i="2"/>
  <c r="AV41" i="2"/>
  <c r="AR122" i="2"/>
  <c r="R14" i="2"/>
  <c r="R103" i="2"/>
  <c r="C41" i="2"/>
  <c r="AV121" i="2"/>
  <c r="R122" i="1"/>
  <c r="C38" i="14"/>
  <c r="O108" i="1"/>
  <c r="C39" i="11"/>
  <c r="M198" i="1"/>
  <c r="C62" i="9"/>
  <c r="R108" i="1"/>
  <c r="C33" i="14"/>
  <c r="R160" i="1"/>
  <c r="C46" i="14"/>
  <c r="O160" i="1"/>
  <c r="Q77" i="2"/>
  <c r="Q76" i="2"/>
  <c r="Q78" i="2" s="1"/>
  <c r="C22" i="2"/>
  <c r="K67" i="2"/>
  <c r="K68" i="2" s="1"/>
  <c r="AU122" i="2"/>
  <c r="AS122" i="2"/>
  <c r="P62" i="2"/>
  <c r="Q22" i="2"/>
  <c r="AT122" i="2"/>
  <c r="AV68" i="2"/>
  <c r="I81" i="2"/>
  <c r="I83" i="2" s="1"/>
  <c r="AV120" i="2"/>
  <c r="E28" i="2"/>
  <c r="E27" i="2" s="1"/>
  <c r="L27" i="2"/>
  <c r="B64" i="1" s="1"/>
  <c r="BC122" i="2"/>
  <c r="I61" i="2"/>
  <c r="BJ122" i="2"/>
  <c r="AV117" i="2"/>
  <c r="B23" i="2"/>
  <c r="E55" i="2"/>
  <c r="E54" i="2" s="1"/>
  <c r="B77" i="2"/>
  <c r="E82" i="2"/>
  <c r="E81" i="2" s="1"/>
  <c r="D76" i="2"/>
  <c r="Q72" i="2"/>
  <c r="Q73" i="2" s="1"/>
  <c r="E109" i="2"/>
  <c r="E108" i="2" s="1"/>
  <c r="AG29" i="2"/>
  <c r="L30" i="2" s="1"/>
  <c r="R71" i="2"/>
  <c r="R73" i="2" s="1"/>
  <c r="K50" i="2"/>
  <c r="D50" i="2"/>
  <c r="J104" i="2"/>
  <c r="C104" i="2"/>
  <c r="K104" i="2"/>
  <c r="D104" i="2"/>
  <c r="R88" i="2"/>
  <c r="R90" i="2" s="1"/>
  <c r="K89" i="2"/>
  <c r="K90" i="2" s="1"/>
  <c r="D93" i="2"/>
  <c r="D8" i="2"/>
  <c r="C98" i="2"/>
  <c r="C72" i="2"/>
  <c r="D7" i="2"/>
  <c r="D61" i="2"/>
  <c r="AR14" i="2"/>
  <c r="AV8" i="2"/>
  <c r="C66" i="2"/>
  <c r="C62" i="2"/>
  <c r="D39" i="2"/>
  <c r="C45" i="2"/>
  <c r="D94" i="2"/>
  <c r="D17" i="2"/>
  <c r="B88" i="2"/>
  <c r="B7" i="2"/>
  <c r="C7" i="2"/>
  <c r="B89" i="2"/>
  <c r="J50" i="2"/>
  <c r="C50" i="2"/>
  <c r="C51" i="2" s="1"/>
  <c r="K77" i="2"/>
  <c r="D77" i="2"/>
  <c r="J77" i="2"/>
  <c r="J78" i="2" s="1"/>
  <c r="C77" i="2"/>
  <c r="D40" i="2"/>
  <c r="C35" i="2"/>
  <c r="B22" i="2"/>
  <c r="B35" i="2"/>
  <c r="B93" i="2"/>
  <c r="B68" i="2"/>
  <c r="D88" i="2"/>
  <c r="D89" i="2"/>
  <c r="C76" i="2"/>
  <c r="D49" i="2"/>
  <c r="C88" i="2"/>
  <c r="C67" i="2"/>
  <c r="D18" i="2"/>
  <c r="D62" i="2"/>
  <c r="D45" i="2"/>
  <c r="C94" i="2"/>
  <c r="C18" i="2"/>
  <c r="B103" i="2"/>
  <c r="B105" i="2" s="1"/>
  <c r="D12" i="2"/>
  <c r="K23" i="2"/>
  <c r="D23" i="2"/>
  <c r="Q18" i="2"/>
  <c r="Q19" i="2" s="1"/>
  <c r="Q103" i="2"/>
  <c r="P103" i="2" s="1"/>
  <c r="P104" i="2" s="1"/>
  <c r="P105" i="2" s="1"/>
  <c r="C44" i="2"/>
  <c r="D99" i="2"/>
  <c r="B13" i="2"/>
  <c r="D35" i="2"/>
  <c r="D13" i="2"/>
  <c r="C8" i="2"/>
  <c r="D98" i="2"/>
  <c r="C103" i="2"/>
  <c r="J12" i="2"/>
  <c r="B20" i="1" s="1"/>
  <c r="C12" i="2"/>
  <c r="C14" i="2" s="1"/>
  <c r="C61" i="2"/>
  <c r="B34" i="2"/>
  <c r="D72" i="2"/>
  <c r="C93" i="2"/>
  <c r="C99" i="2"/>
  <c r="C71" i="2"/>
  <c r="D67" i="2"/>
  <c r="B50" i="2"/>
  <c r="J23" i="2"/>
  <c r="C23" i="2"/>
  <c r="Q34" i="2"/>
  <c r="I39" i="2"/>
  <c r="B39" i="2"/>
  <c r="B41" i="2" s="1"/>
  <c r="R44" i="2"/>
  <c r="E35" i="1" s="1"/>
  <c r="R99" i="2"/>
  <c r="R100" i="2" s="1"/>
  <c r="B61" i="2"/>
  <c r="C89" i="2"/>
  <c r="D44" i="2"/>
  <c r="AR95" i="2"/>
  <c r="AV89" i="2"/>
  <c r="B62" i="2"/>
  <c r="C17" i="2"/>
  <c r="D34" i="2"/>
  <c r="D71" i="2"/>
  <c r="C34" i="2"/>
  <c r="B76" i="2"/>
  <c r="B49" i="2"/>
  <c r="B94" i="2"/>
  <c r="D66" i="2"/>
  <c r="D103" i="2"/>
  <c r="B8" i="2"/>
  <c r="B12" i="2"/>
  <c r="P34" i="2"/>
  <c r="Q61" i="2"/>
  <c r="J62" i="2"/>
  <c r="J89" i="2"/>
  <c r="J90" i="2" s="1"/>
  <c r="K103" i="2"/>
  <c r="J71" i="2"/>
  <c r="J73" i="2" s="1"/>
  <c r="I88" i="2"/>
  <c r="I90" i="2" s="1"/>
  <c r="Q88" i="2"/>
  <c r="K98" i="2"/>
  <c r="K100" i="2" s="1"/>
  <c r="J103" i="2"/>
  <c r="I103" i="2" s="1"/>
  <c r="I35" i="2"/>
  <c r="Q98" i="2"/>
  <c r="R94" i="2"/>
  <c r="R95" i="2" s="1"/>
  <c r="I93" i="2"/>
  <c r="I95" i="2" s="1"/>
  <c r="P93" i="2"/>
  <c r="Q44" i="2"/>
  <c r="Q46" i="2" s="1"/>
  <c r="J18" i="2"/>
  <c r="J99" i="2"/>
  <c r="J100" i="2" s="1"/>
  <c r="P89" i="2"/>
  <c r="P90" i="2" s="1"/>
  <c r="R105" i="2"/>
  <c r="Q94" i="2"/>
  <c r="Q95" i="2" s="1"/>
  <c r="AG14" i="2"/>
  <c r="L12" i="2" s="1"/>
  <c r="R22" i="2"/>
  <c r="R23" i="2"/>
  <c r="AN100" i="2"/>
  <c r="S98" i="2" s="1"/>
  <c r="J35" i="2"/>
  <c r="AN56" i="2"/>
  <c r="S57" i="2" s="1"/>
  <c r="AG63" i="2"/>
  <c r="L62" i="2" s="1"/>
  <c r="J44" i="2"/>
  <c r="D34" i="1" s="1"/>
  <c r="AN73" i="2"/>
  <c r="S71" i="2" s="1"/>
  <c r="J22" i="2"/>
  <c r="I22" i="2" s="1"/>
  <c r="I23" i="2" s="1"/>
  <c r="K44" i="2"/>
  <c r="AG56" i="2"/>
  <c r="L57" i="2" s="1"/>
  <c r="AN51" i="2"/>
  <c r="S50" i="2" s="1"/>
  <c r="R67" i="2"/>
  <c r="R68" i="2" s="1"/>
  <c r="K72" i="2"/>
  <c r="K73" i="2" s="1"/>
  <c r="AN95" i="2"/>
  <c r="S94" i="2" s="1"/>
  <c r="P12" i="2"/>
  <c r="R61" i="2"/>
  <c r="K8" i="2"/>
  <c r="J7" i="2"/>
  <c r="K34" i="2"/>
  <c r="R18" i="2"/>
  <c r="R19" i="2" s="1"/>
  <c r="I49" i="2"/>
  <c r="I51" i="2" s="1"/>
  <c r="R76" i="2"/>
  <c r="Q7" i="2"/>
  <c r="P8" i="2"/>
  <c r="K61" i="2"/>
  <c r="AN83" i="2"/>
  <c r="S84" i="2" s="1"/>
  <c r="AN36" i="2"/>
  <c r="S34" i="2" s="1"/>
  <c r="AG90" i="2"/>
  <c r="L89" i="2" s="1"/>
  <c r="AG105" i="2"/>
  <c r="AG51" i="2"/>
  <c r="AG9" i="2"/>
  <c r="K18" i="2"/>
  <c r="K19" i="2" s="1"/>
  <c r="P22" i="2"/>
  <c r="C47" i="1" s="1"/>
  <c r="P23" i="2"/>
  <c r="R49" i="2"/>
  <c r="E49" i="1" s="1"/>
  <c r="I8" i="2"/>
  <c r="AG68" i="2"/>
  <c r="L67" i="2" s="1"/>
  <c r="P49" i="2"/>
  <c r="AN68" i="2"/>
  <c r="S66" i="2" s="1"/>
  <c r="K22" i="2"/>
  <c r="B49" i="1" s="1"/>
  <c r="K49" i="2"/>
  <c r="R34" i="2"/>
  <c r="AG83" i="2"/>
  <c r="L84" i="2" s="1"/>
  <c r="I13" i="2"/>
  <c r="I14" i="2" s="1"/>
  <c r="AG46" i="2"/>
  <c r="L45" i="2" s="1"/>
  <c r="AG100" i="2"/>
  <c r="L99" i="2" s="1"/>
  <c r="J49" i="2"/>
  <c r="AN78" i="2"/>
  <c r="S77" i="2" s="1"/>
  <c r="K13" i="2"/>
  <c r="K14" i="2" s="1"/>
  <c r="AG78" i="2"/>
  <c r="L76" i="2" s="1"/>
  <c r="I40" i="2"/>
  <c r="AG36" i="2"/>
  <c r="L35" i="2" s="1"/>
  <c r="AG73" i="2"/>
  <c r="L72" i="2" s="1"/>
  <c r="AN90" i="2"/>
  <c r="S89" i="2" s="1"/>
  <c r="AN105" i="2"/>
  <c r="S104" i="2" s="1"/>
  <c r="AG95" i="2"/>
  <c r="L94" i="2" s="1"/>
  <c r="R40" i="2"/>
  <c r="AN41" i="2"/>
  <c r="S39" i="2" s="1"/>
  <c r="P76" i="2"/>
  <c r="P78" i="2" s="1"/>
  <c r="AN63" i="2"/>
  <c r="S62" i="2" s="1"/>
  <c r="AN110" i="2"/>
  <c r="S111" i="2" s="1"/>
  <c r="S44" i="2"/>
  <c r="AG110" i="2"/>
  <c r="L111" i="2" s="1"/>
  <c r="Q67" i="2"/>
  <c r="L40" i="2"/>
  <c r="L41" i="2" s="1"/>
  <c r="I78" i="2"/>
  <c r="B21" i="1"/>
  <c r="D21" i="1"/>
  <c r="K41" i="2"/>
  <c r="I68" i="2"/>
  <c r="P68" i="2"/>
  <c r="P41" i="2"/>
  <c r="AG19" i="2"/>
  <c r="L18" i="2" s="1"/>
  <c r="O127" i="1"/>
  <c r="O128" i="1"/>
  <c r="O106" i="1"/>
  <c r="O129" i="1"/>
  <c r="O107" i="1"/>
  <c r="O105" i="1"/>
  <c r="M197" i="1"/>
  <c r="C62" i="1"/>
  <c r="I29" i="2"/>
  <c r="B61" i="1"/>
  <c r="E62" i="1"/>
  <c r="C26" i="1"/>
  <c r="M26" i="1" s="1"/>
  <c r="C27" i="1"/>
  <c r="M27" i="1" s="1"/>
  <c r="E39" i="1"/>
  <c r="E211" i="1" s="1"/>
  <c r="AN29" i="2"/>
  <c r="S30" i="2" s="1"/>
  <c r="I19" i="2"/>
  <c r="B33" i="1"/>
  <c r="C35" i="1"/>
  <c r="AN19" i="2"/>
  <c r="S17" i="2" s="1"/>
  <c r="D33" i="1"/>
  <c r="AN14" i="2"/>
  <c r="S13" i="2" s="1"/>
  <c r="AN9" i="2"/>
  <c r="S8" i="2" s="1"/>
  <c r="AN24" i="2"/>
  <c r="S23" i="2" s="1"/>
  <c r="C33" i="1"/>
  <c r="P19" i="2"/>
  <c r="B35" i="1"/>
  <c r="B19" i="1"/>
  <c r="E20" i="1"/>
  <c r="C34" i="1"/>
  <c r="AG24" i="2"/>
  <c r="Y122" i="2" l="1"/>
  <c r="AN122" i="2"/>
  <c r="L64" i="1"/>
  <c r="L62" i="1"/>
  <c r="O62" i="1"/>
  <c r="L61" i="1"/>
  <c r="M62" i="1"/>
  <c r="L20" i="1"/>
  <c r="O35" i="1"/>
  <c r="O20" i="1"/>
  <c r="L19" i="1"/>
  <c r="L21" i="1"/>
  <c r="O49" i="1"/>
  <c r="M34" i="1"/>
  <c r="M33" i="1"/>
  <c r="M47" i="1"/>
  <c r="M35" i="1"/>
  <c r="C208" i="1"/>
  <c r="L49" i="1"/>
  <c r="L35" i="1"/>
  <c r="C207" i="1"/>
  <c r="L33" i="1"/>
  <c r="N33" i="1"/>
  <c r="Z36" i="2"/>
  <c r="Z46" i="2"/>
  <c r="AN132" i="2"/>
  <c r="J51" i="2"/>
  <c r="AG117" i="2"/>
  <c r="Z116" i="2"/>
  <c r="W117" i="2"/>
  <c r="Z121" i="2"/>
  <c r="B78" i="2"/>
  <c r="Z105" i="2"/>
  <c r="Z131" i="2"/>
  <c r="Z56" i="2"/>
  <c r="Z58" i="2"/>
  <c r="Z63" i="2"/>
  <c r="Z68" i="2"/>
  <c r="AN137" i="2"/>
  <c r="AN139" i="2"/>
  <c r="W137" i="2"/>
  <c r="W139" i="2"/>
  <c r="Z83" i="2"/>
  <c r="Z85" i="2"/>
  <c r="AG122" i="2"/>
  <c r="Z110" i="2"/>
  <c r="Z112" i="2"/>
  <c r="W122" i="2"/>
  <c r="Z120" i="2"/>
  <c r="AV122" i="2"/>
  <c r="AG127" i="2"/>
  <c r="W132" i="2"/>
  <c r="Z130" i="2"/>
  <c r="W127" i="2"/>
  <c r="AG132" i="2"/>
  <c r="X137" i="2"/>
  <c r="X139" i="2"/>
  <c r="Y139" i="2"/>
  <c r="Y137" i="2"/>
  <c r="Z135" i="2"/>
  <c r="Y117" i="2"/>
  <c r="Z115" i="2"/>
  <c r="Z117" i="2" s="1"/>
  <c r="AG139" i="2"/>
  <c r="AG137" i="2"/>
  <c r="Y127" i="2"/>
  <c r="Z125" i="2"/>
  <c r="Z127" i="2" s="1"/>
  <c r="Z14" i="2"/>
  <c r="Z31" i="2"/>
  <c r="Z29" i="2"/>
  <c r="Z9" i="2"/>
  <c r="R46" i="2"/>
  <c r="C36" i="2"/>
  <c r="AV95" i="2"/>
  <c r="D14" i="2"/>
  <c r="AV14" i="2"/>
  <c r="O39" i="1"/>
  <c r="C17" i="11"/>
  <c r="B26" i="1"/>
  <c r="L26" i="1" s="1"/>
  <c r="D40" i="1"/>
  <c r="D212" i="1" s="1"/>
  <c r="N34" i="1"/>
  <c r="D27" i="1"/>
  <c r="N27" i="1" s="1"/>
  <c r="N21" i="1"/>
  <c r="B51" i="2"/>
  <c r="C95" i="2"/>
  <c r="Q105" i="2"/>
  <c r="C73" i="2"/>
  <c r="D78" i="2"/>
  <c r="C48" i="1"/>
  <c r="Q24" i="2"/>
  <c r="K105" i="2"/>
  <c r="D68" i="2"/>
  <c r="D46" i="2"/>
  <c r="B36" i="2"/>
  <c r="C78" i="2"/>
  <c r="E7" i="2"/>
  <c r="C63" i="2"/>
  <c r="D36" i="2"/>
  <c r="K24" i="2"/>
  <c r="D105" i="2"/>
  <c r="D51" i="2"/>
  <c r="L8" i="2"/>
  <c r="S76" i="2"/>
  <c r="E49" i="2"/>
  <c r="D73" i="2"/>
  <c r="C105" i="2"/>
  <c r="C46" i="2"/>
  <c r="D100" i="2"/>
  <c r="L7" i="2"/>
  <c r="H64" i="1"/>
  <c r="L23" i="2"/>
  <c r="E23" i="2"/>
  <c r="L104" i="2"/>
  <c r="E104" i="2"/>
  <c r="L61" i="2"/>
  <c r="L63" i="2" s="1"/>
  <c r="L88" i="2"/>
  <c r="L90" i="2" s="1"/>
  <c r="S99" i="2"/>
  <c r="S100" i="2" s="1"/>
  <c r="E39" i="2"/>
  <c r="E61" i="2"/>
  <c r="B90" i="2"/>
  <c r="D41" i="2"/>
  <c r="J14" i="2"/>
  <c r="E71" i="2"/>
  <c r="E110" i="2"/>
  <c r="E45" i="2"/>
  <c r="E98" i="2"/>
  <c r="E8" i="2"/>
  <c r="E88" i="2"/>
  <c r="E17" i="2"/>
  <c r="B95" i="2"/>
  <c r="E89" i="2"/>
  <c r="E62" i="2"/>
  <c r="C100" i="2"/>
  <c r="L77" i="2"/>
  <c r="L78" i="2" s="1"/>
  <c r="E77" i="2"/>
  <c r="E83" i="2"/>
  <c r="L66" i="2"/>
  <c r="F22" i="1" s="1"/>
  <c r="E66" i="2"/>
  <c r="L93" i="2"/>
  <c r="L95" i="2" s="1"/>
  <c r="L98" i="2"/>
  <c r="L100" i="2" s="1"/>
  <c r="E34" i="2"/>
  <c r="E13" i="2"/>
  <c r="E44" i="2"/>
  <c r="E94" i="2"/>
  <c r="E18" i="2"/>
  <c r="C90" i="2"/>
  <c r="D90" i="2"/>
  <c r="E40" i="2"/>
  <c r="E72" i="2"/>
  <c r="E56" i="2"/>
  <c r="D63" i="2"/>
  <c r="L34" i="2"/>
  <c r="L36" i="2" s="1"/>
  <c r="L50" i="2"/>
  <c r="E50" i="2"/>
  <c r="E64" i="1"/>
  <c r="B63" i="2"/>
  <c r="E76" i="2"/>
  <c r="E35" i="2"/>
  <c r="E22" i="2"/>
  <c r="E103" i="2"/>
  <c r="E67" i="2"/>
  <c r="C68" i="2"/>
  <c r="D95" i="2"/>
  <c r="E93" i="2"/>
  <c r="E99" i="2"/>
  <c r="E12" i="2"/>
  <c r="D19" i="2"/>
  <c r="S40" i="2"/>
  <c r="S41" i="2" s="1"/>
  <c r="S88" i="2"/>
  <c r="C29" i="2"/>
  <c r="P24" i="2"/>
  <c r="Q68" i="2"/>
  <c r="L22" i="2"/>
  <c r="C24" i="2"/>
  <c r="P94" i="2"/>
  <c r="R51" i="2"/>
  <c r="S61" i="2"/>
  <c r="S12" i="2"/>
  <c r="S14" i="2" s="1"/>
  <c r="L103" i="2"/>
  <c r="S93" i="2"/>
  <c r="L71" i="2"/>
  <c r="C19" i="2"/>
  <c r="S103" i="2"/>
  <c r="E47" i="1"/>
  <c r="L49" i="2"/>
  <c r="Q100" i="2"/>
  <c r="J105" i="2"/>
  <c r="I104" i="2"/>
  <c r="I105" i="2" s="1"/>
  <c r="Q90" i="2"/>
  <c r="P51" i="2"/>
  <c r="S18" i="2"/>
  <c r="S35" i="2"/>
  <c r="D62" i="1"/>
  <c r="L17" i="2"/>
  <c r="L19" i="2" s="1"/>
  <c r="S7" i="2"/>
  <c r="S49" i="2"/>
  <c r="S72" i="2"/>
  <c r="S73" i="2" s="1"/>
  <c r="L13" i="2"/>
  <c r="L14" i="2" s="1"/>
  <c r="B22" i="1"/>
  <c r="E61" i="1"/>
  <c r="L29" i="2"/>
  <c r="L44" i="2"/>
  <c r="L46" i="2" s="1"/>
  <c r="S22" i="2"/>
  <c r="S67" i="2"/>
  <c r="S68" i="2" s="1"/>
  <c r="B27" i="1"/>
  <c r="L27" i="1" s="1"/>
  <c r="C6" i="1"/>
  <c r="Q9" i="2"/>
  <c r="J29" i="2"/>
  <c r="R78" i="2"/>
  <c r="E34" i="1"/>
  <c r="K78" i="2"/>
  <c r="J68" i="2"/>
  <c r="D48" i="1"/>
  <c r="J46" i="2"/>
  <c r="D20" i="1"/>
  <c r="J36" i="2"/>
  <c r="D19" i="1"/>
  <c r="R41" i="2"/>
  <c r="S46" i="2"/>
  <c r="I41" i="2"/>
  <c r="B34" i="1"/>
  <c r="J19" i="2"/>
  <c r="E63" i="1"/>
  <c r="D49" i="1"/>
  <c r="D6" i="1"/>
  <c r="K51" i="2"/>
  <c r="E21" i="1"/>
  <c r="D22" i="1"/>
  <c r="Q36" i="2"/>
  <c r="C36" i="1"/>
  <c r="E19" i="1"/>
  <c r="G64" i="1"/>
  <c r="O159" i="1"/>
  <c r="O157" i="1"/>
  <c r="O158" i="1"/>
  <c r="C61" i="1"/>
  <c r="C68" i="1"/>
  <c r="C63" i="1"/>
  <c r="B70" i="1"/>
  <c r="L70" i="1" s="1"/>
  <c r="B68" i="1"/>
  <c r="B227" i="1" s="1"/>
  <c r="K29" i="2"/>
  <c r="B63" i="1"/>
  <c r="B67" i="1"/>
  <c r="E68" i="1"/>
  <c r="D63" i="1"/>
  <c r="D61" i="1"/>
  <c r="E55" i="1"/>
  <c r="E218" i="1" s="1"/>
  <c r="C40" i="1"/>
  <c r="C212" i="1" s="1"/>
  <c r="B41" i="1"/>
  <c r="L41" i="1" s="1"/>
  <c r="E41" i="1"/>
  <c r="E213" i="1" s="1"/>
  <c r="D39" i="1"/>
  <c r="D211" i="1" s="1"/>
  <c r="C41" i="1"/>
  <c r="C213" i="1" s="1"/>
  <c r="B39" i="1"/>
  <c r="L39" i="1" s="1"/>
  <c r="C53" i="1"/>
  <c r="C39" i="1"/>
  <c r="C211" i="1" s="1"/>
  <c r="B55" i="1"/>
  <c r="B223" i="1" s="1"/>
  <c r="B25" i="1"/>
  <c r="L25" i="1" s="1"/>
  <c r="E26" i="1"/>
  <c r="O26" i="1" s="1"/>
  <c r="E36" i="1"/>
  <c r="I24" i="2"/>
  <c r="B47" i="1"/>
  <c r="R24" i="2"/>
  <c r="C49" i="1"/>
  <c r="P14" i="2"/>
  <c r="C19" i="1"/>
  <c r="G22" i="1"/>
  <c r="E22" i="1"/>
  <c r="G36" i="1"/>
  <c r="J24" i="2"/>
  <c r="B48" i="1"/>
  <c r="D47" i="1"/>
  <c r="S19" i="2"/>
  <c r="Z122" i="2" l="1"/>
  <c r="O61" i="1"/>
  <c r="B213" i="1"/>
  <c r="Q64" i="1"/>
  <c r="C227" i="1"/>
  <c r="L67" i="1"/>
  <c r="B226" i="1"/>
  <c r="N62" i="1"/>
  <c r="N61" i="1"/>
  <c r="E227" i="1"/>
  <c r="L63" i="1"/>
  <c r="O63" i="1"/>
  <c r="R64" i="1"/>
  <c r="M63" i="1"/>
  <c r="N63" i="1"/>
  <c r="L68" i="1"/>
  <c r="E223" i="1"/>
  <c r="B229" i="1"/>
  <c r="O64" i="1"/>
  <c r="N22" i="1"/>
  <c r="O21" i="1"/>
  <c r="O36" i="1"/>
  <c r="D208" i="1"/>
  <c r="L47" i="1"/>
  <c r="B218" i="1"/>
  <c r="B208" i="1"/>
  <c r="B206" i="1"/>
  <c r="N47" i="1"/>
  <c r="Q36" i="1"/>
  <c r="E207" i="1"/>
  <c r="L55" i="1"/>
  <c r="M53" i="1"/>
  <c r="N6" i="1"/>
  <c r="O22" i="1"/>
  <c r="Q22" i="1"/>
  <c r="C216" i="1"/>
  <c r="M6" i="1"/>
  <c r="M19" i="1"/>
  <c r="N19" i="1"/>
  <c r="P22" i="1"/>
  <c r="M48" i="1"/>
  <c r="C221" i="1"/>
  <c r="N49" i="1"/>
  <c r="L34" i="1"/>
  <c r="O55" i="1"/>
  <c r="L22" i="1"/>
  <c r="B207" i="1"/>
  <c r="L48" i="1"/>
  <c r="M49" i="1"/>
  <c r="M36" i="1"/>
  <c r="B211" i="1"/>
  <c r="B28" i="1"/>
  <c r="L28" i="1" s="1"/>
  <c r="Z132" i="2"/>
  <c r="L24" i="2"/>
  <c r="C22" i="1"/>
  <c r="Z139" i="2"/>
  <c r="Z137" i="2"/>
  <c r="B36" i="1"/>
  <c r="L9" i="2"/>
  <c r="O41" i="1"/>
  <c r="C19" i="11"/>
  <c r="N40" i="1"/>
  <c r="C18" i="10"/>
  <c r="M41" i="1"/>
  <c r="C19" i="9"/>
  <c r="M40" i="1"/>
  <c r="C18" i="9"/>
  <c r="M39" i="1"/>
  <c r="C17" i="9"/>
  <c r="N39" i="1"/>
  <c r="C17" i="10"/>
  <c r="O68" i="1"/>
  <c r="C30" i="11"/>
  <c r="M68" i="1"/>
  <c r="C30" i="9"/>
  <c r="C67" i="1"/>
  <c r="M61" i="1"/>
  <c r="D26" i="1"/>
  <c r="N26" i="1" s="1"/>
  <c r="N20" i="1"/>
  <c r="E53" i="1"/>
  <c r="E221" i="1" s="1"/>
  <c r="O47" i="1"/>
  <c r="D54" i="1"/>
  <c r="D222" i="1" s="1"/>
  <c r="N48" i="1"/>
  <c r="E25" i="1"/>
  <c r="O25" i="1" s="1"/>
  <c r="O19" i="1"/>
  <c r="E40" i="1"/>
  <c r="E212" i="1" s="1"/>
  <c r="O34" i="1"/>
  <c r="D12" i="1"/>
  <c r="D202" i="1" s="1"/>
  <c r="L68" i="2"/>
  <c r="E46" i="2"/>
  <c r="L51" i="2"/>
  <c r="C54" i="1"/>
  <c r="L105" i="2"/>
  <c r="E78" i="2"/>
  <c r="C12" i="1"/>
  <c r="C202" i="1" s="1"/>
  <c r="E70" i="1"/>
  <c r="O70" i="1" s="1"/>
  <c r="E51" i="2"/>
  <c r="E67" i="1"/>
  <c r="E68" i="2"/>
  <c r="E90" i="2"/>
  <c r="H8" i="1"/>
  <c r="E100" i="2"/>
  <c r="H36" i="1"/>
  <c r="E73" i="2"/>
  <c r="E63" i="2"/>
  <c r="E95" i="2"/>
  <c r="H22" i="1"/>
  <c r="E105" i="2"/>
  <c r="H50" i="1"/>
  <c r="E36" i="2"/>
  <c r="E41" i="2"/>
  <c r="D24" i="2"/>
  <c r="S90" i="2"/>
  <c r="E14" i="2"/>
  <c r="B29" i="2"/>
  <c r="E29" i="2"/>
  <c r="S105" i="2"/>
  <c r="B14" i="2"/>
  <c r="S95" i="2"/>
  <c r="C64" i="1"/>
  <c r="E19" i="2"/>
  <c r="C9" i="2"/>
  <c r="P95" i="2"/>
  <c r="B24" i="2"/>
  <c r="D68" i="1"/>
  <c r="L73" i="2"/>
  <c r="F36" i="1"/>
  <c r="Q63" i="2"/>
  <c r="P63" i="2"/>
  <c r="E7" i="1"/>
  <c r="Q51" i="2"/>
  <c r="E48" i="1"/>
  <c r="E5" i="1"/>
  <c r="K63" i="2"/>
  <c r="I63" i="2"/>
  <c r="K36" i="2"/>
  <c r="B50" i="1"/>
  <c r="E6" i="1"/>
  <c r="C17" i="8"/>
  <c r="C19" i="8"/>
  <c r="E27" i="1"/>
  <c r="O27" i="1" s="1"/>
  <c r="J63" i="2"/>
  <c r="E69" i="1"/>
  <c r="D25" i="1"/>
  <c r="N25" i="1" s="1"/>
  <c r="C7" i="1"/>
  <c r="R9" i="2"/>
  <c r="R63" i="2"/>
  <c r="D55" i="1"/>
  <c r="D218" i="1" s="1"/>
  <c r="B40" i="1"/>
  <c r="L40" i="1" s="1"/>
  <c r="S51" i="2"/>
  <c r="P36" i="2"/>
  <c r="K46" i="2"/>
  <c r="D35" i="1"/>
  <c r="R36" i="2"/>
  <c r="C29" i="8"/>
  <c r="C30" i="8"/>
  <c r="F64" i="1"/>
  <c r="G70" i="1"/>
  <c r="G229" i="1" s="1"/>
  <c r="C25" i="1"/>
  <c r="M25" i="1" s="1"/>
  <c r="D64" i="1"/>
  <c r="C69" i="1"/>
  <c r="B69" i="1"/>
  <c r="B228" i="1" s="1"/>
  <c r="D69" i="1"/>
  <c r="D67" i="1"/>
  <c r="B53" i="1"/>
  <c r="B221" i="1" s="1"/>
  <c r="D53" i="1"/>
  <c r="D221" i="1" s="1"/>
  <c r="G42" i="1"/>
  <c r="G214" i="1" s="1"/>
  <c r="C42" i="1"/>
  <c r="M42" i="1" s="1"/>
  <c r="D28" i="1"/>
  <c r="D209" i="1" s="1"/>
  <c r="F28" i="1"/>
  <c r="P28" i="1" s="1"/>
  <c r="C55" i="1"/>
  <c r="C223" i="1" s="1"/>
  <c r="B54" i="1"/>
  <c r="B222" i="1" s="1"/>
  <c r="G28" i="1"/>
  <c r="G209" i="1" s="1"/>
  <c r="E42" i="1"/>
  <c r="O42" i="1" s="1"/>
  <c r="E28" i="1"/>
  <c r="E209" i="1" s="1"/>
  <c r="F50" i="1"/>
  <c r="S24" i="2"/>
  <c r="C50" i="1"/>
  <c r="D50" i="1"/>
  <c r="C218" i="1" l="1"/>
  <c r="E208" i="1"/>
  <c r="D227" i="1"/>
  <c r="E229" i="1"/>
  <c r="C226" i="1"/>
  <c r="E216" i="1"/>
  <c r="D223" i="1"/>
  <c r="M64" i="1"/>
  <c r="D226" i="1"/>
  <c r="C29" i="11"/>
  <c r="D228" i="1"/>
  <c r="D206" i="1"/>
  <c r="C228" i="1"/>
  <c r="N64" i="1"/>
  <c r="P64" i="1"/>
  <c r="L69" i="1"/>
  <c r="B209" i="1"/>
  <c r="E228" i="1"/>
  <c r="E226" i="1"/>
  <c r="M54" i="1"/>
  <c r="B217" i="1"/>
  <c r="C217" i="1"/>
  <c r="C222" i="1"/>
  <c r="B216" i="1"/>
  <c r="F209" i="1"/>
  <c r="L54" i="1"/>
  <c r="M22" i="1"/>
  <c r="R22" i="1"/>
  <c r="N35" i="1"/>
  <c r="D213" i="1"/>
  <c r="N53" i="1"/>
  <c r="D207" i="1"/>
  <c r="M55" i="1"/>
  <c r="R8" i="1"/>
  <c r="E214" i="1"/>
  <c r="R50" i="1"/>
  <c r="L36" i="1"/>
  <c r="N55" i="1"/>
  <c r="O48" i="1"/>
  <c r="C206" i="1"/>
  <c r="N50" i="1"/>
  <c r="O7" i="1"/>
  <c r="N54" i="1"/>
  <c r="C214" i="1"/>
  <c r="O6" i="1"/>
  <c r="L53" i="1"/>
  <c r="M7" i="1"/>
  <c r="B212" i="1"/>
  <c r="O5" i="1"/>
  <c r="M50" i="1"/>
  <c r="P50" i="1"/>
  <c r="C28" i="1"/>
  <c r="C12" i="9" s="1"/>
  <c r="O53" i="1"/>
  <c r="E206" i="1"/>
  <c r="D217" i="1"/>
  <c r="D216" i="1"/>
  <c r="C12" i="8"/>
  <c r="B42" i="1"/>
  <c r="L42" i="1" s="1"/>
  <c r="O28" i="1"/>
  <c r="C12" i="11"/>
  <c r="Q42" i="1"/>
  <c r="C15" i="13"/>
  <c r="N12" i="1"/>
  <c r="C6" i="10"/>
  <c r="Q28" i="1"/>
  <c r="C10" i="13"/>
  <c r="M12" i="1"/>
  <c r="C6" i="9"/>
  <c r="N28" i="1"/>
  <c r="C12" i="10"/>
  <c r="O40" i="1"/>
  <c r="C18" i="11"/>
  <c r="N68" i="1"/>
  <c r="C30" i="10"/>
  <c r="Q70" i="1"/>
  <c r="C25" i="13"/>
  <c r="M67" i="1"/>
  <c r="C29" i="9"/>
  <c r="N69" i="1"/>
  <c r="C31" i="10"/>
  <c r="M69" i="1"/>
  <c r="C31" i="9"/>
  <c r="O69" i="1"/>
  <c r="C31" i="11"/>
  <c r="N67" i="1"/>
  <c r="C29" i="10"/>
  <c r="B56" i="1"/>
  <c r="L56" i="1" s="1"/>
  <c r="L50" i="1"/>
  <c r="H56" i="1"/>
  <c r="H224" i="1" s="1"/>
  <c r="F42" i="1"/>
  <c r="P42" i="1" s="1"/>
  <c r="P36" i="1"/>
  <c r="H42" i="1"/>
  <c r="H214" i="1" s="1"/>
  <c r="R36" i="1"/>
  <c r="O67" i="1"/>
  <c r="E12" i="1"/>
  <c r="E202" i="1" s="1"/>
  <c r="H28" i="1"/>
  <c r="C10" i="14" s="1"/>
  <c r="C70" i="1"/>
  <c r="M70" i="1" s="1"/>
  <c r="D9" i="2"/>
  <c r="E24" i="2"/>
  <c r="D29" i="2"/>
  <c r="E54" i="1"/>
  <c r="E50" i="1"/>
  <c r="S36" i="2"/>
  <c r="D36" i="1"/>
  <c r="D7" i="1"/>
  <c r="P9" i="2"/>
  <c r="C5" i="1"/>
  <c r="E13" i="1"/>
  <c r="E203" i="1" s="1"/>
  <c r="C10" i="12"/>
  <c r="I36" i="2"/>
  <c r="D5" i="1"/>
  <c r="B5" i="1"/>
  <c r="I9" i="2"/>
  <c r="B7" i="1"/>
  <c r="K9" i="2"/>
  <c r="E11" i="1"/>
  <c r="E201" i="1" s="1"/>
  <c r="D41" i="1"/>
  <c r="C18" i="8"/>
  <c r="S78" i="2"/>
  <c r="G50" i="1"/>
  <c r="C13" i="1"/>
  <c r="C203" i="1" s="1"/>
  <c r="J9" i="2"/>
  <c r="B6" i="1"/>
  <c r="C31" i="8"/>
  <c r="F70" i="1"/>
  <c r="P70" i="1" s="1"/>
  <c r="H70" i="1"/>
  <c r="D70" i="1"/>
  <c r="N70" i="1" s="1"/>
  <c r="D56" i="1"/>
  <c r="D224" i="1" s="1"/>
  <c r="F56" i="1"/>
  <c r="P56" i="1" s="1"/>
  <c r="C56" i="1"/>
  <c r="C219" i="1" s="1"/>
  <c r="L151" i="1"/>
  <c r="D229" i="1" l="1"/>
  <c r="H229" i="1"/>
  <c r="C25" i="14"/>
  <c r="F229" i="1"/>
  <c r="B214" i="1"/>
  <c r="H219" i="1"/>
  <c r="C229" i="1"/>
  <c r="H209" i="1"/>
  <c r="C209" i="1"/>
  <c r="F219" i="1"/>
  <c r="D219" i="1"/>
  <c r="M28" i="1"/>
  <c r="N5" i="1"/>
  <c r="D201" i="1"/>
  <c r="F214" i="1"/>
  <c r="B219" i="1"/>
  <c r="L5" i="1"/>
  <c r="C224" i="1"/>
  <c r="L6" i="1"/>
  <c r="N7" i="1"/>
  <c r="B224" i="1"/>
  <c r="L7" i="1"/>
  <c r="F224" i="1"/>
  <c r="Q50" i="1"/>
  <c r="G224" i="1"/>
  <c r="G219" i="1"/>
  <c r="O54" i="1"/>
  <c r="M5" i="1"/>
  <c r="C201" i="1"/>
  <c r="E217" i="1"/>
  <c r="O50" i="1"/>
  <c r="E224" i="1"/>
  <c r="E222" i="1"/>
  <c r="N56" i="1"/>
  <c r="C24" i="10"/>
  <c r="O13" i="1"/>
  <c r="C7" i="11"/>
  <c r="R42" i="1"/>
  <c r="C15" i="14"/>
  <c r="O12" i="1"/>
  <c r="C6" i="11"/>
  <c r="M13" i="1"/>
  <c r="C7" i="9"/>
  <c r="N41" i="1"/>
  <c r="C19" i="10"/>
  <c r="M56" i="1"/>
  <c r="C24" i="9"/>
  <c r="O11" i="1"/>
  <c r="C5" i="11"/>
  <c r="C24" i="8"/>
  <c r="R56" i="1"/>
  <c r="C20" i="14"/>
  <c r="R70" i="1"/>
  <c r="R28" i="1"/>
  <c r="D42" i="1"/>
  <c r="N42" i="1" s="1"/>
  <c r="N36" i="1"/>
  <c r="D13" i="1"/>
  <c r="D203" i="1" s="1"/>
  <c r="B9" i="2"/>
  <c r="C15" i="12"/>
  <c r="E8" i="1"/>
  <c r="E56" i="1"/>
  <c r="E219" i="1" s="1"/>
  <c r="H14" i="1"/>
  <c r="H204" i="1" s="1"/>
  <c r="S63" i="2"/>
  <c r="G8" i="1"/>
  <c r="F8" i="1"/>
  <c r="B13" i="1"/>
  <c r="L13" i="1" s="1"/>
  <c r="B8" i="1"/>
  <c r="C20" i="12"/>
  <c r="G56" i="1"/>
  <c r="D11" i="1"/>
  <c r="C11" i="1"/>
  <c r="S9" i="2"/>
  <c r="C8" i="1"/>
  <c r="B12" i="1"/>
  <c r="L12" i="1" s="1"/>
  <c r="B11" i="1"/>
  <c r="L11" i="1" s="1"/>
  <c r="D8" i="1"/>
  <c r="C25" i="12"/>
  <c r="L157" i="1"/>
  <c r="M151" i="1"/>
  <c r="B202" i="1" l="1"/>
  <c r="Q8" i="1"/>
  <c r="M8" i="1"/>
  <c r="O8" i="1"/>
  <c r="B201" i="1"/>
  <c r="D214" i="1"/>
  <c r="N8" i="1"/>
  <c r="B203" i="1"/>
  <c r="L8" i="1"/>
  <c r="P8" i="1"/>
  <c r="R14" i="1"/>
  <c r="C5" i="14"/>
  <c r="O56" i="1"/>
  <c r="C24" i="11"/>
  <c r="N13" i="1"/>
  <c r="C7" i="10"/>
  <c r="M11" i="1"/>
  <c r="C5" i="9"/>
  <c r="N11" i="1"/>
  <c r="C5" i="10"/>
  <c r="Q56" i="1"/>
  <c r="C20" i="13"/>
  <c r="E14" i="1"/>
  <c r="O14" i="1" s="1"/>
  <c r="B14" i="1"/>
  <c r="L14" i="1" s="1"/>
  <c r="D14" i="1"/>
  <c r="N14" i="1" s="1"/>
  <c r="C6" i="8"/>
  <c r="F14" i="1"/>
  <c r="P14" i="1" s="1"/>
  <c r="C7" i="8"/>
  <c r="C14" i="1"/>
  <c r="M14" i="1" s="1"/>
  <c r="G14" i="1"/>
  <c r="G204" i="1" s="1"/>
  <c r="C5" i="8"/>
  <c r="M157" i="1"/>
  <c r="C204" i="1" l="1"/>
  <c r="B204" i="1"/>
  <c r="D204" i="1"/>
  <c r="E204" i="1"/>
  <c r="F204" i="1"/>
  <c r="Q14" i="1"/>
  <c r="C5" i="13"/>
  <c r="E9" i="2"/>
  <c r="C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Chad Worthen</author>
  </authors>
  <commentList>
    <comment ref="BK4" authorId="0" shapeId="0" xr:uid="{E3814ADE-4755-4652-8A95-14481068078B}">
      <text>
        <r>
          <rPr>
            <sz val="9"/>
            <color indexed="81"/>
            <rFont val="Tahoma"/>
            <family val="2"/>
          </rPr>
          <t>2012 HH Survey was weighted to 2010 Census. 
Onboard Survey is scaled to 2010 to get proper auto/transit shares for calibration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Chad Worthen</author>
  </authors>
  <commentList>
    <comment ref="BK4" authorId="0" shapeId="0" xr:uid="{607C9C40-DF96-44ED-9A71-1B67A1693A52}">
      <text>
        <r>
          <rPr>
            <sz val="9"/>
            <color indexed="81"/>
            <rFont val="Tahoma"/>
            <family val="2"/>
          </rPr>
          <t>2012 HH Survey was weighted to 2010 Census. 
Onboard Survey is scaled to 2010 to get proper auto/transit shares for calibration</t>
        </r>
      </text>
    </comment>
  </commentList>
</comments>
</file>

<file path=xl/sharedStrings.xml><?xml version="1.0" encoding="utf-8"?>
<sst xmlns="http://schemas.openxmlformats.org/spreadsheetml/2006/main" count="4978" uniqueCount="429">
  <si>
    <t>;calibration target values</t>
  </si>
  <si>
    <t>HBW</t>
  </si>
  <si>
    <t>HBO</t>
  </si>
  <si>
    <t>NHB</t>
  </si>
  <si>
    <t>HBC</t>
  </si>
  <si>
    <t>Peak</t>
  </si>
  <si>
    <t>Off Peak</t>
  </si>
  <si>
    <t xml:space="preserve">  calib_share_motor_0veh </t>
  </si>
  <si>
    <t xml:space="preserve">  calib_share_motor_1veh </t>
  </si>
  <si>
    <t xml:space="preserve">  calib_share_motor_2veh </t>
  </si>
  <si>
    <t xml:space="preserve">  calib_share_motor_all  </t>
  </si>
  <si>
    <t xml:space="preserve"> </t>
  </si>
  <si>
    <t xml:space="preserve">  calib_share_nonmotor_0veh </t>
  </si>
  <si>
    <t xml:space="preserve">  calib_share_nonmotor_1veh </t>
  </si>
  <si>
    <t xml:space="preserve">  calib_share_nonmotor_2veh </t>
  </si>
  <si>
    <t xml:space="preserve">  calib_share_nonmotor_all  </t>
  </si>
  <si>
    <t xml:space="preserve">  calib_share_walk_0veh </t>
  </si>
  <si>
    <t xml:space="preserve">  calib_share_walk_1veh </t>
  </si>
  <si>
    <t xml:space="preserve">  calib_share_walk_2veh </t>
  </si>
  <si>
    <t xml:space="preserve">  calib_share_walk_all  </t>
  </si>
  <si>
    <t xml:space="preserve">  calib_share_bike_0veh </t>
  </si>
  <si>
    <t xml:space="preserve">  calib_share_bike_1veh </t>
  </si>
  <si>
    <t xml:space="preserve">  calib_share_bike_2veh </t>
  </si>
  <si>
    <t xml:space="preserve">  calib_share_bike_all  </t>
  </si>
  <si>
    <t xml:space="preserve">  calib_share_auto_0veh </t>
  </si>
  <si>
    <t xml:space="preserve">  calib_share_auto_1veh </t>
  </si>
  <si>
    <t xml:space="preserve">  calib_share_auto_2veh </t>
  </si>
  <si>
    <t xml:space="preserve">  calib_share_auto_all  </t>
  </si>
  <si>
    <t xml:space="preserve">  calib_share_transit_0veh </t>
  </si>
  <si>
    <t xml:space="preserve">  calib_share_transit_1veh </t>
  </si>
  <si>
    <t xml:space="preserve">  calib_share_transit_2veh </t>
  </si>
  <si>
    <t xml:space="preserve">  calib_share_transit_all  </t>
  </si>
  <si>
    <t xml:space="preserve">  calib_share_alone_0veh </t>
  </si>
  <si>
    <t xml:space="preserve">  calib_share_alone_1veh </t>
  </si>
  <si>
    <t xml:space="preserve">  calib_share_alone_2veh </t>
  </si>
  <si>
    <t xml:space="preserve">  calib_share_alone_all  </t>
  </si>
  <si>
    <t xml:space="preserve">  calib_share_shared_0veh </t>
  </si>
  <si>
    <t xml:space="preserve">  calib_share_shared_1veh </t>
  </si>
  <si>
    <t xml:space="preserve">  calib_share_shared_2veh </t>
  </si>
  <si>
    <t xml:space="preserve">  calib_share_shared_all  </t>
  </si>
  <si>
    <t xml:space="preserve">  calib_share_sr2_0veh </t>
  </si>
  <si>
    <t xml:space="preserve">  calib_share_sr2_1veh </t>
  </si>
  <si>
    <t xml:space="preserve">  calib_share_sr2_2veh </t>
  </si>
  <si>
    <t xml:space="preserve">  calib_share_sr2_all  </t>
  </si>
  <si>
    <t xml:space="preserve">  calib_share_sr3_0veh </t>
  </si>
  <si>
    <t xml:space="preserve">  calib_share_sr3_1veh </t>
  </si>
  <si>
    <t xml:space="preserve">  calib_share_sr3_2veh </t>
  </si>
  <si>
    <t xml:space="preserve">  calib_share_sr3_all  </t>
  </si>
  <si>
    <t xml:space="preserve">  </t>
  </si>
  <si>
    <t xml:space="preserve">  calib_share_local_0veh </t>
  </si>
  <si>
    <t xml:space="preserve">  calib_share_local_1veh </t>
  </si>
  <si>
    <t xml:space="preserve">  calib_share_local_2veh </t>
  </si>
  <si>
    <t xml:space="preserve">  calib_share_local_all  </t>
  </si>
  <si>
    <t xml:space="preserve">  calib_share_express_0veh </t>
  </si>
  <si>
    <t xml:space="preserve">  calib_share_express_1veh </t>
  </si>
  <si>
    <t xml:space="preserve">  calib_share_express_2veh </t>
  </si>
  <si>
    <t xml:space="preserve">  calib_share_express_all  </t>
  </si>
  <si>
    <t xml:space="preserve">  calib_share_lrt_0veh </t>
  </si>
  <si>
    <t xml:space="preserve">  calib_share_lrt_1veh </t>
  </si>
  <si>
    <t xml:space="preserve">  calib_share_lrt_2veh </t>
  </si>
  <si>
    <t xml:space="preserve">  calib_share_lrt_all  </t>
  </si>
  <si>
    <t xml:space="preserve">  calib_share_crt_0veh </t>
  </si>
  <si>
    <t xml:space="preserve">  calib_share_crt_1veh </t>
  </si>
  <si>
    <t xml:space="preserve">  calib_share_crt_2veh </t>
  </si>
  <si>
    <t xml:space="preserve">  calib_share_crt_all  </t>
  </si>
  <si>
    <t xml:space="preserve">  calib_share_walkacc_0veh </t>
  </si>
  <si>
    <t xml:space="preserve">  calib_share_walkacc_1veh </t>
  </si>
  <si>
    <t xml:space="preserve">  calib_share_walkacc_2veh </t>
  </si>
  <si>
    <t xml:space="preserve">  calib_share_walkacc_all  </t>
  </si>
  <si>
    <t xml:space="preserve">  calib_share_driveacc_0veh </t>
  </si>
  <si>
    <t xml:space="preserve">  calib_share_driveacc_1veh </t>
  </si>
  <si>
    <t xml:space="preserve">  calib_share_driveacc_2veh </t>
  </si>
  <si>
    <t xml:space="preserve">  calib_share_driveacc_all  </t>
  </si>
  <si>
    <t xml:space="preserve">  calib_share_wlocal_0veh </t>
  </si>
  <si>
    <t xml:space="preserve">  calib_share_wlocal_1veh </t>
  </si>
  <si>
    <t xml:space="preserve">  calib_share_wlocal_2veh </t>
  </si>
  <si>
    <t xml:space="preserve">  calib_share_wlocal_all  </t>
  </si>
  <si>
    <t xml:space="preserve">  calib_share_wexpress_0veh </t>
  </si>
  <si>
    <t xml:space="preserve">  calib_share_wexpress_1veh </t>
  </si>
  <si>
    <t xml:space="preserve">  calib_share_wexpress_2veh </t>
  </si>
  <si>
    <t xml:space="preserve">  calib_share_wexpress_all  </t>
  </si>
  <si>
    <t xml:space="preserve">  calib_share_wlrt_0veh </t>
  </si>
  <si>
    <t xml:space="preserve">  calib_share_wlrt_1veh </t>
  </si>
  <si>
    <t xml:space="preserve">  calib_share_wlrt_2veh </t>
  </si>
  <si>
    <t xml:space="preserve">  calib_share_wlrt_all  </t>
  </si>
  <si>
    <t xml:space="preserve">  calib_share_wcrt_0veh </t>
  </si>
  <si>
    <t xml:space="preserve">  calib_share_wcrt_1veh </t>
  </si>
  <si>
    <t xml:space="preserve">  calib_share_wcrt_2veh </t>
  </si>
  <si>
    <t xml:space="preserve">  calib_share_wcrt_all  </t>
  </si>
  <si>
    <t xml:space="preserve">  calib_share_dlocal_0veh </t>
  </si>
  <si>
    <t xml:space="preserve">  calib_share_dlocal_1veh </t>
  </si>
  <si>
    <t xml:space="preserve">  calib_share_dlocal_2veh </t>
  </si>
  <si>
    <t xml:space="preserve">  calib_share_dlocal_all </t>
  </si>
  <si>
    <t xml:space="preserve">  calib_share_dexpress_0veh </t>
  </si>
  <si>
    <t xml:space="preserve">  calib_share_dexpress_1veh </t>
  </si>
  <si>
    <t xml:space="preserve">  calib_share_dexpress_2veh </t>
  </si>
  <si>
    <t xml:space="preserve">  calib_share_dexpress_all </t>
  </si>
  <si>
    <t xml:space="preserve">  calib_share_dlrt_0veh </t>
  </si>
  <si>
    <t xml:space="preserve">  calib_share_dlrt_1veh </t>
  </si>
  <si>
    <t xml:space="preserve">  calib_share_dlrt_2veh </t>
  </si>
  <si>
    <t xml:space="preserve">  calib_share_dlrt_all </t>
  </si>
  <si>
    <t xml:space="preserve">  calib_share_dcrt_0veh </t>
  </si>
  <si>
    <t xml:space="preserve">  calib_share_dcrt_1veh </t>
  </si>
  <si>
    <t xml:space="preserve">  calib_share_dcrt_2veh </t>
  </si>
  <si>
    <t xml:space="preserve">  calib_share_dcrt_all </t>
  </si>
  <si>
    <t>Trips by Mode &amp; Vehicle Ownership - Detailed</t>
  </si>
  <si>
    <t>Pivot Tables</t>
  </si>
  <si>
    <t>Trips</t>
  </si>
  <si>
    <t>Count</t>
  </si>
  <si>
    <t>HBW - Peak</t>
  </si>
  <si>
    <t>HBW - Off Peak</t>
  </si>
  <si>
    <t>0 VEH</t>
  </si>
  <si>
    <t>1 VEH</t>
  </si>
  <si>
    <t>2+ VEH</t>
  </si>
  <si>
    <t>TOTAL</t>
  </si>
  <si>
    <t>Motorized</t>
  </si>
  <si>
    <t>WF_IXXI_MS</t>
  </si>
  <si>
    <t>II</t>
  </si>
  <si>
    <t>Non-Motorized</t>
  </si>
  <si>
    <t>bike</t>
  </si>
  <si>
    <t>depart_period</t>
  </si>
  <si>
    <t>(Multiple Items)</t>
  </si>
  <si>
    <t>walk</t>
  </si>
  <si>
    <t>trip_purpose_text</t>
  </si>
  <si>
    <t>auto_sov</t>
  </si>
  <si>
    <t>auto_occ2</t>
  </si>
  <si>
    <t>Sum of weight</t>
  </si>
  <si>
    <t>Column Labels</t>
  </si>
  <si>
    <t>Count of password</t>
  </si>
  <si>
    <t>Walk</t>
  </si>
  <si>
    <t>auto_occ3p</t>
  </si>
  <si>
    <t>Row Labels</t>
  </si>
  <si>
    <t>Grand Total</t>
  </si>
  <si>
    <t>Bike</t>
  </si>
  <si>
    <t>transit</t>
  </si>
  <si>
    <t>Drive Alone</t>
  </si>
  <si>
    <t>Share Ride</t>
  </si>
  <si>
    <t>SR2</t>
  </si>
  <si>
    <t>HBO - Peak</t>
  </si>
  <si>
    <t>HBO - Off Peak</t>
  </si>
  <si>
    <t>SR3+</t>
  </si>
  <si>
    <t>Auto</t>
  </si>
  <si>
    <t>Transit</t>
  </si>
  <si>
    <t>NHB - Peak</t>
  </si>
  <si>
    <t>NHB - Off Peak</t>
  </si>
  <si>
    <t>HBC - Peak</t>
  </si>
  <si>
    <t>HBC - Off Peak</t>
  </si>
  <si>
    <t>Local</t>
  </si>
  <si>
    <t>BRT</t>
  </si>
  <si>
    <t>Express</t>
  </si>
  <si>
    <t>2 VEH</t>
  </si>
  <si>
    <t>WALK_LOCAL</t>
  </si>
  <si>
    <t>DRIVE_LOCAL</t>
  </si>
  <si>
    <t>LRT</t>
  </si>
  <si>
    <t>WALK_BRT</t>
  </si>
  <si>
    <t>DRIVE_BRT</t>
  </si>
  <si>
    <t>CRT</t>
  </si>
  <si>
    <t>WALK_LRT</t>
  </si>
  <si>
    <t>DRIVE_LRT</t>
  </si>
  <si>
    <t>WALK_Express/Fast</t>
  </si>
  <si>
    <t>DRIVE_Express/Fast</t>
  </si>
  <si>
    <t>Walk to Transit</t>
  </si>
  <si>
    <t>WALK_CRT</t>
  </si>
  <si>
    <t>Drive to Transit</t>
  </si>
  <si>
    <t>DRIVE_CRT</t>
  </si>
  <si>
    <t>Walk to Local</t>
  </si>
  <si>
    <t>Walk to BRT</t>
  </si>
  <si>
    <t>Walk to LRT</t>
  </si>
  <si>
    <t>Walk to Express</t>
  </si>
  <si>
    <t>Walk to CRT</t>
  </si>
  <si>
    <t>Drive to Local</t>
  </si>
  <si>
    <t>Drive to BRT</t>
  </si>
  <si>
    <t>Drive to LRT</t>
  </si>
  <si>
    <t>Drive to Express</t>
  </si>
  <si>
    <t>Drive to CRT</t>
  </si>
  <si>
    <t xml:space="preserve">  calib_share_brt_0veh </t>
  </si>
  <si>
    <t xml:space="preserve">  calib_share_brt_1veh </t>
  </si>
  <si>
    <t xml:space="preserve">  calib_share_brt_2veh </t>
  </si>
  <si>
    <t xml:space="preserve">  calib_share_brt_all  </t>
  </si>
  <si>
    <t xml:space="preserve">  calib_share_wbrt_0veh </t>
  </si>
  <si>
    <t xml:space="preserve">  calib_share_wbrt_1veh </t>
  </si>
  <si>
    <t xml:space="preserve">  calib_share_wbrt_2veh </t>
  </si>
  <si>
    <t xml:space="preserve">  calib_share_wbrt_all  </t>
  </si>
  <si>
    <t xml:space="preserve">  calib_share_dbrt_0veh </t>
  </si>
  <si>
    <t xml:space="preserve">  calib_share_dbrt_1veh </t>
  </si>
  <si>
    <t xml:space="preserve">  calib_share_dbrt_2veh </t>
  </si>
  <si>
    <t xml:space="preserve">  calib_share_dbrt_all </t>
  </si>
  <si>
    <t>check</t>
  </si>
  <si>
    <t xml:space="preserve"> ;motorized shares </t>
  </si>
  <si>
    <t>;(relative within total trips)</t>
  </si>
  <si>
    <t xml:space="preserve"> ;nonmotorized shares </t>
  </si>
  <si>
    <t xml:space="preserve"> ;walk shares </t>
  </si>
  <si>
    <t>;(relative within nonmotorized)</t>
  </si>
  <si>
    <t xml:space="preserve"> ;bike shares </t>
  </si>
  <si>
    <t xml:space="preserve"> ;auto shares </t>
  </si>
  <si>
    <t>;(relative within motorized)</t>
  </si>
  <si>
    <t xml:space="preserve"> ;transit shares </t>
  </si>
  <si>
    <t xml:space="preserve"> ;drive alone shares </t>
  </si>
  <si>
    <t>;(relative within auto)</t>
  </si>
  <si>
    <t xml:space="preserve"> ;shared ride shares </t>
  </si>
  <si>
    <t xml:space="preserve"> ;sr2 shares</t>
  </si>
  <si>
    <t>; (relative within shared ride)</t>
  </si>
  <si>
    <t xml:space="preserve"> ;sr3 shares </t>
  </si>
  <si>
    <t xml:space="preserve"> ;local bus shares </t>
  </si>
  <si>
    <t>;(relative within transit)</t>
  </si>
  <si>
    <t xml:space="preserve"> ;brt shares </t>
  </si>
  <si>
    <t xml:space="preserve"> ;express bus shares </t>
  </si>
  <si>
    <t xml:space="preserve"> ;lrt shares </t>
  </si>
  <si>
    <t xml:space="preserve"> ;crt shares </t>
  </si>
  <si>
    <t xml:space="preserve"> ;walk-to-transit shares </t>
  </si>
  <si>
    <t xml:space="preserve"> ;drive-to-transit shares </t>
  </si>
  <si>
    <t xml:space="preserve"> ;walk-local bus shares </t>
  </si>
  <si>
    <t>;(relative within walkacc)</t>
  </si>
  <si>
    <t xml:space="preserve"> ;walk-brt shares </t>
  </si>
  <si>
    <t xml:space="preserve"> ;walk-express bus shares </t>
  </si>
  <si>
    <t xml:space="preserve"> ;walk-lrt  shares </t>
  </si>
  <si>
    <t xml:space="preserve"> ;walk-crt  shares </t>
  </si>
  <si>
    <t xml:space="preserve"> ;drive-local bus shares </t>
  </si>
  <si>
    <t>;(relative within driveacc)</t>
  </si>
  <si>
    <t xml:space="preserve"> ;drive-brt shares </t>
  </si>
  <si>
    <t xml:space="preserve"> ;drive-express bus shares </t>
  </si>
  <si>
    <t xml:space="preserve"> ;drive-lrt  shares </t>
  </si>
  <si>
    <t xml:space="preserve"> ;drive-crt  shares </t>
  </si>
  <si>
    <t>;Calibration target values - HBW Pk</t>
  </si>
  <si>
    <t>=</t>
  </si>
  <si>
    <t>;relative within total trips</t>
  </si>
  <si>
    <t xml:space="preserve">  ;nonmotorized shares </t>
  </si>
  <si>
    <t xml:space="preserve">  ;bike shares </t>
  </si>
  <si>
    <t>;relative within nonmotorized</t>
  </si>
  <si>
    <t>;relative within motorized</t>
  </si>
  <si>
    <t xml:space="preserve">  ;transit shares </t>
  </si>
  <si>
    <t>;relative within auto</t>
  </si>
  <si>
    <t xml:space="preserve">  ;shared ride shares </t>
  </si>
  <si>
    <t>; relative within shared ride</t>
  </si>
  <si>
    <t xml:space="preserve">  ;sr3 shares </t>
  </si>
  <si>
    <t>;relative within transit</t>
  </si>
  <si>
    <t xml:space="preserve">  ;drive-to-transit shares </t>
  </si>
  <si>
    <t>;relative within walkacc</t>
  </si>
  <si>
    <t>;relative within driveacc</t>
  </si>
  <si>
    <t>;Calibration target values - NHB Pk</t>
  </si>
  <si>
    <t xml:space="preserve">  calib_share_nonmotor      </t>
  </si>
  <si>
    <t xml:space="preserve">  calib_share_driveacc      </t>
  </si>
  <si>
    <t>Summarize Survey Data</t>
  </si>
  <si>
    <t>HBW - Daily</t>
  </si>
  <si>
    <t>HBO - Daily</t>
  </si>
  <si>
    <t>NHB - Daily</t>
  </si>
  <si>
    <t>HBC - Daily</t>
  </si>
  <si>
    <t>Daily</t>
  </si>
  <si>
    <t>MHB - Daily</t>
  </si>
  <si>
    <t>Total - Daily</t>
  </si>
  <si>
    <t>Total - Peak</t>
  </si>
  <si>
    <t>Total - Off Peak</t>
  </si>
  <si>
    <t>orig data</t>
  </si>
  <si>
    <t>scale to orig data</t>
  </si>
  <si>
    <t>On-Board Survey</t>
  </si>
  <si>
    <t>from HH Survey</t>
  </si>
  <si>
    <t>scale factor</t>
  </si>
  <si>
    <t>Walk_LCL</t>
  </si>
  <si>
    <t>Drive_LCL</t>
  </si>
  <si>
    <t>Walk_LRT</t>
  </si>
  <si>
    <t>Drive_LRT</t>
  </si>
  <si>
    <t>Walk_EXP</t>
  </si>
  <si>
    <t>Drive_EXP</t>
  </si>
  <si>
    <t>Walk_CRT</t>
  </si>
  <si>
    <t>Drive_CRT</t>
  </si>
  <si>
    <t>total trips adj factor</t>
  </si>
  <si>
    <t>Scale to 2010 (same units as HH Survey)</t>
  </si>
  <si>
    <t>Scaled Trips</t>
  </si>
  <si>
    <t>Compare:</t>
  </si>
  <si>
    <t>;Calibration target values - HBW Ok</t>
  </si>
  <si>
    <t>;Calibration target values - HBO Pk</t>
  </si>
  <si>
    <t>;Calibration target values - HBO Ok</t>
  </si>
  <si>
    <t>;Calibration target values - NHB Ok</t>
  </si>
  <si>
    <t>;Calibration target values - HBC Pk</t>
  </si>
  <si>
    <t>Summarize Adjusted Trips</t>
  </si>
  <si>
    <t>2010 trips</t>
  </si>
  <si>
    <t>calib adj factor</t>
  </si>
  <si>
    <t>Scaled and Adjusted Mode Shares</t>
  </si>
  <si>
    <t>Scaled Transit Trips - Formatted</t>
  </si>
  <si>
    <t>scal/adj factor</t>
  </si>
  <si>
    <t xml:space="preserve">  calib_share_bike_all      </t>
  </si>
  <si>
    <t xml:space="preserve">  calib_share_shared_0veh   </t>
  </si>
  <si>
    <t xml:space="preserve">  calib_share_shared_1veh   </t>
  </si>
  <si>
    <t xml:space="preserve">  calib_share_shared_2veh   </t>
  </si>
  <si>
    <t xml:space="preserve">  calib_share_sr3_all       </t>
  </si>
  <si>
    <t xml:space="preserve">  calib_share_transit_0veh  </t>
  </si>
  <si>
    <t xml:space="preserve">  calib_share_transit_1veh  </t>
  </si>
  <si>
    <t xml:space="preserve">  calib_share_transit_2veh  </t>
  </si>
  <si>
    <t xml:space="preserve">  calib_share_bike          </t>
  </si>
  <si>
    <t xml:space="preserve">  calib_share_shared        </t>
  </si>
  <si>
    <t xml:space="preserve">  calib_share_sr3           </t>
  </si>
  <si>
    <t xml:space="preserve">  calib_share_transit       </t>
  </si>
  <si>
    <t>HBW - Off-Peak</t>
  </si>
  <si>
    <t>HBO - Off-Peak</t>
  </si>
  <si>
    <t>NHB - Off-Peak</t>
  </si>
  <si>
    <t>HBC - Off-Peak</t>
  </si>
  <si>
    <t>Walk_BRT1</t>
  </si>
  <si>
    <t>Drive_BRT1</t>
  </si>
  <si>
    <t>Walk_BRT3</t>
  </si>
  <si>
    <t>Drive_BRT3</t>
  </si>
  <si>
    <t>2019 Final Weighted UTA OD Data - 2020-09-18.xlsb</t>
  </si>
  <si>
    <t>Adjusted Mode Shares</t>
  </si>
  <si>
    <t>Trips by Mode &amp; Vehicle Ownership - Summarized 2</t>
  </si>
  <si>
    <t>2019 trips</t>
  </si>
  <si>
    <t>Check:</t>
  </si>
  <si>
    <t>v8.3.2 2020-11-06 Targets:</t>
  </si>
  <si>
    <t>Scaled Transit Mode Shares</t>
  </si>
  <si>
    <t>from 2015 Onboard Survey [UTA OD (no personal) 08.16.2016 - edited for TDM]</t>
  </si>
  <si>
    <t>2015 trips</t>
  </si>
  <si>
    <t>Walk_BRT</t>
  </si>
  <si>
    <t>Drive_BRT</t>
  </si>
  <si>
    <t>WF_2017-04-27</t>
  </si>
  <si>
    <t>BY_2015 - Round 2a</t>
  </si>
  <si>
    <t>Model</t>
  </si>
  <si>
    <t>Observed</t>
  </si>
  <si>
    <t>Adj Fac</t>
  </si>
  <si>
    <t>LCL</t>
  </si>
  <si>
    <t>EXP</t>
  </si>
  <si>
    <t>Total</t>
  </si>
  <si>
    <t>Share of 0 Vehicle HH in Auto (Moto share * Auto share)</t>
  </si>
  <si>
    <t>v7</t>
  </si>
  <si>
    <t>v8 (HH survey)</t>
  </si>
  <si>
    <t>v8 (On board survey)</t>
  </si>
  <si>
    <t>Share of 0 Vehicle HH in Transit (Moto share * Transit share)</t>
  </si>
  <si>
    <t>Share of 0 Vehicle HH in Non-Motorized (Non-moto share)</t>
  </si>
  <si>
    <t xml:space="preserve"> ;motorized shares (relative within total trips)</t>
  </si>
  <si>
    <t xml:space="preserve"> ;nonmotorized shares (relative within total trips)</t>
  </si>
  <si>
    <t xml:space="preserve"> ;walk shares (relative within nonmotorized)</t>
  </si>
  <si>
    <t xml:space="preserve"> ;bike shares (relative within nonmotorized)</t>
  </si>
  <si>
    <t xml:space="preserve"> ;auto shares (relative within motorized)</t>
  </si>
  <si>
    <t xml:space="preserve"> ;transit shares (relative within motorized)</t>
  </si>
  <si>
    <t xml:space="preserve"> ;drive alone shares (relative within auto)</t>
  </si>
  <si>
    <t xml:space="preserve"> ;shared ride shares (relative within auto)</t>
  </si>
  <si>
    <t xml:space="preserve"> ;sr2 shares (relative within shared ride)</t>
  </si>
  <si>
    <t xml:space="preserve"> ;sr3 shares (relative within shared ride)</t>
  </si>
  <si>
    <t xml:space="preserve"> ;local bus shares (relative within transit)</t>
  </si>
  <si>
    <t xml:space="preserve"> ;brt shares (relative within transit)</t>
  </si>
  <si>
    <t xml:space="preserve"> ;express bus shares (relative within transit)</t>
  </si>
  <si>
    <t xml:space="preserve"> ;lrt shares (relative within transit)</t>
  </si>
  <si>
    <t xml:space="preserve"> ;crt shares (relative within transit)</t>
  </si>
  <si>
    <t xml:space="preserve"> ;walk-to-transit shares (relative within transit)</t>
  </si>
  <si>
    <t xml:space="preserve"> ;drive-to-transit shares (relative within transit)</t>
  </si>
  <si>
    <t xml:space="preserve"> ;walk-local bus shares (relative within walkacc)</t>
  </si>
  <si>
    <t xml:space="preserve"> ;walk-brt shares (relative within walkacc)</t>
  </si>
  <si>
    <t xml:space="preserve"> ;walk-express bus shares (relative within walkacc)</t>
  </si>
  <si>
    <t xml:space="preserve"> ;walk-lrt  shares (relative within walkacc)</t>
  </si>
  <si>
    <t xml:space="preserve"> ;walk-crt  shares (relative within walkacc)</t>
  </si>
  <si>
    <t xml:space="preserve"> ;drive-local bus shares (relative within driveacc)</t>
  </si>
  <si>
    <t xml:space="preserve"> ;drive-brt shares (relative within driveacc)</t>
  </si>
  <si>
    <t xml:space="preserve"> ;drive-express bus shares (relative within driveacc)</t>
  </si>
  <si>
    <t xml:space="preserve"> ;drive-lrt  shares (relative within driveacc)</t>
  </si>
  <si>
    <t xml:space="preserve"> ;drive-crt  shares (relative within driveacc)</t>
  </si>
  <si>
    <t>OBS</t>
  </si>
  <si>
    <t>4/15/2021d</t>
  </si>
  <si>
    <t>2019TDM</t>
  </si>
  <si>
    <t>BRT I</t>
  </si>
  <si>
    <t>BRT III</t>
  </si>
  <si>
    <t>Manual Adjustment for CRT Ridership</t>
  </si>
  <si>
    <t>Adj</t>
  </si>
  <si>
    <t>Orig</t>
  </si>
  <si>
    <t>Diff</t>
  </si>
  <si>
    <t>WALK_BRT1</t>
  </si>
  <si>
    <t>DRIVE_BRT1</t>
  </si>
  <si>
    <t>WALK_BRT3</t>
  </si>
  <si>
    <t>DRIVE_BRT3</t>
  </si>
  <si>
    <t>BRT3</t>
  </si>
  <si>
    <t>BRT1</t>
  </si>
  <si>
    <t>Walk to BRT1</t>
  </si>
  <si>
    <t>Walk to BRT3</t>
  </si>
  <si>
    <t>Drive to BRT1</t>
  </si>
  <si>
    <t>Drive to BRT3</t>
  </si>
  <si>
    <t xml:space="preserve"> ;mode9 shares </t>
  </si>
  <si>
    <t xml:space="preserve">  calib_share_mode9_0veh </t>
  </si>
  <si>
    <t xml:space="preserve">  calib_share_mode9_1veh </t>
  </si>
  <si>
    <t xml:space="preserve">  calib_share_mode9_2veh </t>
  </si>
  <si>
    <t xml:space="preserve">  calib_share_mode9_all  </t>
  </si>
  <si>
    <t xml:space="preserve"> ;drive-mode9 shares </t>
  </si>
  <si>
    <t xml:space="preserve">  calib_share_dmode9_0veh </t>
  </si>
  <si>
    <t xml:space="preserve">  calib_share_dmode9_1veh </t>
  </si>
  <si>
    <t xml:space="preserve">  calib_share_dmode9_2veh </t>
  </si>
  <si>
    <t xml:space="preserve">  calib_share_dmode9_all </t>
  </si>
  <si>
    <t xml:space="preserve">  calib_share_wmode9_0veh </t>
  </si>
  <si>
    <t xml:space="preserve">  calib_share_wmode9_1veh </t>
  </si>
  <si>
    <t xml:space="preserve">  calib_share_wmode9_2veh </t>
  </si>
  <si>
    <t xml:space="preserve">  calib_share_wmode9_all  </t>
  </si>
  <si>
    <t>CHECK WALK</t>
  </si>
  <si>
    <t>CHECK DRIVE</t>
  </si>
  <si>
    <t>CHECK MOTOR/NONMOTOR</t>
  </si>
  <si>
    <t>CHECK WALK/BIKE</t>
  </si>
  <si>
    <t>CHECK DA/SR</t>
  </si>
  <si>
    <t>CHECK SR2/SR3</t>
  </si>
  <si>
    <t>CHECK AUTO/TRANSIT</t>
  </si>
  <si>
    <t>prev manual adj</t>
  </si>
  <si>
    <t>remove adj, by set to 1</t>
  </si>
  <si>
    <t>2022-12-16a</t>
  </si>
  <si>
    <t>Mod</t>
  </si>
  <si>
    <t>Obs</t>
  </si>
  <si>
    <t>2023-02-23-r1</t>
  </si>
  <si>
    <t>Calib Run</t>
  </si>
  <si>
    <t xml:space="preserve">  calib_share_COR          </t>
  </si>
  <si>
    <t xml:space="preserve">  calib_share_LRT          </t>
  </si>
  <si>
    <t xml:space="preserve">  calib_share_EXP          </t>
  </si>
  <si>
    <t xml:space="preserve">  calib_share_BRT          </t>
  </si>
  <si>
    <t xml:space="preserve">  calib_share_CRT          </t>
  </si>
  <si>
    <t xml:space="preserve">  calib_share_wCOR          </t>
  </si>
  <si>
    <t xml:space="preserve">  calib_share_wBRT          </t>
  </si>
  <si>
    <t xml:space="preserve">  calib_share_wLRT          </t>
  </si>
  <si>
    <t xml:space="preserve">  calib_share_wEXP          </t>
  </si>
  <si>
    <t xml:space="preserve">  calib_share_wCRT          </t>
  </si>
  <si>
    <t xml:space="preserve">  calib_share_dCOR          </t>
  </si>
  <si>
    <t xml:space="preserve">  calib_share_dBRT          </t>
  </si>
  <si>
    <t xml:space="preserve">  calib_share_dLRT          </t>
  </si>
  <si>
    <t xml:space="preserve">  calib_share_dEXP          </t>
  </si>
  <si>
    <t xml:space="preserve">  calib_share_dCRT          </t>
  </si>
  <si>
    <t xml:space="preserve">  calib_share_wCOR_all      </t>
  </si>
  <si>
    <t xml:space="preserve">  calib_share_wBRT_all      </t>
  </si>
  <si>
    <t xml:space="preserve">  calib_share_wLRT_all      </t>
  </si>
  <si>
    <t xml:space="preserve">  calib_share_wEXP_all      </t>
  </si>
  <si>
    <t xml:space="preserve">  calib_share_wCRT_all      </t>
  </si>
  <si>
    <t xml:space="preserve">  calib_share_dCOR_all      </t>
  </si>
  <si>
    <t xml:space="preserve">  calib_share_dBRT_all      </t>
  </si>
  <si>
    <t xml:space="preserve">  calib_share_dLRT_all      </t>
  </si>
  <si>
    <t xml:space="preserve">  calib_share_dCRT_all      </t>
  </si>
  <si>
    <t xml:space="preserve">  calib_share_dEXP_all      </t>
  </si>
  <si>
    <t xml:space="preserve">  calib_share_COR_all      </t>
  </si>
  <si>
    <t xml:space="preserve">  calib_share_BRT_all      </t>
  </si>
  <si>
    <t xml:space="preserve">  calib_share_LRT_all      </t>
  </si>
  <si>
    <t xml:space="preserve">  calib_share_EXP_all      </t>
  </si>
  <si>
    <t xml:space="preserve">  calib_share_CRT_all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</si>
</sst>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0.0%"/>
    <numFmt numFmtId="166" formatCode="_(* #,##0_);_(* \(#,##0\);_(* &quot;-&quot;??_);_(@_)"/>
    <numFmt numFmtId="167" formatCode="_(* #,##0.0000_);_(* \(#,##0.0000\);_(* &quot;-&quot;??_);_(@_)"/>
    <numFmt numFmtId="168" formatCode="0.000"/>
    <numFmt numFmtId="169" formatCode="_(* #,##0.000_);_(* \(#,##0.000\);_(* &quot;-&quot;??_);_(@_)"/>
    <numFmt numFmtId="170" formatCode="_(* #,##0.00000_);_(* \(#,##0.00000\);_(* &quot;-&quot;??_);_(@_)"/>
    <numFmt numFmtId="171" formatCode="_(* #,##0.0_);_(* \(#,##0.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u/>
      <sz val="18"/>
      <color theme="0" tint="-0.34998626667073579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b/>
      <sz val="10"/>
      <color theme="0" tint="-0.34998626667073579"/>
      <name val="Arial"/>
      <family val="2"/>
    </font>
    <font>
      <b/>
      <sz val="11"/>
      <color theme="0" tint="-0.34998626667073579"/>
      <name val="Calibri"/>
      <family val="2"/>
      <scheme val="minor"/>
    </font>
    <font>
      <sz val="18"/>
      <color theme="3"/>
      <name val="Cambria"/>
      <family val="2"/>
      <scheme val="maj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1" fillId="8" borderId="8" applyNumberFormat="0" applyFont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0" borderId="0"/>
    <xf numFmtId="0" fontId="40" fillId="40" borderId="13" applyNumberFormat="0" applyFont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39" fillId="0" borderId="0"/>
  </cellStyleXfs>
  <cellXfs count="144">
    <xf numFmtId="0" fontId="0" fillId="0" borderId="0" xfId="0"/>
    <xf numFmtId="0" fontId="18" fillId="33" borderId="0" xfId="43" applyFill="1"/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21" fillId="33" borderId="0" xfId="0" applyFont="1" applyFill="1"/>
    <xf numFmtId="0" fontId="22" fillId="33" borderId="0" xfId="0" applyFont="1" applyFill="1"/>
    <xf numFmtId="0" fontId="23" fillId="35" borderId="0" xfId="0" applyFont="1" applyFill="1"/>
    <xf numFmtId="0" fontId="0" fillId="35" borderId="0" xfId="0" applyFill="1"/>
    <xf numFmtId="0" fontId="23" fillId="0" borderId="0" xfId="0" applyFont="1"/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165" fontId="0" fillId="34" borderId="0" xfId="2" applyNumberFormat="1" applyFont="1" applyFill="1" applyAlignment="1">
      <alignment horizontal="center"/>
    </xf>
    <xf numFmtId="165" fontId="0" fillId="34" borderId="10" xfId="2" applyNumberFormat="1" applyFont="1" applyFill="1" applyBorder="1" applyAlignment="1">
      <alignment horizontal="center"/>
    </xf>
    <xf numFmtId="166" fontId="0" fillId="33" borderId="0" xfId="0" applyNumberFormat="1" applyFill="1"/>
    <xf numFmtId="166" fontId="0" fillId="33" borderId="10" xfId="0" applyNumberFormat="1" applyFill="1" applyBorder="1"/>
    <xf numFmtId="165" fontId="0" fillId="33" borderId="0" xfId="2" applyNumberFormat="1" applyFont="1" applyFill="1" applyAlignment="1">
      <alignment horizontal="center"/>
    </xf>
    <xf numFmtId="165" fontId="0" fillId="33" borderId="10" xfId="2" applyNumberFormat="1" applyFont="1" applyFill="1" applyBorder="1" applyAlignment="1">
      <alignment horizontal="center"/>
    </xf>
    <xf numFmtId="165" fontId="0" fillId="33" borderId="11" xfId="2" applyNumberFormat="1" applyFont="1" applyFill="1" applyBorder="1" applyAlignment="1">
      <alignment horizontal="center"/>
    </xf>
    <xf numFmtId="165" fontId="0" fillId="33" borderId="12" xfId="2" applyNumberFormat="1" applyFont="1" applyFill="1" applyBorder="1" applyAlignment="1">
      <alignment horizontal="center"/>
    </xf>
    <xf numFmtId="166" fontId="0" fillId="33" borderId="11" xfId="0" applyNumberFormat="1" applyFill="1" applyBorder="1"/>
    <xf numFmtId="166" fontId="0" fillId="33" borderId="12" xfId="0" applyNumberFormat="1" applyFill="1" applyBorder="1"/>
    <xf numFmtId="0" fontId="0" fillId="0" borderId="0" xfId="0" applyAlignment="1">
      <alignment horizontal="left"/>
    </xf>
    <xf numFmtId="166" fontId="0" fillId="0" borderId="0" xfId="0" applyNumberFormat="1"/>
    <xf numFmtId="43" fontId="0" fillId="33" borderId="0" xfId="1" applyFont="1" applyFill="1"/>
    <xf numFmtId="164" fontId="25" fillId="33" borderId="0" xfId="54" applyNumberFormat="1" applyFill="1" applyAlignment="1">
      <alignment horizontal="center"/>
    </xf>
    <xf numFmtId="0" fontId="0" fillId="34" borderId="0" xfId="0" applyFill="1"/>
    <xf numFmtId="165" fontId="0" fillId="33" borderId="0" xfId="2" applyNumberFormat="1" applyFont="1" applyFill="1"/>
    <xf numFmtId="165" fontId="14" fillId="36" borderId="0" xfId="2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167" fontId="0" fillId="33" borderId="0" xfId="1" applyNumberFormat="1" applyFont="1" applyFill="1"/>
    <xf numFmtId="0" fontId="18" fillId="34" borderId="0" xfId="43" applyFill="1"/>
    <xf numFmtId="164" fontId="20" fillId="33" borderId="0" xfId="43" applyNumberFormat="1" applyFont="1" applyFill="1" applyAlignment="1">
      <alignment horizontal="center"/>
    </xf>
    <xf numFmtId="164" fontId="27" fillId="34" borderId="0" xfId="0" applyNumberFormat="1" applyFont="1" applyFill="1" applyAlignment="1">
      <alignment horizontal="center"/>
    </xf>
    <xf numFmtId="0" fontId="18" fillId="33" borderId="0" xfId="43" applyFill="1" applyAlignment="1">
      <alignment horizontal="center"/>
    </xf>
    <xf numFmtId="164" fontId="18" fillId="33" borderId="0" xfId="43" applyNumberFormat="1" applyFill="1" applyAlignment="1">
      <alignment horizontal="center"/>
    </xf>
    <xf numFmtId="164" fontId="18" fillId="34" borderId="0" xfId="43" applyNumberFormat="1" applyFill="1" applyAlignment="1">
      <alignment horizontal="center"/>
    </xf>
    <xf numFmtId="165" fontId="27" fillId="34" borderId="0" xfId="2" applyNumberFormat="1" applyFont="1" applyFill="1" applyAlignment="1">
      <alignment horizontal="center"/>
    </xf>
    <xf numFmtId="0" fontId="28" fillId="35" borderId="0" xfId="0" applyFont="1" applyFill="1"/>
    <xf numFmtId="165" fontId="26" fillId="33" borderId="0" xfId="2" applyNumberFormat="1" applyFont="1" applyFill="1" applyAlignment="1">
      <alignment horizontal="center"/>
    </xf>
    <xf numFmtId="164" fontId="20" fillId="34" borderId="0" xfId="43" applyNumberFormat="1" applyFont="1" applyFill="1" applyAlignment="1">
      <alignment horizontal="center"/>
    </xf>
    <xf numFmtId="0" fontId="29" fillId="35" borderId="0" xfId="0" applyFont="1" applyFill="1"/>
    <xf numFmtId="165" fontId="26" fillId="34" borderId="0" xfId="2" applyNumberFormat="1" applyFont="1" applyFill="1" applyAlignment="1">
      <alignment horizontal="center"/>
    </xf>
    <xf numFmtId="165" fontId="26" fillId="33" borderId="10" xfId="2" applyNumberFormat="1" applyFont="1" applyFill="1" applyBorder="1" applyAlignment="1">
      <alignment horizontal="center"/>
    </xf>
    <xf numFmtId="0" fontId="26" fillId="33" borderId="0" xfId="0" applyFont="1" applyFill="1"/>
    <xf numFmtId="0" fontId="30" fillId="33" borderId="0" xfId="0" applyFont="1" applyFill="1"/>
    <xf numFmtId="165" fontId="27" fillId="33" borderId="0" xfId="2" applyNumberFormat="1" applyFont="1" applyFill="1" applyAlignment="1">
      <alignment horizontal="center"/>
    </xf>
    <xf numFmtId="165" fontId="26" fillId="33" borderId="11" xfId="2" applyNumberFormat="1" applyFont="1" applyFill="1" applyBorder="1" applyAlignment="1">
      <alignment horizontal="center"/>
    </xf>
    <xf numFmtId="0" fontId="30" fillId="33" borderId="0" xfId="0" applyFont="1" applyFill="1" applyAlignment="1">
      <alignment horizontal="center"/>
    </xf>
    <xf numFmtId="43" fontId="0" fillId="33" borderId="0" xfId="0" applyNumberFormat="1" applyFill="1"/>
    <xf numFmtId="166" fontId="0" fillId="0" borderId="0" xfId="1" applyNumberFormat="1" applyFont="1"/>
    <xf numFmtId="165" fontId="27" fillId="33" borderId="10" xfId="2" applyNumberFormat="1" applyFont="1" applyFill="1" applyBorder="1" applyAlignment="1">
      <alignment horizontal="center"/>
    </xf>
    <xf numFmtId="165" fontId="27" fillId="34" borderId="10" xfId="2" applyNumberFormat="1" applyFont="1" applyFill="1" applyBorder="1" applyAlignment="1">
      <alignment horizontal="center"/>
    </xf>
    <xf numFmtId="165" fontId="31" fillId="33" borderId="0" xfId="2" applyNumberFormat="1" applyFont="1" applyFill="1" applyAlignment="1">
      <alignment horizontal="center"/>
    </xf>
    <xf numFmtId="0" fontId="31" fillId="33" borderId="0" xfId="0" applyFont="1" applyFill="1"/>
    <xf numFmtId="0" fontId="16" fillId="37" borderId="0" xfId="0" applyFont="1" applyFill="1"/>
    <xf numFmtId="0" fontId="0" fillId="37" borderId="0" xfId="0" applyFill="1"/>
    <xf numFmtId="166" fontId="27" fillId="37" borderId="0" xfId="0" applyNumberFormat="1" applyFont="1" applyFill="1"/>
    <xf numFmtId="166" fontId="0" fillId="37" borderId="11" xfId="0" applyNumberFormat="1" applyFill="1" applyBorder="1"/>
    <xf numFmtId="166" fontId="0" fillId="37" borderId="12" xfId="0" applyNumberFormat="1" applyFill="1" applyBorder="1"/>
    <xf numFmtId="168" fontId="0" fillId="33" borderId="0" xfId="0" applyNumberFormat="1" applyFill="1"/>
    <xf numFmtId="0" fontId="32" fillId="33" borderId="0" xfId="0" applyFont="1" applyFill="1"/>
    <xf numFmtId="0" fontId="28" fillId="33" borderId="0" xfId="0" applyFont="1" applyFill="1"/>
    <xf numFmtId="0" fontId="21" fillId="38" borderId="0" xfId="0" applyFont="1" applyFill="1"/>
    <xf numFmtId="0" fontId="14" fillId="33" borderId="0" xfId="0" applyFont="1" applyFill="1"/>
    <xf numFmtId="0" fontId="34" fillId="33" borderId="0" xfId="0" applyFont="1" applyFill="1"/>
    <xf numFmtId="0" fontId="35" fillId="33" borderId="0" xfId="0" applyFont="1" applyFill="1" applyAlignment="1">
      <alignment horizontal="center"/>
    </xf>
    <xf numFmtId="0" fontId="35" fillId="33" borderId="0" xfId="0" applyFont="1" applyFill="1"/>
    <xf numFmtId="166" fontId="14" fillId="33" borderId="0" xfId="0" applyNumberFormat="1" applyFont="1" applyFill="1"/>
    <xf numFmtId="166" fontId="14" fillId="33" borderId="10" xfId="0" applyNumberFormat="1" applyFont="1" applyFill="1" applyBorder="1"/>
    <xf numFmtId="166" fontId="14" fillId="33" borderId="11" xfId="0" applyNumberFormat="1" applyFont="1" applyFill="1" applyBorder="1"/>
    <xf numFmtId="166" fontId="14" fillId="33" borderId="12" xfId="0" applyNumberFormat="1" applyFont="1" applyFill="1" applyBorder="1"/>
    <xf numFmtId="0" fontId="0" fillId="33" borderId="0" xfId="0" applyFill="1" applyAlignment="1">
      <alignment horizontal="left"/>
    </xf>
    <xf numFmtId="167" fontId="26" fillId="34" borderId="0" xfId="1" applyNumberFormat="1" applyFont="1" applyFill="1" applyAlignment="1">
      <alignment horizontal="center"/>
    </xf>
    <xf numFmtId="0" fontId="28" fillId="33" borderId="0" xfId="0" applyFont="1" applyFill="1" applyAlignment="1">
      <alignment horizontal="center"/>
    </xf>
    <xf numFmtId="166" fontId="28" fillId="33" borderId="0" xfId="0" applyNumberFormat="1" applyFont="1" applyFill="1"/>
    <xf numFmtId="169" fontId="28" fillId="33" borderId="0" xfId="0" applyNumberFormat="1" applyFont="1" applyFill="1"/>
    <xf numFmtId="0" fontId="26" fillId="39" borderId="0" xfId="0" applyFont="1" applyFill="1" applyAlignment="1">
      <alignment horizontal="center"/>
    </xf>
    <xf numFmtId="0" fontId="0" fillId="39" borderId="0" xfId="0" applyFill="1"/>
    <xf numFmtId="0" fontId="36" fillId="39" borderId="0" xfId="0" applyFont="1" applyFill="1" applyAlignment="1">
      <alignment horizontal="center"/>
    </xf>
    <xf numFmtId="0" fontId="26" fillId="39" borderId="0" xfId="0" applyFont="1" applyFill="1"/>
    <xf numFmtId="164" fontId="18" fillId="39" borderId="0" xfId="43" applyNumberFormat="1" applyFill="1" applyAlignment="1">
      <alignment horizontal="center"/>
    </xf>
    <xf numFmtId="0" fontId="18" fillId="39" borderId="0" xfId="43" applyFill="1" applyAlignment="1">
      <alignment horizontal="center"/>
    </xf>
    <xf numFmtId="0" fontId="16" fillId="39" borderId="0" xfId="0" applyFont="1" applyFill="1" applyAlignment="1">
      <alignment horizontal="right"/>
    </xf>
    <xf numFmtId="0" fontId="19" fillId="39" borderId="0" xfId="0" applyFont="1" applyFill="1" applyAlignment="1">
      <alignment horizontal="center"/>
    </xf>
    <xf numFmtId="168" fontId="0" fillId="39" borderId="0" xfId="0" applyNumberFormat="1" applyFill="1" applyAlignment="1">
      <alignment horizontal="center"/>
    </xf>
    <xf numFmtId="164" fontId="20" fillId="39" borderId="0" xfId="43" applyNumberFormat="1" applyFont="1" applyFill="1" applyAlignment="1">
      <alignment horizontal="center"/>
    </xf>
    <xf numFmtId="43" fontId="0" fillId="39" borderId="0" xfId="1" applyFont="1" applyFill="1"/>
    <xf numFmtId="0" fontId="0" fillId="39" borderId="0" xfId="0" applyFill="1" applyAlignment="1">
      <alignment horizontal="center"/>
    </xf>
    <xf numFmtId="164" fontId="20" fillId="36" borderId="0" xfId="43" applyNumberFormat="1" applyFont="1" applyFill="1" applyAlignment="1">
      <alignment horizontal="center"/>
    </xf>
    <xf numFmtId="166" fontId="38" fillId="33" borderId="0" xfId="0" applyNumberFormat="1" applyFont="1" applyFill="1"/>
    <xf numFmtId="0" fontId="28" fillId="33" borderId="0" xfId="0" applyFont="1" applyFill="1" applyAlignment="1">
      <alignment horizontal="right"/>
    </xf>
    <xf numFmtId="0" fontId="21" fillId="34" borderId="0" xfId="0" applyFont="1" applyFill="1"/>
    <xf numFmtId="0" fontId="33" fillId="34" borderId="0" xfId="0" applyFont="1" applyFill="1"/>
    <xf numFmtId="0" fontId="21" fillId="36" borderId="0" xfId="0" applyFont="1" applyFill="1"/>
    <xf numFmtId="166" fontId="28" fillId="33" borderId="10" xfId="0" applyNumberFormat="1" applyFont="1" applyFill="1" applyBorder="1"/>
    <xf numFmtId="166" fontId="28" fillId="33" borderId="11" xfId="0" applyNumberFormat="1" applyFont="1" applyFill="1" applyBorder="1"/>
    <xf numFmtId="166" fontId="28" fillId="33" borderId="12" xfId="0" applyNumberFormat="1" applyFont="1" applyFill="1" applyBorder="1"/>
    <xf numFmtId="166" fontId="26" fillId="37" borderId="0" xfId="0" applyNumberFormat="1" applyFont="1" applyFill="1"/>
    <xf numFmtId="166" fontId="26" fillId="37" borderId="10" xfId="0" applyNumberFormat="1" applyFont="1" applyFill="1" applyBorder="1"/>
    <xf numFmtId="169" fontId="0" fillId="33" borderId="0" xfId="1" applyNumberFormat="1" applyFont="1" applyFill="1"/>
    <xf numFmtId="167" fontId="28" fillId="33" borderId="0" xfId="1" applyNumberFormat="1" applyFont="1" applyFill="1"/>
    <xf numFmtId="169" fontId="14" fillId="36" borderId="0" xfId="0" applyNumberFormat="1" applyFont="1" applyFill="1"/>
    <xf numFmtId="169" fontId="0" fillId="33" borderId="0" xfId="0" applyNumberFormat="1" applyFill="1"/>
    <xf numFmtId="170" fontId="0" fillId="33" borderId="0" xfId="0" applyNumberFormat="1" applyFill="1"/>
    <xf numFmtId="167" fontId="0" fillId="39" borderId="0" xfId="1" applyNumberFormat="1" applyFont="1" applyFill="1"/>
    <xf numFmtId="167" fontId="0" fillId="39" borderId="0" xfId="0" applyNumberFormat="1" applyFill="1"/>
    <xf numFmtId="165" fontId="0" fillId="33" borderId="0" xfId="2" applyNumberFormat="1" applyFont="1" applyFill="1" applyBorder="1" applyAlignment="1">
      <alignment horizontal="center"/>
    </xf>
    <xf numFmtId="16" fontId="41" fillId="0" borderId="0" xfId="0" applyNumberFormat="1" applyFont="1" applyAlignment="1">
      <alignment horizontal="left"/>
    </xf>
    <xf numFmtId="0" fontId="42" fillId="33" borderId="0" xfId="0" applyFont="1" applyFill="1"/>
    <xf numFmtId="164" fontId="18" fillId="33" borderId="0" xfId="59" applyNumberFormat="1" applyFill="1" applyAlignment="1">
      <alignment horizontal="center"/>
    </xf>
    <xf numFmtId="43" fontId="42" fillId="41" borderId="0" xfId="1" applyFont="1" applyFill="1" applyAlignment="1">
      <alignment horizontal="center" wrapText="1"/>
    </xf>
    <xf numFmtId="43" fontId="42" fillId="41" borderId="0" xfId="1" applyFont="1" applyFill="1" applyAlignment="1">
      <alignment horizontal="center"/>
    </xf>
    <xf numFmtId="166" fontId="28" fillId="33" borderId="0" xfId="1" applyNumberFormat="1" applyFont="1" applyFill="1"/>
    <xf numFmtId="0" fontId="28" fillId="33" borderId="11" xfId="0" applyFont="1" applyFill="1" applyBorder="1"/>
    <xf numFmtId="0" fontId="23" fillId="33" borderId="0" xfId="0" applyFont="1" applyFill="1"/>
    <xf numFmtId="165" fontId="20" fillId="33" borderId="0" xfId="2" applyNumberFormat="1" applyFont="1" applyFill="1" applyAlignment="1">
      <alignment horizontal="center"/>
    </xf>
    <xf numFmtId="165" fontId="18" fillId="33" borderId="0" xfId="2" applyNumberFormat="1" applyFont="1" applyFill="1" applyAlignment="1">
      <alignment horizontal="center"/>
    </xf>
    <xf numFmtId="165" fontId="18" fillId="34" borderId="0" xfId="2" applyNumberFormat="1" applyFont="1" applyFill="1" applyAlignment="1">
      <alignment horizontal="center"/>
    </xf>
    <xf numFmtId="0" fontId="18" fillId="33" borderId="0" xfId="59" applyFill="1"/>
    <xf numFmtId="0" fontId="1" fillId="33" borderId="0" xfId="55" applyFill="1" applyAlignment="1">
      <alignment horizontal="center"/>
    </xf>
    <xf numFmtId="0" fontId="19" fillId="33" borderId="0" xfId="55" applyFont="1" applyFill="1" applyAlignment="1">
      <alignment horizontal="center"/>
    </xf>
    <xf numFmtId="0" fontId="18" fillId="33" borderId="0" xfId="59" applyFill="1" applyAlignment="1">
      <alignment horizontal="center"/>
    </xf>
    <xf numFmtId="167" fontId="18" fillId="33" borderId="0" xfId="44" applyNumberFormat="1" applyFont="1" applyFill="1" applyAlignment="1">
      <alignment horizontal="center"/>
    </xf>
    <xf numFmtId="3" fontId="0" fillId="33" borderId="0" xfId="0" applyNumberFormat="1" applyFill="1"/>
    <xf numFmtId="0" fontId="0" fillId="33" borderId="0" xfId="0" applyFill="1" applyAlignment="1">
      <alignment horizontal="right"/>
    </xf>
    <xf numFmtId="14" fontId="0" fillId="33" borderId="0" xfId="0" applyNumberFormat="1" applyFill="1"/>
    <xf numFmtId="1" fontId="0" fillId="33" borderId="0" xfId="0" applyNumberFormat="1" applyFill="1"/>
    <xf numFmtId="166" fontId="38" fillId="42" borderId="0" xfId="0" applyNumberFormat="1" applyFont="1" applyFill="1"/>
    <xf numFmtId="0" fontId="0" fillId="42" borderId="0" xfId="0" applyFill="1"/>
    <xf numFmtId="0" fontId="0" fillId="42" borderId="0" xfId="0" applyFill="1" applyAlignment="1">
      <alignment horizontal="right"/>
    </xf>
    <xf numFmtId="164" fontId="0" fillId="33" borderId="0" xfId="0" applyNumberFormat="1" applyFill="1" applyAlignment="1">
      <alignment horizontal="center"/>
    </xf>
    <xf numFmtId="166" fontId="0" fillId="42" borderId="0" xfId="0" applyNumberFormat="1" applyFill="1"/>
    <xf numFmtId="166" fontId="0" fillId="36" borderId="0" xfId="0" applyNumberFormat="1" applyFill="1"/>
    <xf numFmtId="166" fontId="0" fillId="36" borderId="10" xfId="0" applyNumberFormat="1" applyFill="1" applyBorder="1"/>
    <xf numFmtId="165" fontId="0" fillId="42" borderId="0" xfId="2" applyNumberFormat="1" applyFont="1" applyFill="1" applyAlignment="1">
      <alignment horizontal="center"/>
    </xf>
    <xf numFmtId="165" fontId="0" fillId="42" borderId="11" xfId="2" applyNumberFormat="1" applyFont="1" applyFill="1" applyBorder="1" applyAlignment="1">
      <alignment horizontal="center"/>
    </xf>
    <xf numFmtId="166" fontId="14" fillId="36" borderId="0" xfId="0" applyNumberFormat="1" applyFont="1" applyFill="1"/>
    <xf numFmtId="171" fontId="0" fillId="33" borderId="0" xfId="0" applyNumberFormat="1" applyFill="1"/>
    <xf numFmtId="0" fontId="14" fillId="36" borderId="0" xfId="0" applyFont="1" applyFill="1"/>
    <xf numFmtId="166" fontId="0" fillId="33" borderId="11" xfId="0" applyNumberFormat="1" applyFill="1" applyBorder="1" applyAlignment="1">
      <alignment horizontal="center"/>
    </xf>
    <xf numFmtId="0" fontId="0" fillId="33" borderId="14" xfId="0" applyFill="1" applyBorder="1"/>
    <xf numFmtId="168" fontId="0" fillId="33" borderId="14" xfId="0" applyNumberFormat="1" applyFill="1" applyBorder="1"/>
    <xf numFmtId="0" fontId="0" fillId="33" borderId="14" xfId="0" quotePrefix="1" applyFill="1" applyBorder="1"/>
  </cellXfs>
  <cellStyles count="100">
    <cellStyle name="20% - Accent1" xfId="20" builtinId="30" customBuiltin="1"/>
    <cellStyle name="20% - Accent1 2" xfId="73" xr:uid="{296A2C5E-DEBA-4A28-A914-88FC9155E32A}"/>
    <cellStyle name="20% - Accent2" xfId="24" builtinId="34" customBuiltin="1"/>
    <cellStyle name="20% - Accent2 2" xfId="75" xr:uid="{3807668B-196A-4CDB-80A6-7C9E317AC54F}"/>
    <cellStyle name="20% - Accent3" xfId="28" builtinId="38" customBuiltin="1"/>
    <cellStyle name="20% - Accent3 2" xfId="77" xr:uid="{D7ED68C9-B680-472A-922E-3B59CE7727C0}"/>
    <cellStyle name="20% - Accent4" xfId="32" builtinId="42" customBuiltin="1"/>
    <cellStyle name="20% - Accent4 2" xfId="79" xr:uid="{256A6FD1-C883-445F-9988-77309AA583AB}"/>
    <cellStyle name="20% - Accent5" xfId="36" builtinId="46" customBuiltin="1"/>
    <cellStyle name="20% - Accent5 2" xfId="81" xr:uid="{81CAE6F4-2EDB-4D05-B9F0-65A792D0A644}"/>
    <cellStyle name="20% - Accent6" xfId="40" builtinId="50" customBuiltin="1"/>
    <cellStyle name="20% - Accent6 2" xfId="83" xr:uid="{4089B2E7-4B49-4CEA-BA5C-8A45402E1CAC}"/>
    <cellStyle name="40% - Accent1" xfId="21" builtinId="31" customBuiltin="1"/>
    <cellStyle name="40% - Accent1 2" xfId="74" xr:uid="{1EB25989-4B72-4E37-8431-15E17BA1F7D3}"/>
    <cellStyle name="40% - Accent2" xfId="25" builtinId="35" customBuiltin="1"/>
    <cellStyle name="40% - Accent2 2" xfId="76" xr:uid="{A6605194-2214-4DE9-9818-D2BCFD8FD80D}"/>
    <cellStyle name="40% - Accent3" xfId="29" builtinId="39" customBuiltin="1"/>
    <cellStyle name="40% - Accent3 2" xfId="78" xr:uid="{92C0DC27-89CC-42A3-907A-98856F79222D}"/>
    <cellStyle name="40% - Accent4" xfId="33" builtinId="43" customBuiltin="1"/>
    <cellStyle name="40% - Accent4 2" xfId="80" xr:uid="{0185BD7D-833F-47D5-9759-1BE60075431C}"/>
    <cellStyle name="40% - Accent5" xfId="37" builtinId="47" customBuiltin="1"/>
    <cellStyle name="40% - Accent5 2" xfId="82" xr:uid="{B83190B5-0812-41D6-ABB6-160A33F17FEA}"/>
    <cellStyle name="40% - Accent6" xfId="41" builtinId="51" customBuiltin="1"/>
    <cellStyle name="40% - Accent6 2" xfId="84" xr:uid="{66B0F9D4-FAE0-42C8-9146-7A2329B0E22E}"/>
    <cellStyle name="60% - Accent1" xfId="22" builtinId="32" customBuiltin="1"/>
    <cellStyle name="60% - Accent1 2" xfId="63" xr:uid="{B866C231-62EE-4285-8839-5FB129C71CA9}"/>
    <cellStyle name="60% - Accent2" xfId="26" builtinId="36" customBuiltin="1"/>
    <cellStyle name="60% - Accent2 2" xfId="64" xr:uid="{C7F3AC3E-6F63-46A6-8E84-6AEB87F91771}"/>
    <cellStyle name="60% - Accent3" xfId="30" builtinId="40" customBuiltin="1"/>
    <cellStyle name="60% - Accent3 2" xfId="65" xr:uid="{C2DE95FB-BC3D-484F-92C9-20A43BE3CB98}"/>
    <cellStyle name="60% - Accent4" xfId="34" builtinId="44" customBuiltin="1"/>
    <cellStyle name="60% - Accent4 2" xfId="66" xr:uid="{9DFA3C99-85AF-416A-AD01-B7BA1F9F81DB}"/>
    <cellStyle name="60% - Accent5" xfId="38" builtinId="48" customBuiltin="1"/>
    <cellStyle name="60% - Accent5 2" xfId="67" xr:uid="{02210530-0BF5-45F4-8695-C33897165605}"/>
    <cellStyle name="60% - Accent6" xfId="42" builtinId="52" customBuiltin="1"/>
    <cellStyle name="60% - Accent6 2" xfId="68" xr:uid="{92A5F7E7-1E65-43D1-86E2-4FAC47E0B69F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 xr:uid="{00000000-0005-0000-0000-00001C000000}"/>
    <cellStyle name="Comma 2 2" xfId="89" xr:uid="{4E7557D5-3358-4029-9198-5B187F0BEC2F}"/>
    <cellStyle name="Comma 2 3" xfId="72" xr:uid="{B3C59A9F-F388-480B-9EC9-796F2582DF2C}"/>
    <cellStyle name="Comma 3" xfId="45" xr:uid="{00000000-0005-0000-0000-00001D000000}"/>
    <cellStyle name="Comma 3 2" xfId="88" xr:uid="{5E738007-89CE-4B00-8E94-7149031C503A}"/>
    <cellStyle name="Comma 4" xfId="70" xr:uid="{B035F079-AD7D-4A21-AC51-020B548F2D86}"/>
    <cellStyle name="Comma 5" xfId="95" xr:uid="{79EA8E98-6C75-41F1-872B-A39DCC6B9D68}"/>
    <cellStyle name="Comma 7" xfId="97" xr:uid="{FA82DD02-8550-4ED1-B5BE-59271DFABC8F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eutral 2" xfId="62" xr:uid="{8C19B01F-5E4D-49E7-B582-6644D107786E}"/>
    <cellStyle name="Normal" xfId="0" builtinId="0"/>
    <cellStyle name="Normal 2" xfId="46" xr:uid="{00000000-0005-0000-0000-000028000000}"/>
    <cellStyle name="Normal 2 2" xfId="58" xr:uid="{00000000-0005-0000-0000-000029000000}"/>
    <cellStyle name="Normal 2 3" xfId="99" xr:uid="{CE1F7193-AB4B-4D67-918B-7FAB0FEB4A5D}"/>
    <cellStyle name="Normal 2_Current WF HHSize Lookup" xfId="91" xr:uid="{9CFC01F0-03F4-4497-A8C6-FCE2E09D239D}"/>
    <cellStyle name="Normal 3" xfId="43" xr:uid="{00000000-0005-0000-0000-00002A000000}"/>
    <cellStyle name="Normal 3 2" xfId="47" xr:uid="{00000000-0005-0000-0000-00002B000000}"/>
    <cellStyle name="Normal 3 3" xfId="86" xr:uid="{72835B06-5468-4E31-BC8B-D052E010806F}"/>
    <cellStyle name="Normal 4" xfId="48" xr:uid="{00000000-0005-0000-0000-00002C000000}"/>
    <cellStyle name="Normal 4 2" xfId="69" xr:uid="{E35F7268-4DE5-4EDD-B724-C2E1DE23285C}"/>
    <cellStyle name="Normal 5" xfId="55" xr:uid="{00000000-0005-0000-0000-00002D000000}"/>
    <cellStyle name="Normal 5 2" xfId="93" xr:uid="{4E24FD03-320C-42FD-8B6D-214B59C534B9}"/>
    <cellStyle name="Normal 6" xfId="54" xr:uid="{00000000-0005-0000-0000-00002E000000}"/>
    <cellStyle name="Normal 6 2" xfId="59" xr:uid="{00000000-0005-0000-0000-00002F000000}"/>
    <cellStyle name="Normal 8" xfId="96" xr:uid="{25D5DC68-216F-469D-B686-4CE5FA5CAF8A}"/>
    <cellStyle name="Note" xfId="60" builtinId="10" customBuiltin="1"/>
    <cellStyle name="Note 2" xfId="49" xr:uid="{00000000-0005-0000-0000-000030000000}"/>
    <cellStyle name="Note 2 2" xfId="87" xr:uid="{3119C420-A0C7-4481-9772-736E1357479E}"/>
    <cellStyle name="Note 2_Current WF HHSize Lookup" xfId="92" xr:uid="{E5192097-DB8C-465C-BCF7-84240B6F2A44}"/>
    <cellStyle name="Note 3" xfId="50" xr:uid="{00000000-0005-0000-0000-000031000000}"/>
    <cellStyle name="Note 4" xfId="56" xr:uid="{00000000-0005-0000-0000-000032000000}"/>
    <cellStyle name="Output" xfId="12" builtinId="21" customBuiltin="1"/>
    <cellStyle name="Percent" xfId="2" builtinId="5"/>
    <cellStyle name="Percent 2" xfId="51" xr:uid="{00000000-0005-0000-0000-000035000000}"/>
    <cellStyle name="Percent 2 2" xfId="90" xr:uid="{460BFAAF-34D6-42D0-AC47-424395E164AE}"/>
    <cellStyle name="Percent 3" xfId="52" xr:uid="{00000000-0005-0000-0000-000036000000}"/>
    <cellStyle name="Percent 3 2" xfId="85" xr:uid="{601E447E-36C4-431B-981F-92B2A2E20CC0}"/>
    <cellStyle name="Percent 4" xfId="53" xr:uid="{00000000-0005-0000-0000-000037000000}"/>
    <cellStyle name="Percent 4 2" xfId="71" xr:uid="{311F4C25-758C-45F5-B190-F19BEF4B2A97}"/>
    <cellStyle name="Percent 5" xfId="57" xr:uid="{00000000-0005-0000-0000-000038000000}"/>
    <cellStyle name="Percent 5 2" xfId="94" xr:uid="{77E8DCC2-CBED-4C2B-A23A-96145E8D7E0D}"/>
    <cellStyle name="Title" xfId="3" builtinId="15" customBuiltin="1"/>
    <cellStyle name="Title 2" xfId="61" xr:uid="{D740E815-FC0A-48A6-B793-E95EE6724E1B}"/>
    <cellStyle name="Title 3" xfId="98" xr:uid="{833A1299-A027-4016-93C1-CA2CA7725DFB}"/>
    <cellStyle name="Total" xfId="18" builtinId="25" customBuiltin="1"/>
    <cellStyle name="Warning Text" xfId="16" builtinId="11" customBuiltin="1"/>
  </cellStyles>
  <dxfs count="13"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tabColor rgb="FFFF0000"/>
  </sheetPr>
  <dimension ref="A1:F54"/>
  <sheetViews>
    <sheetView zoomScale="90" zoomScaleNormal="90" workbookViewId="0">
      <selection activeCell="A29" sqref="A29:A54"/>
    </sheetView>
  </sheetViews>
  <sheetFormatPr defaultColWidth="9.1328125" defaultRowHeight="14.25" x14ac:dyDescent="0.45"/>
  <cols>
    <col min="1" max="1" width="31.86328125" style="2" customWidth="1"/>
    <col min="2" max="2" width="5.1328125" style="2" customWidth="1"/>
    <col min="3" max="16384" width="9.1328125" style="2"/>
  </cols>
  <sheetData>
    <row r="1" spans="1:5" x14ac:dyDescent="0.45">
      <c r="A1" s="26" t="s">
        <v>273</v>
      </c>
      <c r="B1" s="26"/>
      <c r="C1" s="26"/>
    </row>
    <row r="2" spans="1:5" x14ac:dyDescent="0.45">
      <c r="A2" s="26"/>
      <c r="B2" s="26"/>
      <c r="C2" s="26"/>
    </row>
    <row r="3" spans="1:5" x14ac:dyDescent="0.45">
      <c r="A3" s="31" t="s">
        <v>225</v>
      </c>
      <c r="B3" s="26"/>
      <c r="C3" s="26"/>
    </row>
    <row r="4" spans="1:5" x14ac:dyDescent="0.45">
      <c r="A4" s="31" t="s">
        <v>226</v>
      </c>
      <c r="B4" s="26"/>
      <c r="C4" s="33"/>
    </row>
    <row r="5" spans="1:5" x14ac:dyDescent="0.45">
      <c r="A5" s="31" t="s">
        <v>240</v>
      </c>
      <c r="B5" s="4" t="s">
        <v>224</v>
      </c>
      <c r="C5" s="33">
        <f>ROUND(Summary!H14,4)</f>
        <v>0.18579999999999999</v>
      </c>
      <c r="E5" s="2">
        <f>LEN(A5)</f>
        <v>28</v>
      </c>
    </row>
    <row r="6" spans="1:5" x14ac:dyDescent="0.45">
      <c r="A6" s="26"/>
      <c r="B6" s="26"/>
      <c r="C6" s="33"/>
    </row>
    <row r="7" spans="1:5" x14ac:dyDescent="0.45">
      <c r="A7" s="26"/>
      <c r="B7" s="26"/>
      <c r="C7" s="33"/>
    </row>
    <row r="8" spans="1:5" x14ac:dyDescent="0.45">
      <c r="A8" s="31" t="s">
        <v>228</v>
      </c>
      <c r="B8" s="26"/>
      <c r="C8" s="33"/>
    </row>
    <row r="9" spans="1:5" x14ac:dyDescent="0.45">
      <c r="A9" s="31" t="s">
        <v>227</v>
      </c>
      <c r="B9" s="26"/>
      <c r="C9" s="33"/>
    </row>
    <row r="10" spans="1:5" x14ac:dyDescent="0.45">
      <c r="A10" s="31" t="s">
        <v>288</v>
      </c>
      <c r="B10" s="4" t="s">
        <v>224</v>
      </c>
      <c r="C10" s="33">
        <f>ROUND(Summary!H28,4)</f>
        <v>0.26050000000000001</v>
      </c>
      <c r="E10" s="2">
        <f>LEN(A10)</f>
        <v>28</v>
      </c>
    </row>
    <row r="11" spans="1:5" x14ac:dyDescent="0.45">
      <c r="A11" s="26"/>
      <c r="B11" s="26"/>
      <c r="C11" s="33"/>
    </row>
    <row r="12" spans="1:5" x14ac:dyDescent="0.45">
      <c r="A12" s="26"/>
      <c r="B12" s="26"/>
      <c r="C12" s="33"/>
    </row>
    <row r="13" spans="1:5" x14ac:dyDescent="0.45">
      <c r="A13" s="26" t="s">
        <v>231</v>
      </c>
      <c r="B13" s="26"/>
      <c r="C13" s="33"/>
    </row>
    <row r="14" spans="1:5" x14ac:dyDescent="0.45">
      <c r="A14" s="31" t="s">
        <v>232</v>
      </c>
      <c r="B14" s="26"/>
      <c r="C14" s="33"/>
    </row>
    <row r="15" spans="1:5" x14ac:dyDescent="0.45">
      <c r="A15" s="31" t="s">
        <v>289</v>
      </c>
      <c r="B15" s="4" t="s">
        <v>224</v>
      </c>
      <c r="C15" s="33">
        <f>ROUND(Summary!H42,4)</f>
        <v>0.25629999999999997</v>
      </c>
      <c r="E15" s="2">
        <f>LEN(A15)</f>
        <v>28</v>
      </c>
    </row>
    <row r="16" spans="1:5" x14ac:dyDescent="0.45">
      <c r="A16" s="26"/>
      <c r="B16" s="26"/>
      <c r="C16" s="33"/>
    </row>
    <row r="17" spans="1:6" x14ac:dyDescent="0.45">
      <c r="A17" s="26"/>
      <c r="B17" s="26"/>
      <c r="C17" s="33"/>
    </row>
    <row r="18" spans="1:6" x14ac:dyDescent="0.45">
      <c r="A18" s="26" t="s">
        <v>233</v>
      </c>
      <c r="B18" s="26"/>
      <c r="C18" s="33"/>
    </row>
    <row r="19" spans="1:6" x14ac:dyDescent="0.45">
      <c r="A19" s="31" t="s">
        <v>234</v>
      </c>
      <c r="B19" s="26"/>
      <c r="C19" s="33"/>
    </row>
    <row r="20" spans="1:6" x14ac:dyDescent="0.45">
      <c r="A20" s="31" t="s">
        <v>290</v>
      </c>
      <c r="B20" s="4" t="s">
        <v>224</v>
      </c>
      <c r="C20" s="33">
        <f>ROUND(Summary!H56,4)</f>
        <v>0.34849999999999998</v>
      </c>
      <c r="E20" s="2">
        <f>LEN(A20)</f>
        <v>28</v>
      </c>
    </row>
    <row r="21" spans="1:6" x14ac:dyDescent="0.45">
      <c r="A21" s="26"/>
      <c r="B21" s="26"/>
      <c r="C21" s="33"/>
    </row>
    <row r="22" spans="1:6" x14ac:dyDescent="0.45">
      <c r="A22" s="26"/>
      <c r="B22" s="26"/>
      <c r="C22" s="33"/>
    </row>
    <row r="23" spans="1:6" x14ac:dyDescent="0.45">
      <c r="A23" s="26" t="s">
        <v>229</v>
      </c>
      <c r="B23" s="26"/>
      <c r="C23" s="33"/>
    </row>
    <row r="24" spans="1:6" x14ac:dyDescent="0.45">
      <c r="A24" s="31" t="s">
        <v>230</v>
      </c>
      <c r="B24" s="26"/>
      <c r="C24" s="33"/>
    </row>
    <row r="25" spans="1:6" x14ac:dyDescent="0.45">
      <c r="A25" s="31" t="s">
        <v>291</v>
      </c>
      <c r="B25" s="4" t="s">
        <v>224</v>
      </c>
      <c r="C25" s="33">
        <f>Summary!H70</f>
        <v>0.20527012697789782</v>
      </c>
      <c r="E25" s="2">
        <f>LEN(A25)</f>
        <v>28</v>
      </c>
      <c r="F25" s="33">
        <v>0.20349999999999999</v>
      </c>
    </row>
    <row r="26" spans="1:6" x14ac:dyDescent="0.45">
      <c r="A26" s="31" t="s">
        <v>11</v>
      </c>
      <c r="B26" s="26"/>
      <c r="C26" s="33"/>
    </row>
    <row r="27" spans="1:6" x14ac:dyDescent="0.45">
      <c r="A27" s="26"/>
      <c r="B27" s="26"/>
      <c r="C27" s="33"/>
    </row>
    <row r="28" spans="1:6" x14ac:dyDescent="0.45">
      <c r="A28" s="26" t="s">
        <v>235</v>
      </c>
      <c r="B28" s="26"/>
      <c r="C28" s="33"/>
    </row>
    <row r="29" spans="1:6" x14ac:dyDescent="0.45">
      <c r="A29" s="31" t="s">
        <v>399</v>
      </c>
      <c r="B29" s="4" t="s">
        <v>224</v>
      </c>
      <c r="C29" s="33">
        <f>ROUND(Summary!H84,4)</f>
        <v>6.9999999999999999E-4</v>
      </c>
      <c r="E29" s="2">
        <f>LEN(A29)</f>
        <v>27</v>
      </c>
    </row>
    <row r="30" spans="1:6" x14ac:dyDescent="0.45">
      <c r="A30" s="31" t="s">
        <v>402</v>
      </c>
      <c r="B30" s="4" t="s">
        <v>224</v>
      </c>
      <c r="C30" s="33">
        <f>ROUND(Summary!H90,4)</f>
        <v>0.23039999999999999</v>
      </c>
      <c r="E30" s="2">
        <f>LEN(A30)</f>
        <v>27</v>
      </c>
    </row>
    <row r="31" spans="1:6" x14ac:dyDescent="0.45">
      <c r="A31" s="31" t="s">
        <v>400</v>
      </c>
      <c r="B31" s="4" t="s">
        <v>224</v>
      </c>
      <c r="C31" s="33">
        <f>ROUND(Summary!H96,4)</f>
        <v>0.28760000000000002</v>
      </c>
      <c r="E31" s="2">
        <f>LEN(A31)</f>
        <v>27</v>
      </c>
    </row>
    <row r="32" spans="1:6" x14ac:dyDescent="0.45">
      <c r="A32" s="31" t="s">
        <v>401</v>
      </c>
      <c r="B32" s="4" t="s">
        <v>224</v>
      </c>
      <c r="C32" s="33">
        <f>ROUND(Summary!H102,4)</f>
        <v>2.7000000000000001E-3</v>
      </c>
      <c r="E32" s="2">
        <f>LEN(A32)</f>
        <v>27</v>
      </c>
    </row>
    <row r="33" spans="1:5" x14ac:dyDescent="0.45">
      <c r="A33" s="31" t="s">
        <v>403</v>
      </c>
      <c r="B33" s="4" t="s">
        <v>224</v>
      </c>
      <c r="C33" s="33">
        <f>ROUND(Summary!H108,4)</f>
        <v>0.1895</v>
      </c>
      <c r="E33" s="2">
        <f>LEN(A33)</f>
        <v>27</v>
      </c>
    </row>
    <row r="34" spans="1:5" x14ac:dyDescent="0.45">
      <c r="A34" s="31" t="s">
        <v>48</v>
      </c>
      <c r="B34" s="26"/>
      <c r="C34" s="33"/>
    </row>
    <row r="35" spans="1:5" x14ac:dyDescent="0.45">
      <c r="A35" s="26"/>
      <c r="B35" s="26"/>
      <c r="C35" s="33"/>
    </row>
    <row r="36" spans="1:5" x14ac:dyDescent="0.45">
      <c r="A36" s="26" t="s">
        <v>235</v>
      </c>
      <c r="B36" s="26"/>
      <c r="C36" s="33"/>
    </row>
    <row r="37" spans="1:5" x14ac:dyDescent="0.45">
      <c r="A37" s="31" t="s">
        <v>236</v>
      </c>
      <c r="B37" s="26"/>
      <c r="C37" s="33"/>
    </row>
    <row r="38" spans="1:5" x14ac:dyDescent="0.45">
      <c r="A38" s="31" t="s">
        <v>241</v>
      </c>
      <c r="B38" s="4" t="s">
        <v>224</v>
      </c>
      <c r="C38" s="33">
        <f>ROUND(Summary!H122,4)</f>
        <v>0.3377</v>
      </c>
      <c r="E38" s="2">
        <f>LEN(A38)</f>
        <v>28</v>
      </c>
    </row>
    <row r="39" spans="1:5" x14ac:dyDescent="0.45">
      <c r="A39" s="26"/>
      <c r="B39" s="26"/>
      <c r="C39" s="33"/>
    </row>
    <row r="40" spans="1:5" x14ac:dyDescent="0.45">
      <c r="A40" s="26"/>
      <c r="B40" s="26"/>
      <c r="C40" s="33"/>
    </row>
    <row r="41" spans="1:5" x14ac:dyDescent="0.45">
      <c r="A41" s="26" t="s">
        <v>237</v>
      </c>
      <c r="B41" s="26"/>
      <c r="C41" s="33"/>
    </row>
    <row r="42" spans="1:5" x14ac:dyDescent="0.45">
      <c r="A42" s="31" t="s">
        <v>404</v>
      </c>
      <c r="B42" s="4" t="s">
        <v>224</v>
      </c>
      <c r="C42" s="33">
        <f>ROUND(Summary!H136,4)</f>
        <v>8.0000000000000004E-4</v>
      </c>
      <c r="E42" s="2">
        <f>LEN(A42)</f>
        <v>28</v>
      </c>
    </row>
    <row r="43" spans="1:5" x14ac:dyDescent="0.45">
      <c r="A43" s="31" t="s">
        <v>405</v>
      </c>
      <c r="B43" s="4" t="s">
        <v>224</v>
      </c>
      <c r="C43" s="33">
        <f>ROUND(Summary!H142,4)</f>
        <v>0.28949999999999998</v>
      </c>
      <c r="E43" s="2">
        <f>LEN(A43)</f>
        <v>28</v>
      </c>
    </row>
    <row r="44" spans="1:5" x14ac:dyDescent="0.45">
      <c r="A44" s="31" t="s">
        <v>406</v>
      </c>
      <c r="B44" s="4" t="s">
        <v>224</v>
      </c>
      <c r="C44" s="33">
        <f>ROUND(Summary!H148,4)</f>
        <v>0.26400000000000001</v>
      </c>
      <c r="E44" s="2">
        <f>LEN(A44)</f>
        <v>28</v>
      </c>
    </row>
    <row r="45" spans="1:5" x14ac:dyDescent="0.45">
      <c r="A45" s="31" t="s">
        <v>407</v>
      </c>
      <c r="B45" s="4" t="s">
        <v>224</v>
      </c>
      <c r="C45" s="33">
        <f>ROUND(Summary!H154,4)</f>
        <v>1.9E-3</v>
      </c>
      <c r="E45" s="2">
        <f>LEN(A45)</f>
        <v>28</v>
      </c>
    </row>
    <row r="46" spans="1:5" x14ac:dyDescent="0.45">
      <c r="A46" s="31" t="s">
        <v>408</v>
      </c>
      <c r="B46" s="4" t="s">
        <v>224</v>
      </c>
      <c r="C46" s="33">
        <f>ROUND(Summary!H160,4)</f>
        <v>6.1699999999999998E-2</v>
      </c>
      <c r="E46" s="2">
        <f>LEN(A46)</f>
        <v>28</v>
      </c>
    </row>
    <row r="47" spans="1:5" x14ac:dyDescent="0.45">
      <c r="A47" s="26"/>
      <c r="B47" s="26"/>
      <c r="C47" s="33"/>
    </row>
    <row r="48" spans="1:5" x14ac:dyDescent="0.45">
      <c r="A48" s="26"/>
      <c r="B48" s="26"/>
      <c r="C48" s="33"/>
    </row>
    <row r="49" spans="1:5" x14ac:dyDescent="0.45">
      <c r="A49" s="26" t="s">
        <v>238</v>
      </c>
      <c r="B49" s="26"/>
      <c r="C49" s="33"/>
    </row>
    <row r="50" spans="1:5" x14ac:dyDescent="0.45">
      <c r="A50" s="31" t="s">
        <v>409</v>
      </c>
      <c r="B50" s="4" t="s">
        <v>224</v>
      </c>
      <c r="C50" s="33">
        <f>ROUND(Summary!H174,4)</f>
        <v>5.9999999999999995E-4</v>
      </c>
      <c r="E50" s="2">
        <f>LEN(A50)</f>
        <v>28</v>
      </c>
    </row>
    <row r="51" spans="1:5" x14ac:dyDescent="0.45">
      <c r="A51" s="31" t="s">
        <v>410</v>
      </c>
      <c r="B51" s="4" t="s">
        <v>224</v>
      </c>
      <c r="C51" s="33">
        <f>ROUND(Summary!H180,4)</f>
        <v>0.1144</v>
      </c>
      <c r="E51" s="2">
        <f>LEN(A51)</f>
        <v>28</v>
      </c>
    </row>
    <row r="52" spans="1:5" x14ac:dyDescent="0.45">
      <c r="A52" s="31" t="s">
        <v>411</v>
      </c>
      <c r="B52" s="4" t="s">
        <v>224</v>
      </c>
      <c r="C52" s="33">
        <f>ROUND(Summary!H186,4)</f>
        <v>0.33400000000000002</v>
      </c>
      <c r="E52" s="2">
        <f>LEN(A52)</f>
        <v>28</v>
      </c>
    </row>
    <row r="53" spans="1:5" x14ac:dyDescent="0.45">
      <c r="A53" s="31" t="s">
        <v>412</v>
      </c>
      <c r="B53" s="4" t="s">
        <v>224</v>
      </c>
      <c r="C53" s="33">
        <f>ROUND(Summary!H192,4)</f>
        <v>4.3E-3</v>
      </c>
      <c r="E53" s="2">
        <f>LEN(A53)</f>
        <v>28</v>
      </c>
    </row>
    <row r="54" spans="1:5" x14ac:dyDescent="0.45">
      <c r="A54" s="31" t="s">
        <v>413</v>
      </c>
      <c r="B54" s="4" t="s">
        <v>224</v>
      </c>
      <c r="C54" s="33">
        <f>ROUND(Summary!H198,4)</f>
        <v>0.44019999999999998</v>
      </c>
      <c r="E54" s="2">
        <f>LEN(A54)</f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BF48-EE11-4F7A-8CB0-5A1B8B3FEA27}">
  <sheetPr codeName="Sheet10">
    <tabColor rgb="FF002060"/>
  </sheetPr>
  <dimension ref="A1:CG172"/>
  <sheetViews>
    <sheetView tabSelected="1" topLeftCell="BD1" zoomScaleNormal="100" workbookViewId="0">
      <selection activeCell="BK19" sqref="BK19:BO19"/>
    </sheetView>
  </sheetViews>
  <sheetFormatPr defaultColWidth="9.1328125" defaultRowHeight="14.25" x14ac:dyDescent="0.45"/>
  <cols>
    <col min="1" max="1" width="21.3984375" style="2" customWidth="1"/>
    <col min="2" max="5" width="8.265625" style="2" customWidth="1"/>
    <col min="6" max="6" width="4" style="2" customWidth="1"/>
    <col min="7" max="7" width="22.59765625" style="2" bestFit="1" customWidth="1"/>
    <col min="8" max="11" width="8.3984375" style="2" customWidth="1"/>
    <col min="12" max="12" width="4" style="2" customWidth="1"/>
    <col min="13" max="13" width="22.59765625" style="2" bestFit="1" customWidth="1"/>
    <col min="14" max="17" width="8.1328125" style="2" customWidth="1"/>
    <col min="18" max="18" width="9.59765625" style="2" customWidth="1"/>
    <col min="19" max="19" width="9.1328125" style="2"/>
    <col min="20" max="20" width="22.3984375" style="2" customWidth="1"/>
    <col min="21" max="24" width="9.1328125" style="2"/>
    <col min="25" max="28" width="2.73046875" style="2" customWidth="1"/>
    <col min="29" max="29" width="22.59765625" style="2" bestFit="1" customWidth="1"/>
    <col min="30" max="33" width="9.1328125" style="2"/>
    <col min="34" max="37" width="2.73046875" style="2" customWidth="1"/>
    <col min="38" max="38" width="22.59765625" style="2" bestFit="1" customWidth="1"/>
    <col min="39" max="44" width="9.1328125" style="2"/>
    <col min="45" max="45" width="25" style="2" bestFit="1" customWidth="1"/>
    <col min="46" max="47" width="9.73046875" style="2" bestFit="1" customWidth="1"/>
    <col min="48" max="49" width="10.86328125" style="2" bestFit="1" customWidth="1"/>
    <col min="50" max="50" width="7.73046875" style="2" customWidth="1"/>
    <col min="51" max="51" width="24.265625" style="2" customWidth="1"/>
    <col min="52" max="52" width="9.3984375" style="2" bestFit="1" customWidth="1"/>
    <col min="53" max="53" width="9.265625" style="2" bestFit="1" customWidth="1"/>
    <col min="54" max="54" width="11.86328125" style="2" customWidth="1"/>
    <col min="55" max="55" width="10.265625" style="2" bestFit="1" customWidth="1"/>
    <col min="56" max="56" width="7.73046875" style="2" customWidth="1"/>
    <col min="57" max="57" width="25" style="2" bestFit="1" customWidth="1"/>
    <col min="58" max="58" width="9.3984375" style="2" bestFit="1" customWidth="1"/>
    <col min="59" max="59" width="9.73046875" style="2" bestFit="1" customWidth="1"/>
    <col min="60" max="60" width="11" style="2" customWidth="1"/>
    <col min="61" max="61" width="10.265625" style="2" bestFit="1" customWidth="1"/>
    <col min="62" max="62" width="9.1328125" style="2"/>
    <col min="63" max="63" width="15.3984375" style="2" customWidth="1"/>
    <col min="64" max="64" width="12.265625" style="2" customWidth="1"/>
    <col min="65" max="65" width="13.1328125" style="2" bestFit="1" customWidth="1"/>
    <col min="66" max="66" width="9.3984375" style="2" customWidth="1"/>
    <col min="67" max="67" width="12.3984375" style="2" bestFit="1" customWidth="1"/>
    <col min="68" max="71" width="9.3984375" style="2" customWidth="1"/>
    <col min="72" max="72" width="15.86328125" style="2" customWidth="1"/>
    <col min="73" max="77" width="9.3984375" style="2" customWidth="1"/>
    <col min="78" max="78" width="7.59765625" style="2" customWidth="1"/>
    <col min="79" max="79" width="15.86328125" style="2" customWidth="1"/>
    <col min="80" max="83" width="9.3984375" style="2" customWidth="1"/>
    <col min="84" max="84" width="9.1328125" style="2"/>
    <col min="85" max="85" width="9.1328125" style="62"/>
    <col min="86" max="16384" width="9.1328125" style="2"/>
  </cols>
  <sheetData>
    <row r="1" spans="1:85" s="5" customFormat="1" ht="23.25" x14ac:dyDescent="0.7">
      <c r="A1" s="92" t="s">
        <v>301</v>
      </c>
      <c r="B1" s="92"/>
      <c r="C1" s="92"/>
      <c r="D1" s="92"/>
      <c r="E1" s="92"/>
      <c r="F1" s="92"/>
      <c r="G1" s="92" t="s">
        <v>302</v>
      </c>
      <c r="H1" s="92"/>
      <c r="I1" s="92"/>
      <c r="J1" s="92"/>
      <c r="K1" s="92"/>
      <c r="L1" s="92"/>
      <c r="M1" s="92"/>
      <c r="N1" s="92"/>
      <c r="O1" s="92"/>
      <c r="P1" s="92"/>
      <c r="Q1" s="92"/>
      <c r="T1" s="63" t="s">
        <v>278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S1" s="94" t="s">
        <v>267</v>
      </c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 t="s">
        <v>266</v>
      </c>
      <c r="BL1" s="94"/>
      <c r="BM1" s="94"/>
      <c r="BN1" s="94"/>
      <c r="BO1" s="94"/>
      <c r="BT1" s="93" t="s">
        <v>274</v>
      </c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G1" s="61"/>
    </row>
    <row r="2" spans="1:85" x14ac:dyDescent="0.45">
      <c r="A2" s="64" t="s">
        <v>300</v>
      </c>
      <c r="BT2" s="64" t="s">
        <v>300</v>
      </c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</row>
    <row r="3" spans="1:85" x14ac:dyDescent="0.45">
      <c r="BK3" s="11" t="s">
        <v>265</v>
      </c>
      <c r="BM3" s="74" t="s">
        <v>187</v>
      </c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</row>
    <row r="4" spans="1:85" x14ac:dyDescent="0.45">
      <c r="A4" s="7" t="str">
        <f>T4</f>
        <v>HBW - Daily</v>
      </c>
      <c r="B4" s="8"/>
      <c r="C4" s="8"/>
      <c r="D4" s="8"/>
      <c r="E4" s="8"/>
      <c r="G4" s="7" t="str">
        <f>AC4</f>
        <v>HBW - Peak</v>
      </c>
      <c r="H4" s="8"/>
      <c r="I4" s="8"/>
      <c r="J4" s="8"/>
      <c r="K4" s="8"/>
      <c r="M4" s="7" t="str">
        <f>AL4</f>
        <v>HBW - Off-Peak</v>
      </c>
      <c r="N4" s="8"/>
      <c r="O4" s="8"/>
      <c r="P4" s="8"/>
      <c r="Q4" s="8"/>
      <c r="T4" s="7" t="str">
        <f>AS4</f>
        <v>HBW - Daily</v>
      </c>
      <c r="U4" s="8"/>
      <c r="V4" s="8"/>
      <c r="W4" s="8"/>
      <c r="X4" s="8"/>
      <c r="AC4" s="7" t="str">
        <f>AY4</f>
        <v>HBW - Peak</v>
      </c>
      <c r="AD4" s="8"/>
      <c r="AE4" s="8"/>
      <c r="AF4" s="8"/>
      <c r="AG4" s="8"/>
      <c r="AL4" s="7" t="str">
        <f>BE4</f>
        <v>HBW - Off-Peak</v>
      </c>
      <c r="AM4" s="8"/>
      <c r="AN4" s="8"/>
      <c r="AO4" s="8"/>
      <c r="AP4" s="8"/>
      <c r="AS4" s="7" t="s">
        <v>243</v>
      </c>
      <c r="AT4" s="8"/>
      <c r="AU4" s="8"/>
      <c r="AV4" s="8"/>
      <c r="AW4" s="8"/>
      <c r="AY4" s="7" t="str">
        <f>BT4</f>
        <v>HBW - Peak</v>
      </c>
      <c r="AZ4" s="8"/>
      <c r="BA4" s="8"/>
      <c r="BB4" s="8"/>
      <c r="BC4" s="8"/>
      <c r="BE4" s="7" t="str">
        <f>CA4</f>
        <v>HBW - Off-Peak</v>
      </c>
      <c r="BF4" s="8"/>
      <c r="BG4" s="8"/>
      <c r="BH4" s="8"/>
      <c r="BI4" s="8"/>
      <c r="BK4" s="44" t="s">
        <v>275</v>
      </c>
      <c r="BL4" s="68">
        <v>83500</v>
      </c>
      <c r="BM4" s="75">
        <f>BC18+BI18+BC52+BI52+BC86+BI86+BC120+BI120</f>
        <v>80078.33203194855</v>
      </c>
      <c r="BO4" s="76"/>
      <c r="BT4" s="65" t="s">
        <v>109</v>
      </c>
      <c r="BU4" s="64"/>
      <c r="BV4" s="64"/>
      <c r="BW4" s="64"/>
      <c r="BX4" s="64"/>
      <c r="BY4" s="64"/>
      <c r="BZ4" s="64"/>
      <c r="CA4" s="65" t="s">
        <v>292</v>
      </c>
      <c r="CB4" s="64"/>
      <c r="CC4" s="64"/>
      <c r="CD4" s="64"/>
      <c r="CE4" s="64"/>
    </row>
    <row r="5" spans="1:85" x14ac:dyDescent="0.45">
      <c r="A5"/>
      <c r="B5" s="10" t="s">
        <v>111</v>
      </c>
      <c r="C5" s="10" t="s">
        <v>112</v>
      </c>
      <c r="D5" s="10" t="s">
        <v>150</v>
      </c>
      <c r="E5" s="10" t="s">
        <v>114</v>
      </c>
      <c r="G5"/>
      <c r="H5" s="10" t="s">
        <v>111</v>
      </c>
      <c r="I5" s="10" t="s">
        <v>112</v>
      </c>
      <c r="J5" s="10" t="s">
        <v>150</v>
      </c>
      <c r="K5" s="10" t="s">
        <v>114</v>
      </c>
      <c r="M5"/>
      <c r="N5" s="10" t="s">
        <v>111</v>
      </c>
      <c r="O5" s="10" t="s">
        <v>112</v>
      </c>
      <c r="P5" s="10" t="s">
        <v>150</v>
      </c>
      <c r="Q5" s="10" t="s">
        <v>114</v>
      </c>
      <c r="T5"/>
      <c r="U5" s="10" t="s">
        <v>111</v>
      </c>
      <c r="V5" s="10" t="s">
        <v>112</v>
      </c>
      <c r="W5" s="10" t="s">
        <v>150</v>
      </c>
      <c r="X5" s="10" t="s">
        <v>114</v>
      </c>
      <c r="AC5"/>
      <c r="AD5" s="10" t="s">
        <v>111</v>
      </c>
      <c r="AE5" s="10" t="s">
        <v>112</v>
      </c>
      <c r="AF5" s="10" t="s">
        <v>150</v>
      </c>
      <c r="AG5" s="10" t="s">
        <v>114</v>
      </c>
      <c r="AL5"/>
      <c r="AM5" s="10" t="s">
        <v>111</v>
      </c>
      <c r="AN5" s="10" t="s">
        <v>112</v>
      </c>
      <c r="AO5" s="10" t="s">
        <v>150</v>
      </c>
      <c r="AP5" s="10" t="s">
        <v>114</v>
      </c>
      <c r="AS5"/>
      <c r="AT5" s="10" t="s">
        <v>111</v>
      </c>
      <c r="AU5" s="10" t="s">
        <v>112</v>
      </c>
      <c r="AV5" s="10" t="s">
        <v>113</v>
      </c>
      <c r="AW5" s="10" t="s">
        <v>114</v>
      </c>
      <c r="AY5"/>
      <c r="AZ5" s="10" t="s">
        <v>111</v>
      </c>
      <c r="BA5" s="10" t="s">
        <v>112</v>
      </c>
      <c r="BB5" s="10" t="s">
        <v>113</v>
      </c>
      <c r="BC5" s="10" t="s">
        <v>114</v>
      </c>
      <c r="BE5"/>
      <c r="BF5" s="10" t="s">
        <v>111</v>
      </c>
      <c r="BG5" s="10" t="s">
        <v>112</v>
      </c>
      <c r="BH5" s="10" t="s">
        <v>113</v>
      </c>
      <c r="BI5" s="10" t="s">
        <v>114</v>
      </c>
      <c r="BK5" s="72" t="s">
        <v>303</v>
      </c>
      <c r="BL5" s="14">
        <f>BX154+CE154</f>
        <v>119275.99691430642</v>
      </c>
      <c r="BM5" s="75">
        <f>BC19+BI19+BC53+BI53+BC87+BI87+BC121+BI121</f>
        <v>119275.99691430639</v>
      </c>
      <c r="BN5" s="124">
        <v>122989</v>
      </c>
      <c r="BT5" s="64"/>
      <c r="BU5" s="66" t="s">
        <v>111</v>
      </c>
      <c r="BV5" s="66" t="s">
        <v>112</v>
      </c>
      <c r="BW5" s="66" t="s">
        <v>150</v>
      </c>
      <c r="BX5" s="66" t="s">
        <v>114</v>
      </c>
      <c r="BY5" s="66"/>
      <c r="BZ5" s="64"/>
      <c r="CA5" s="64"/>
      <c r="CB5" s="66" t="s">
        <v>111</v>
      </c>
      <c r="CC5" s="66" t="s">
        <v>112</v>
      </c>
      <c r="CD5" s="66" t="s">
        <v>150</v>
      </c>
      <c r="CE5" s="66" t="s">
        <v>114</v>
      </c>
    </row>
    <row r="6" spans="1:85" x14ac:dyDescent="0.45">
      <c r="A6" s="11" t="s">
        <v>147</v>
      </c>
      <c r="B6" s="16">
        <f>(AD6+AM6)/(AD12+AM12)</f>
        <v>0.44134433559941494</v>
      </c>
      <c r="C6" s="16">
        <f>(AE6+AN6)/(AE12+AN12)</f>
        <v>0.36530208538293363</v>
      </c>
      <c r="D6" s="16">
        <f>(AF6+AO6)/(AF12+AO12)</f>
        <v>0.20550759495931326</v>
      </c>
      <c r="E6" s="17">
        <f>(AG6+AP6)/(AG12+AP12)</f>
        <v>0.31899969058556493</v>
      </c>
      <c r="G6" s="11" t="s">
        <v>147</v>
      </c>
      <c r="H6" s="16">
        <f>AD6/AD12</f>
        <v>0.45304741697449596</v>
      </c>
      <c r="I6" s="16">
        <f>AE6/AE12</f>
        <v>0.35811100958373354</v>
      </c>
      <c r="J6" s="16">
        <f>AF6/AF12</f>
        <v>0.19555471531985316</v>
      </c>
      <c r="K6" s="17">
        <f>AG6/AG12</f>
        <v>0.3025608276554464</v>
      </c>
      <c r="M6" s="11" t="str">
        <f>G6</f>
        <v>Local</v>
      </c>
      <c r="N6" s="16">
        <f>AM6/AM12</f>
        <v>0.42993659631764136</v>
      </c>
      <c r="O6" s="16">
        <f>AN6/AN12</f>
        <v>0.37959686734595549</v>
      </c>
      <c r="P6" s="16">
        <f>AO6/AO12</f>
        <v>0.23019374815897742</v>
      </c>
      <c r="Q6" s="17">
        <f>AP6/AP12</f>
        <v>0.34842621219746928</v>
      </c>
      <c r="T6" s="11" t="s">
        <v>147</v>
      </c>
      <c r="U6" s="14">
        <f>AD6+AM6</f>
        <v>3748.4230414783442</v>
      </c>
      <c r="V6" s="14">
        <f t="shared" ref="V6:W11" si="0">AE6+AN6</f>
        <v>4200.7874383215576</v>
      </c>
      <c r="W6" s="14">
        <f t="shared" si="0"/>
        <v>2845.4433058406908</v>
      </c>
      <c r="X6" s="15">
        <f>SUM(U6:W6)</f>
        <v>10794.653785640592</v>
      </c>
      <c r="AC6" s="11" t="s">
        <v>147</v>
      </c>
      <c r="AD6" s="14">
        <f>AD20+AD29</f>
        <v>1899.3234052532434</v>
      </c>
      <c r="AE6" s="14">
        <f t="shared" ref="AE6:AF6" si="1">AE20+AE29</f>
        <v>2739.8139162429088</v>
      </c>
      <c r="AF6" s="14">
        <f t="shared" si="1"/>
        <v>1929.6476497042204</v>
      </c>
      <c r="AG6" s="15">
        <f>SUM(AD6:AF6)</f>
        <v>6568.7849712003726</v>
      </c>
      <c r="AL6" s="11" t="str">
        <f>AC6</f>
        <v>Local</v>
      </c>
      <c r="AM6" s="14">
        <f>AM20+AM29</f>
        <v>1849.099636225101</v>
      </c>
      <c r="AN6" s="14">
        <f t="shared" ref="AN6:AO6" si="2">AN20+AN29</f>
        <v>1460.9735220786488</v>
      </c>
      <c r="AO6" s="14">
        <f t="shared" si="2"/>
        <v>915.79565613647037</v>
      </c>
      <c r="AP6" s="15">
        <f>SUM(AM6:AO6)</f>
        <v>4225.8688144402204</v>
      </c>
      <c r="AS6" s="11" t="s">
        <v>151</v>
      </c>
      <c r="AT6" s="14">
        <f t="shared" ref="AT6:AV7" si="3">AZ6+BF6</f>
        <v>3671.1092146426799</v>
      </c>
      <c r="AU6" s="14">
        <f t="shared" si="3"/>
        <v>3883.9845405794772</v>
      </c>
      <c r="AV6" s="14">
        <f t="shared" si="3"/>
        <v>2425.1399157233345</v>
      </c>
      <c r="AW6" s="15">
        <f>SUM(AT6:AV6)</f>
        <v>9980.2336709454903</v>
      </c>
      <c r="AY6" s="11" t="s">
        <v>151</v>
      </c>
      <c r="AZ6" s="128">
        <f>BU6 * $BL$10-AZ29</f>
        <v>1871.267923365765</v>
      </c>
      <c r="BA6" s="128">
        <f t="shared" ref="BA6:BB6" si="4">BV6 * $BL$10-BA29</f>
        <v>2521.3782283608743</v>
      </c>
      <c r="BB6" s="128">
        <f t="shared" si="4"/>
        <v>1612.4232736533443</v>
      </c>
      <c r="BC6" s="15">
        <f>SUM(AZ6:BB6)</f>
        <v>6005.0694253799838</v>
      </c>
      <c r="BE6" s="11" t="str">
        <f t="shared" ref="BE6:BE7" si="5">AY6</f>
        <v>WALK_LOCAL</v>
      </c>
      <c r="BF6" s="128">
        <f>CB6 * $BL$10-BF29</f>
        <v>1799.8412912769149</v>
      </c>
      <c r="BG6" s="128">
        <f t="shared" ref="BG6:BH6" si="6">CC6 * $BL$10-BG29</f>
        <v>1362.6063122186029</v>
      </c>
      <c r="BH6" s="128">
        <f t="shared" si="6"/>
        <v>812.71664206999026</v>
      </c>
      <c r="BI6" s="15">
        <f>SUM(BF6:BH6)</f>
        <v>3975.1642455655083</v>
      </c>
      <c r="BK6" s="2" t="s">
        <v>256</v>
      </c>
      <c r="BL6" s="100">
        <f>BL4/BL5</f>
        <v>0.70005702874141884</v>
      </c>
      <c r="BM6" s="101">
        <f>BM4/BM5</f>
        <v>0.67137005016592455</v>
      </c>
      <c r="BN6" s="103">
        <f>BL5/BN5</f>
        <v>0.96981028314976481</v>
      </c>
      <c r="BT6" s="67" t="s">
        <v>257</v>
      </c>
      <c r="BU6" s="68">
        <v>2787.2377132451679</v>
      </c>
      <c r="BV6" s="68">
        <v>3755.5715029851767</v>
      </c>
      <c r="BW6" s="68">
        <v>2401.690801153321</v>
      </c>
      <c r="BX6" s="69">
        <v>8944.5000173836652</v>
      </c>
      <c r="BY6" s="68"/>
      <c r="BZ6" s="64"/>
      <c r="CA6" s="67" t="s">
        <v>257</v>
      </c>
      <c r="CB6" s="68">
        <v>2680.8483500747416</v>
      </c>
      <c r="CC6" s="68">
        <v>2029.5905542432884</v>
      </c>
      <c r="CD6" s="68">
        <v>1210.5345507580105</v>
      </c>
      <c r="CE6" s="69">
        <v>5920.9734550760404</v>
      </c>
    </row>
    <row r="7" spans="1:85" x14ac:dyDescent="0.45">
      <c r="A7" s="11" t="s">
        <v>366</v>
      </c>
      <c r="B7" s="39">
        <f>(AD7+AM7)/(AD12+AM12)</f>
        <v>1.0320540564454752E-2</v>
      </c>
      <c r="C7" s="39">
        <f>(AE7+AN7)/(AE12+AN12)</f>
        <v>1.2573486411649773E-2</v>
      </c>
      <c r="D7" s="39">
        <f>(AF7+AO7)/(AF12+AO12)</f>
        <v>3.1041175356273359E-3</v>
      </c>
      <c r="E7" s="17">
        <f>(AG7+AP7)/(AG12+AP12)</f>
        <v>8.1469223493843938E-3</v>
      </c>
      <c r="G7" s="11" t="s">
        <v>366</v>
      </c>
      <c r="H7" s="39">
        <f>AD7/AD12</f>
        <v>5.902808907661837E-3</v>
      </c>
      <c r="I7" s="39">
        <f>AE7/AE12</f>
        <v>7.1894483789606209E-3</v>
      </c>
      <c r="J7" s="39">
        <f>AF7/AF12</f>
        <v>2.4104501615721729E-3</v>
      </c>
      <c r="K7" s="13">
        <f>AG7/AG12</f>
        <v>4.7689257907278125E-3</v>
      </c>
      <c r="M7" s="11" t="s">
        <v>366</v>
      </c>
      <c r="N7" s="39">
        <f>AM7/AM12</f>
        <v>1.4626785162978911E-2</v>
      </c>
      <c r="O7" s="39">
        <f>AN7/AN12</f>
        <v>2.3276147864122475E-2</v>
      </c>
      <c r="P7" s="39">
        <f>AO7/AO12</f>
        <v>4.8246225237157251E-3</v>
      </c>
      <c r="Q7" s="13">
        <f>AP7/AP12</f>
        <v>1.4193732835049109E-2</v>
      </c>
      <c r="T7" s="11" t="s">
        <v>366</v>
      </c>
      <c r="U7" s="14">
        <f t="shared" ref="U7:U11" si="7">AD7+AM7</f>
        <v>87.654352694416659</v>
      </c>
      <c r="V7" s="14">
        <f t="shared" si="0"/>
        <v>144.58867301180965</v>
      </c>
      <c r="W7" s="14">
        <f t="shared" si="0"/>
        <v>42.979387034538533</v>
      </c>
      <c r="X7" s="15">
        <f t="shared" ref="X7:X11" si="8">SUM(U7:W7)</f>
        <v>275.22241274076487</v>
      </c>
      <c r="AC7" s="11" t="s">
        <v>366</v>
      </c>
      <c r="AD7" s="14">
        <f t="shared" ref="AD7:AF11" si="9">AD21+AD30</f>
        <v>24.746511501886776</v>
      </c>
      <c r="AE7" s="14">
        <f t="shared" si="9"/>
        <v>55.004594082943434</v>
      </c>
      <c r="AF7" s="14">
        <f t="shared" si="9"/>
        <v>23.78525867504198</v>
      </c>
      <c r="AG7" s="15">
        <f t="shared" ref="AG7:AG11" si="10">SUM(AD7:AF7)</f>
        <v>103.53636425987219</v>
      </c>
      <c r="AL7" s="11" t="str">
        <f t="shared" ref="AL7:AL11" si="11">AC7</f>
        <v>BRT1</v>
      </c>
      <c r="AM7" s="14">
        <f t="shared" ref="AM7:AO7" si="12">AM21+AM30</f>
        <v>62.907841192529887</v>
      </c>
      <c r="AN7" s="14">
        <f t="shared" si="12"/>
        <v>89.584078928866205</v>
      </c>
      <c r="AO7" s="14">
        <f t="shared" si="12"/>
        <v>19.194128359496553</v>
      </c>
      <c r="AP7" s="15">
        <f t="shared" ref="AP7" si="13">SUM(BI8:BI9)</f>
        <v>172.14793505299272</v>
      </c>
      <c r="AS7" s="11" t="s">
        <v>152</v>
      </c>
      <c r="AT7" s="14">
        <f t="shared" si="3"/>
        <v>77.313826835664401</v>
      </c>
      <c r="AU7" s="14">
        <f t="shared" si="3"/>
        <v>316.80289774208029</v>
      </c>
      <c r="AV7" s="14">
        <f t="shared" si="3"/>
        <v>420.30339011735634</v>
      </c>
      <c r="AW7" s="15">
        <f t="shared" ref="AW7" si="14">SUM(AT7:AV7)</f>
        <v>814.42011469510101</v>
      </c>
      <c r="AY7" s="11" t="s">
        <v>152</v>
      </c>
      <c r="AZ7" s="128">
        <f>BU7 * $BL$10-AZ30</f>
        <v>28.055481887478432</v>
      </c>
      <c r="BA7" s="128">
        <f t="shared" ref="BA7:BB7" si="15">BV7 * $BL$10-BA30</f>
        <v>218.43568788203433</v>
      </c>
      <c r="BB7" s="128">
        <f t="shared" si="15"/>
        <v>317.22437605087617</v>
      </c>
      <c r="BC7" s="15">
        <f t="shared" ref="BC7" si="16">SUM(AZ7:BB7)</f>
        <v>563.71554582038891</v>
      </c>
      <c r="BE7" s="11" t="str">
        <f t="shared" si="5"/>
        <v>DRIVE_LOCAL</v>
      </c>
      <c r="BF7" s="128">
        <f t="shared" ref="BF7:BH7" si="17">CB7 * $BL$10-BF30</f>
        <v>49.258344948185972</v>
      </c>
      <c r="BG7" s="128">
        <f t="shared" si="17"/>
        <v>98.367209860045975</v>
      </c>
      <c r="BH7" s="128">
        <f t="shared" si="17"/>
        <v>103.07901406648014</v>
      </c>
      <c r="BI7" s="15">
        <f t="shared" ref="BI7" si="18">SUM(BF7:BH7)</f>
        <v>250.70456887471209</v>
      </c>
      <c r="BT7" s="67" t="s">
        <v>258</v>
      </c>
      <c r="BU7" s="68">
        <v>41.788402507000001</v>
      </c>
      <c r="BV7" s="68">
        <v>325.35810590307011</v>
      </c>
      <c r="BW7" s="68">
        <v>472.50301971688543</v>
      </c>
      <c r="BX7" s="69">
        <v>839.6495281269556</v>
      </c>
      <c r="BY7" s="68"/>
      <c r="BZ7" s="64"/>
      <c r="CA7" s="67" t="s">
        <v>258</v>
      </c>
      <c r="CB7" s="68">
        <v>73.369887346050234</v>
      </c>
      <c r="CC7" s="68">
        <v>146.51712544480529</v>
      </c>
      <c r="CD7" s="68">
        <v>153.53531787872407</v>
      </c>
      <c r="CE7" s="69">
        <v>373.42233066957959</v>
      </c>
    </row>
    <row r="8" spans="1:85" x14ac:dyDescent="0.45">
      <c r="A8" s="11" t="s">
        <v>365</v>
      </c>
      <c r="B8" s="39">
        <f>(AD8+AM8)/(AD12+AM12)</f>
        <v>8.2289125239379368E-2</v>
      </c>
      <c r="C8" s="39">
        <f>(AE8+AN8)/(AE12+AN12)</f>
        <v>4.3553530406359911E-2</v>
      </c>
      <c r="D8" s="39">
        <f>(AF8+AO8)/(AF12+AO12)</f>
        <v>2.7791392874706795E-2</v>
      </c>
      <c r="E8" s="17">
        <f>(AG8+AP8)/(AG12+AP12)</f>
        <v>4.6825705925812505E-2</v>
      </c>
      <c r="G8" s="11" t="s">
        <v>365</v>
      </c>
      <c r="H8" s="39">
        <f>AD8/AD12</f>
        <v>5.2745931803835862E-2</v>
      </c>
      <c r="I8" s="39">
        <f>AE8/AE12</f>
        <v>3.4264010091754941E-2</v>
      </c>
      <c r="J8" s="39">
        <f>AF8/AF12</f>
        <v>2.8261913109141213E-2</v>
      </c>
      <c r="K8" s="13">
        <f>AG8/AG12</f>
        <v>3.510489945335183E-2</v>
      </c>
      <c r="M8" s="11" t="s">
        <v>365</v>
      </c>
      <c r="N8" s="39">
        <f>AM8/AM12</f>
        <v>0.11108675873967216</v>
      </c>
      <c r="O8" s="39">
        <f>AN8/AN12</f>
        <v>6.2019705864155922E-2</v>
      </c>
      <c r="P8" s="39">
        <f>AO8/AO12</f>
        <v>2.6624360316135628E-2</v>
      </c>
      <c r="Q8" s="13">
        <f>AP8/AP12</f>
        <v>6.7806631822998245E-2</v>
      </c>
      <c r="T8" s="11" t="s">
        <v>365</v>
      </c>
      <c r="U8" s="14">
        <f t="shared" ref="U8" si="19">AD8+AM8</f>
        <v>698.89750072685808</v>
      </c>
      <c r="V8" s="14">
        <f t="shared" ref="V8" si="20">AE8+AN8</f>
        <v>500.84335881576737</v>
      </c>
      <c r="W8" s="14">
        <f t="shared" ref="W8" si="21">AF8+AO8</f>
        <v>384.79761699794733</v>
      </c>
      <c r="X8" s="15">
        <f t="shared" ref="X8" si="22">SUM(U8:W8)</f>
        <v>1584.5384765405729</v>
      </c>
      <c r="AC8" s="11" t="s">
        <v>365</v>
      </c>
      <c r="AD8" s="14">
        <f t="shared" si="9"/>
        <v>221.12825071587716</v>
      </c>
      <c r="AE8" s="14">
        <f t="shared" si="9"/>
        <v>262.14500298329233</v>
      </c>
      <c r="AF8" s="14">
        <f t="shared" si="9"/>
        <v>278.87608906796157</v>
      </c>
      <c r="AG8" s="15">
        <f t="shared" ref="AG8" si="23">SUM(AD8:AF8)</f>
        <v>762.14934276713097</v>
      </c>
      <c r="AL8" s="11" t="str">
        <f t="shared" ref="AL8" si="24">AC8</f>
        <v>BRT3</v>
      </c>
      <c r="AM8" s="14">
        <f t="shared" ref="AM8:AO8" si="25">AM22+AM31</f>
        <v>477.7692500109809</v>
      </c>
      <c r="AN8" s="14">
        <f t="shared" si="25"/>
        <v>238.69835583247502</v>
      </c>
      <c r="AO8" s="14">
        <f t="shared" si="25"/>
        <v>105.92152792998574</v>
      </c>
      <c r="AP8" s="15">
        <f t="shared" ref="AP8" si="26">SUM(BI10:BI11)</f>
        <v>822.38913377344159</v>
      </c>
      <c r="AS8" s="11" t="s">
        <v>361</v>
      </c>
      <c r="AT8" s="14">
        <f t="shared" ref="AT8:AT17" si="27">AZ8+BF8</f>
        <v>84.49844596665406</v>
      </c>
      <c r="AU8" s="14">
        <f t="shared" ref="AU8:AU17" si="28">BA8+BG8</f>
        <v>139.86576842391628</v>
      </c>
      <c r="AV8" s="14">
        <f t="shared" ref="AV8:AV17" si="29">BB8+BH8</f>
        <v>40.435235919156909</v>
      </c>
      <c r="AW8" s="15">
        <f t="shared" ref="AW8:AW17" si="30">SUM(AT8:AV8)</f>
        <v>264.79945030972726</v>
      </c>
      <c r="AY8" s="11" t="s">
        <v>361</v>
      </c>
      <c r="AZ8" s="90">
        <f t="shared" ref="AZ8:BB15" si="31">BU8 * $BL$10</f>
        <v>23.135223381488558</v>
      </c>
      <c r="BA8" s="90">
        <f t="shared" si="31"/>
        <v>51.446332817064032</v>
      </c>
      <c r="BB8" s="90">
        <f t="shared" si="31"/>
        <v>22.241107559660353</v>
      </c>
      <c r="BC8" s="15">
        <f t="shared" ref="BC8:BC17" si="32">SUM(AZ8:BB8)</f>
        <v>96.82266375821294</v>
      </c>
      <c r="BE8" s="11" t="str">
        <f t="shared" ref="BE8:BE17" si="33">AY8</f>
        <v>WALK_BRT1</v>
      </c>
      <c r="BF8" s="90">
        <f t="shared" ref="BF8:BH15" si="34">CB8 * $BL$10</f>
        <v>61.363222585165495</v>
      </c>
      <c r="BG8" s="90">
        <f t="shared" si="34"/>
        <v>88.419435606852247</v>
      </c>
      <c r="BH8" s="90">
        <f t="shared" si="34"/>
        <v>18.194128359496553</v>
      </c>
      <c r="BI8" s="15">
        <f t="shared" ref="BI8:BI17" si="35">SUM(BF8:BH8)</f>
        <v>167.97678655151429</v>
      </c>
      <c r="BK8" s="2" t="s">
        <v>276</v>
      </c>
      <c r="BL8" s="102">
        <f>BM8*BN17*BN18</f>
        <v>0.95902194050237788</v>
      </c>
      <c r="BM8" s="2">
        <v>0.94299999999999995</v>
      </c>
      <c r="BT8" s="67" t="s">
        <v>296</v>
      </c>
      <c r="BU8" s="68">
        <v>34.459719160500008</v>
      </c>
      <c r="BV8" s="68">
        <v>76.628876734000016</v>
      </c>
      <c r="BW8" s="68">
        <v>33.12794122133333</v>
      </c>
      <c r="BX8" s="69">
        <v>144.21653711583338</v>
      </c>
      <c r="BY8" s="68"/>
      <c r="BZ8" s="64"/>
      <c r="CA8" s="67" t="s">
        <v>296</v>
      </c>
      <c r="CB8" s="68">
        <v>91.4</v>
      </c>
      <c r="CC8" s="68">
        <v>131.69999999999999</v>
      </c>
      <c r="CD8" s="68">
        <v>27.1</v>
      </c>
      <c r="CE8" s="69">
        <v>250.2</v>
      </c>
    </row>
    <row r="9" spans="1:85" x14ac:dyDescent="0.45">
      <c r="A9" s="11" t="s">
        <v>153</v>
      </c>
      <c r="B9" s="16">
        <f>(AD9+AM9)/(AD12+AM12)</f>
        <v>0.40539778927357639</v>
      </c>
      <c r="C9" s="16">
        <f>(AE9+AN9)/(AE12+AN12)</f>
        <v>0.38162550609183266</v>
      </c>
      <c r="D9" s="16">
        <f>(AF9+AO9)/(AF12+AO12)</f>
        <v>0.40392356133029833</v>
      </c>
      <c r="E9" s="17">
        <f>(AG9+AP9)/(AG12+AP12)</f>
        <v>0.39671054127106081</v>
      </c>
      <c r="G9" s="11" t="s">
        <v>153</v>
      </c>
      <c r="H9" s="16">
        <f>AD9/AD12</f>
        <v>0.41934447233747274</v>
      </c>
      <c r="I9" s="16">
        <f>AE9/AE12</f>
        <v>0.37590246078026773</v>
      </c>
      <c r="J9" s="16">
        <f>AF9/AF12</f>
        <v>0.38101681364223905</v>
      </c>
      <c r="K9" s="13">
        <f>AG9/AG12</f>
        <v>0.38661561765568397</v>
      </c>
      <c r="M9" s="11" t="str">
        <f>G9</f>
        <v>LRT</v>
      </c>
      <c r="N9" s="16">
        <f>AM9/AM12</f>
        <v>0.39180306843559065</v>
      </c>
      <c r="O9" s="16">
        <f>AN9/AN12</f>
        <v>0.39300206325486731</v>
      </c>
      <c r="P9" s="16">
        <f>AO9/AO12</f>
        <v>0.46073922706903903</v>
      </c>
      <c r="Q9" s="13">
        <f>AP9/AP12</f>
        <v>0.4147810422054139</v>
      </c>
      <c r="T9" s="11" t="s">
        <v>153</v>
      </c>
      <c r="U9" s="14">
        <f t="shared" si="7"/>
        <v>3443.1220516597259</v>
      </c>
      <c r="V9" s="14">
        <f t="shared" si="0"/>
        <v>4388.4984408265118</v>
      </c>
      <c r="W9" s="14">
        <f t="shared" si="0"/>
        <v>5592.696434826059</v>
      </c>
      <c r="X9" s="15">
        <f t="shared" si="8"/>
        <v>13424.316927312297</v>
      </c>
      <c r="AC9" s="11" t="s">
        <v>153</v>
      </c>
      <c r="AD9" s="14">
        <f t="shared" si="9"/>
        <v>1758.029604258775</v>
      </c>
      <c r="AE9" s="14">
        <f t="shared" si="9"/>
        <v>2875.9316682078152</v>
      </c>
      <c r="AF9" s="14">
        <f t="shared" si="9"/>
        <v>3759.7058078603923</v>
      </c>
      <c r="AG9" s="15">
        <f t="shared" si="10"/>
        <v>8393.6670803269826</v>
      </c>
      <c r="AL9" s="11" t="str">
        <f t="shared" si="11"/>
        <v>LRT</v>
      </c>
      <c r="AM9" s="14">
        <f t="shared" ref="AM9:AO9" si="36">AM23+AM32</f>
        <v>1685.0924474009512</v>
      </c>
      <c r="AN9" s="14">
        <f t="shared" si="36"/>
        <v>1512.5667726186966</v>
      </c>
      <c r="AO9" s="14">
        <f t="shared" si="36"/>
        <v>1832.9906269656667</v>
      </c>
      <c r="AP9" s="15">
        <f t="shared" ref="AP9:AP11" si="37">SUM(AM9:AO9)</f>
        <v>5030.6498469853141</v>
      </c>
      <c r="AS9" s="11" t="s">
        <v>362</v>
      </c>
      <c r="AT9" s="14">
        <f t="shared" si="27"/>
        <v>3.1559067277626136</v>
      </c>
      <c r="AU9" s="14">
        <f t="shared" si="28"/>
        <v>5.7229045878933524</v>
      </c>
      <c r="AV9" s="14">
        <f t="shared" si="29"/>
        <v>2.0060376874816916</v>
      </c>
      <c r="AW9" s="15">
        <f t="shared" si="30"/>
        <v>10.884849003137658</v>
      </c>
      <c r="AY9" s="11" t="s">
        <v>362</v>
      </c>
      <c r="AZ9" s="90">
        <f t="shared" si="31"/>
        <v>1.6112881203982186</v>
      </c>
      <c r="BA9" s="90">
        <f t="shared" si="31"/>
        <v>3.5582612658793993</v>
      </c>
      <c r="BB9" s="90">
        <f t="shared" si="31"/>
        <v>1.5441511153816261</v>
      </c>
      <c r="BC9" s="15">
        <f t="shared" si="32"/>
        <v>6.7137005016592441</v>
      </c>
      <c r="BE9" s="11" t="str">
        <f t="shared" si="33"/>
        <v>DRIVE_BRT1</v>
      </c>
      <c r="BF9" s="90">
        <f t="shared" si="34"/>
        <v>1.544618607364395</v>
      </c>
      <c r="BG9" s="90">
        <f t="shared" si="34"/>
        <v>2.1646433220139532</v>
      </c>
      <c r="BH9" s="90">
        <f t="shared" si="34"/>
        <v>0.4618865721000654</v>
      </c>
      <c r="BI9" s="15">
        <f t="shared" si="35"/>
        <v>4.171148501478414</v>
      </c>
      <c r="BT9" s="67" t="s">
        <v>297</v>
      </c>
      <c r="BU9" s="68">
        <v>2.4</v>
      </c>
      <c r="BV9" s="68">
        <v>5.3</v>
      </c>
      <c r="BW9" s="68">
        <v>2.2999999999999998</v>
      </c>
      <c r="BX9" s="69">
        <v>10</v>
      </c>
      <c r="BY9" s="68"/>
      <c r="BZ9" s="64"/>
      <c r="CA9" s="67" t="s">
        <v>297</v>
      </c>
      <c r="CB9" s="68">
        <v>2.3006963253464363</v>
      </c>
      <c r="CC9" s="68">
        <v>3.2242178832358945</v>
      </c>
      <c r="CD9" s="68">
        <v>0.68797613474999864</v>
      </c>
      <c r="CE9" s="69">
        <v>6.2128903433323295</v>
      </c>
    </row>
    <row r="10" spans="1:85" x14ac:dyDescent="0.45">
      <c r="A10" s="11" t="s">
        <v>149</v>
      </c>
      <c r="B10" s="16">
        <f>(AD10+AM10)/(AD12+AM12)</f>
        <v>2.3548267136110266E-4</v>
      </c>
      <c r="C10" s="16">
        <f>(AE10+AN10)/(AE12+AN12)</f>
        <v>1.1696967128609903E-2</v>
      </c>
      <c r="D10" s="16">
        <f>(AF10+AO10)/(AF12+AO12)</f>
        <v>2.8646881250070803E-2</v>
      </c>
      <c r="E10" s="17">
        <f>(AG10+AP10)/(AG12+AP12)</f>
        <v>1.5755508361579414E-2</v>
      </c>
      <c r="G10" s="11" t="s">
        <v>149</v>
      </c>
      <c r="H10" s="16">
        <f>AD10/AD12</f>
        <v>2.3853095040130332E-4</v>
      </c>
      <c r="I10" s="16">
        <f>AE10/AE12</f>
        <v>1.4807276105654001E-2</v>
      </c>
      <c r="J10" s="16">
        <f>AF10/AF12</f>
        <v>3.6997374649417714E-2</v>
      </c>
      <c r="K10" s="13">
        <f>AG10/AG12</f>
        <v>2.2079528070021379E-2</v>
      </c>
      <c r="M10" s="11" t="str">
        <f>G10</f>
        <v>Express</v>
      </c>
      <c r="N10" s="16">
        <f>AM10/AM12</f>
        <v>2.3251131950647509E-4</v>
      </c>
      <c r="O10" s="16">
        <f>AN10/AN12</f>
        <v>5.5141385914082314E-3</v>
      </c>
      <c r="P10" s="16">
        <f>AO10/AO12</f>
        <v>7.9351308003040785E-3</v>
      </c>
      <c r="Q10" s="13">
        <f>AP10/AP12</f>
        <v>4.4351449388987298E-3</v>
      </c>
      <c r="T10" s="11" t="s">
        <v>149</v>
      </c>
      <c r="U10" s="14">
        <f t="shared" si="7"/>
        <v>2</v>
      </c>
      <c r="V10" s="14">
        <f t="shared" si="0"/>
        <v>134.50914885639534</v>
      </c>
      <c r="W10" s="14">
        <f t="shared" si="0"/>
        <v>396.6426472090497</v>
      </c>
      <c r="X10" s="15">
        <f t="shared" si="8"/>
        <v>533.15179606544507</v>
      </c>
      <c r="AC10" s="11" t="s">
        <v>149</v>
      </c>
      <c r="AD10" s="14">
        <f t="shared" si="9"/>
        <v>1</v>
      </c>
      <c r="AE10" s="14">
        <f t="shared" si="9"/>
        <v>113.28660680686514</v>
      </c>
      <c r="AF10" s="14">
        <f t="shared" si="9"/>
        <v>365.07376935762147</v>
      </c>
      <c r="AG10" s="15">
        <f t="shared" si="10"/>
        <v>479.36037616448664</v>
      </c>
      <c r="AL10" s="11" t="str">
        <f t="shared" si="11"/>
        <v>Express</v>
      </c>
      <c r="AM10" s="14">
        <f t="shared" ref="AM10:AO10" si="38">AM24+AM33</f>
        <v>1</v>
      </c>
      <c r="AN10" s="14">
        <f t="shared" si="38"/>
        <v>21.222542049530212</v>
      </c>
      <c r="AO10" s="14">
        <f t="shared" si="38"/>
        <v>31.568877851428226</v>
      </c>
      <c r="AP10" s="15">
        <f t="shared" si="37"/>
        <v>53.791419900958438</v>
      </c>
      <c r="AS10" s="11" t="s">
        <v>363</v>
      </c>
      <c r="AT10" s="14">
        <f t="shared" si="27"/>
        <v>682.44893449779283</v>
      </c>
      <c r="AU10" s="14">
        <f t="shared" si="28"/>
        <v>489.12534932419044</v>
      </c>
      <c r="AV10" s="14">
        <f t="shared" si="29"/>
        <v>342.53325763541028</v>
      </c>
      <c r="AW10" s="15">
        <f t="shared" si="30"/>
        <v>1514.1075414573936</v>
      </c>
      <c r="AY10" s="11" t="s">
        <v>363</v>
      </c>
      <c r="AZ10" s="90">
        <f t="shared" si="31"/>
        <v>206.96234265737615</v>
      </c>
      <c r="BA10" s="90">
        <f t="shared" si="31"/>
        <v>251.56832257699747</v>
      </c>
      <c r="BB10" s="90">
        <f t="shared" si="31"/>
        <v>240.54544932846235</v>
      </c>
      <c r="BC10" s="15">
        <f t="shared" si="32"/>
        <v>699.07611456283598</v>
      </c>
      <c r="BE10" s="11" t="str">
        <f t="shared" si="33"/>
        <v>WALK_BRT3</v>
      </c>
      <c r="BF10" s="90">
        <f t="shared" si="34"/>
        <v>475.48659184041674</v>
      </c>
      <c r="BG10" s="90">
        <f t="shared" si="34"/>
        <v>237.55702674719294</v>
      </c>
      <c r="BH10" s="90">
        <f t="shared" si="34"/>
        <v>101.98780830694794</v>
      </c>
      <c r="BI10" s="15">
        <f t="shared" si="35"/>
        <v>815.03142689455763</v>
      </c>
      <c r="BK10" s="72" t="s">
        <v>279</v>
      </c>
      <c r="BL10" s="73">
        <f>BL4/BL5 * BL8</f>
        <v>0.67137005016592444</v>
      </c>
      <c r="BT10" s="67" t="s">
        <v>298</v>
      </c>
      <c r="BU10" s="68">
        <v>308.26865542516657</v>
      </c>
      <c r="BV10" s="68">
        <v>374.70888448899996</v>
      </c>
      <c r="BW10" s="68">
        <v>358.29040820187498</v>
      </c>
      <c r="BX10" s="69">
        <v>1041.2679481160415</v>
      </c>
      <c r="BY10" s="68"/>
      <c r="BZ10" s="64"/>
      <c r="CA10" s="67" t="s">
        <v>298</v>
      </c>
      <c r="CB10" s="68">
        <v>708.23324889590106</v>
      </c>
      <c r="CC10" s="68">
        <v>353.83917809333673</v>
      </c>
      <c r="CD10" s="68">
        <v>151.9099761476437</v>
      </c>
      <c r="CE10" s="69">
        <v>1213.9824031368814</v>
      </c>
    </row>
    <row r="11" spans="1:85" x14ac:dyDescent="0.45">
      <c r="A11" s="11" t="s">
        <v>156</v>
      </c>
      <c r="B11" s="16">
        <f>(AD11+AM11)/(AD12+AM12)</f>
        <v>6.0412726651813457E-2</v>
      </c>
      <c r="C11" s="16">
        <f>(AE11+AN11)/(AE12+AN12)</f>
        <v>0.18524842457861401</v>
      </c>
      <c r="D11" s="16">
        <f>(AF11+AO11)/(AF12+AO12)</f>
        <v>0.33102645204998343</v>
      </c>
      <c r="E11" s="17">
        <f>(AG11+AP11)/(AG12+AP12)</f>
        <v>0.21356163150659779</v>
      </c>
      <c r="G11" s="11" t="s">
        <v>156</v>
      </c>
      <c r="H11" s="16">
        <f t="shared" ref="H11:J11" si="39">AD11/AD12</f>
        <v>6.8720839026132338E-2</v>
      </c>
      <c r="I11" s="16">
        <f>AE11/AE12</f>
        <v>0.20972579505962913</v>
      </c>
      <c r="J11" s="16">
        <f t="shared" si="39"/>
        <v>0.35575873311777673</v>
      </c>
      <c r="K11" s="13">
        <f>AG11/AG12</f>
        <v>0.24887020137476865</v>
      </c>
      <c r="M11" s="11" t="str">
        <f>G11</f>
        <v>CRT</v>
      </c>
      <c r="N11" s="16">
        <f t="shared" ref="N11" si="40">AM11/AM12</f>
        <v>5.2314280024610485E-2</v>
      </c>
      <c r="O11" s="16">
        <f>AN11/AN12</f>
        <v>0.1365910770794905</v>
      </c>
      <c r="P11" s="16">
        <f t="shared" ref="P11" si="41">AO11/AO12</f>
        <v>0.26968291113182807</v>
      </c>
      <c r="Q11" s="13">
        <f>AP11/AP12</f>
        <v>0.15035723600017059</v>
      </c>
      <c r="T11" s="11" t="s">
        <v>156</v>
      </c>
      <c r="U11" s="14">
        <f t="shared" si="7"/>
        <v>513.09700457043914</v>
      </c>
      <c r="V11" s="14">
        <f t="shared" si="0"/>
        <v>2130.2622844951766</v>
      </c>
      <c r="W11" s="14">
        <f t="shared" si="0"/>
        <v>4583.3683286902469</v>
      </c>
      <c r="X11" s="15">
        <f t="shared" si="8"/>
        <v>7226.7276177558624</v>
      </c>
      <c r="AC11" s="11" t="s">
        <v>156</v>
      </c>
      <c r="AD11" s="14">
        <f t="shared" si="9"/>
        <v>288.10030275113871</v>
      </c>
      <c r="AE11" s="14">
        <f t="shared" si="9"/>
        <v>1604.5573482016193</v>
      </c>
      <c r="AF11" s="14">
        <f t="shared" si="9"/>
        <v>3510.4702134112895</v>
      </c>
      <c r="AG11" s="15">
        <f t="shared" si="10"/>
        <v>5403.1278643640471</v>
      </c>
      <c r="AL11" s="11" t="str">
        <f t="shared" si="11"/>
        <v>CRT</v>
      </c>
      <c r="AM11" s="14">
        <f t="shared" ref="AM11:AO11" si="42">AM25+AM34</f>
        <v>224.99670181930048</v>
      </c>
      <c r="AN11" s="14">
        <f t="shared" si="42"/>
        <v>525.70493629355724</v>
      </c>
      <c r="AO11" s="14">
        <f t="shared" si="42"/>
        <v>1072.8981152789577</v>
      </c>
      <c r="AP11" s="15">
        <f t="shared" si="37"/>
        <v>1823.5997533918153</v>
      </c>
      <c r="AS11" s="11" t="s">
        <v>364</v>
      </c>
      <c r="AT11" s="14">
        <f t="shared" si="27"/>
        <v>16.44856622906515</v>
      </c>
      <c r="AU11" s="14">
        <f t="shared" si="28"/>
        <v>11.718009491576916</v>
      </c>
      <c r="AV11" s="14">
        <f t="shared" si="29"/>
        <v>42.264359362537014</v>
      </c>
      <c r="AW11" s="15">
        <f t="shared" si="30"/>
        <v>70.430935083179079</v>
      </c>
      <c r="AY11" s="11" t="s">
        <v>364</v>
      </c>
      <c r="AZ11" s="90">
        <f t="shared" si="31"/>
        <v>14.165908058501007</v>
      </c>
      <c r="BA11" s="90">
        <f t="shared" si="31"/>
        <v>10.576680406294845</v>
      </c>
      <c r="BB11" s="90">
        <f t="shared" si="31"/>
        <v>38.330639739499219</v>
      </c>
      <c r="BC11" s="15">
        <f t="shared" si="32"/>
        <v>63.07322820429507</v>
      </c>
      <c r="BE11" s="11" t="str">
        <f t="shared" si="33"/>
        <v>DRIVE_BRT3</v>
      </c>
      <c r="BF11" s="90">
        <f t="shared" si="34"/>
        <v>2.2826581705641429</v>
      </c>
      <c r="BG11" s="90">
        <f t="shared" si="34"/>
        <v>1.1413290852820714</v>
      </c>
      <c r="BH11" s="90">
        <f t="shared" si="34"/>
        <v>3.9337196230377973</v>
      </c>
      <c r="BI11" s="15">
        <f t="shared" si="35"/>
        <v>7.3577068788840112</v>
      </c>
      <c r="BT11" s="67" t="s">
        <v>299</v>
      </c>
      <c r="BU11" s="68">
        <v>21.1</v>
      </c>
      <c r="BV11" s="68">
        <v>15.75387583</v>
      </c>
      <c r="BW11" s="68">
        <v>57.093163047749997</v>
      </c>
      <c r="BX11" s="69">
        <v>93.947038877750003</v>
      </c>
      <c r="BY11" s="68"/>
      <c r="BZ11" s="64"/>
      <c r="CA11" s="67" t="s">
        <v>299</v>
      </c>
      <c r="CB11" s="68">
        <v>3.4</v>
      </c>
      <c r="CC11" s="68">
        <v>1.7</v>
      </c>
      <c r="CD11" s="68">
        <v>5.8592420410556088</v>
      </c>
      <c r="CE11" s="69">
        <v>10.959242041055608</v>
      </c>
    </row>
    <row r="12" spans="1:85" x14ac:dyDescent="0.45">
      <c r="A12" s="11"/>
      <c r="B12" s="18">
        <f>SUM(B6:B11)</f>
        <v>1</v>
      </c>
      <c r="C12" s="18">
        <f>SUM(C6:C11)</f>
        <v>0.99999999999999989</v>
      </c>
      <c r="D12" s="18">
        <f>SUM(D6:D11)</f>
        <v>1</v>
      </c>
      <c r="E12" s="19">
        <f>SUM(E6:E11)</f>
        <v>1</v>
      </c>
      <c r="F12" s="14"/>
      <c r="G12" s="11"/>
      <c r="H12" s="18">
        <f>SUM(H6:H11)</f>
        <v>1</v>
      </c>
      <c r="I12" s="18">
        <f>SUM(I6:I11)</f>
        <v>1</v>
      </c>
      <c r="J12" s="18">
        <f>SUM(J6:J11)</f>
        <v>1</v>
      </c>
      <c r="K12" s="19">
        <f>SUM(K6:K11)</f>
        <v>1</v>
      </c>
      <c r="L12" s="14"/>
      <c r="M12" s="11"/>
      <c r="N12" s="18">
        <f>SUM(N6:N11)</f>
        <v>1.0000000000000002</v>
      </c>
      <c r="O12" s="18">
        <f>SUM(O6:O11)</f>
        <v>0.99999999999999989</v>
      </c>
      <c r="P12" s="18">
        <f>SUM(P6:P11)</f>
        <v>1</v>
      </c>
      <c r="Q12" s="19">
        <f>SUM(Q6:Q11)</f>
        <v>0.99999999999999989</v>
      </c>
      <c r="T12" s="11"/>
      <c r="U12" s="20">
        <f>SUM(U6:U11)</f>
        <v>8493.1939511297842</v>
      </c>
      <c r="V12" s="20">
        <f>SUM(V6:V11)</f>
        <v>11499.489344327219</v>
      </c>
      <c r="W12" s="20">
        <f>SUM(W6:W11)</f>
        <v>13845.927720598533</v>
      </c>
      <c r="X12" s="21">
        <f>SUM(X6:X11)</f>
        <v>33838.611016055533</v>
      </c>
      <c r="Y12" s="14"/>
      <c r="Z12" s="14"/>
      <c r="AA12" s="14"/>
      <c r="AB12" s="14"/>
      <c r="AC12" s="11"/>
      <c r="AD12" s="20">
        <f>SUM(AD6:AD11)</f>
        <v>4192.3280744809208</v>
      </c>
      <c r="AE12" s="20">
        <f>SUM(AE6:AE11)</f>
        <v>7650.7391365254443</v>
      </c>
      <c r="AF12" s="20">
        <f>SUM(AF6:AF11)</f>
        <v>9867.558788076527</v>
      </c>
      <c r="AG12" s="21">
        <f>SUM(AG6:AG11)</f>
        <v>21710.625999082891</v>
      </c>
      <c r="AH12" s="14"/>
      <c r="AI12" s="14"/>
      <c r="AJ12" s="14"/>
      <c r="AK12" s="14"/>
      <c r="AL12" s="14"/>
      <c r="AM12" s="20">
        <f>SUM(AM6:AM11)</f>
        <v>4300.8658766488634</v>
      </c>
      <c r="AN12" s="20">
        <f>SUM(AN6:AN11)</f>
        <v>3848.7502078017742</v>
      </c>
      <c r="AO12" s="20">
        <f>SUM(AO6:AO11)</f>
        <v>3978.3689325220057</v>
      </c>
      <c r="AP12" s="21">
        <f>SUM(AP6:AP11)</f>
        <v>12128.446903544744</v>
      </c>
      <c r="AS12" s="11" t="s">
        <v>157</v>
      </c>
      <c r="AT12" s="14">
        <f t="shared" si="27"/>
        <v>3237.5263059672111</v>
      </c>
      <c r="AU12" s="14">
        <f t="shared" si="28"/>
        <v>3285.5115070638858</v>
      </c>
      <c r="AV12" s="14">
        <f t="shared" si="29"/>
        <v>2507.8489788285951</v>
      </c>
      <c r="AW12" s="15">
        <f t="shared" si="30"/>
        <v>9030.8867918596916</v>
      </c>
      <c r="AY12" s="11" t="s">
        <v>157</v>
      </c>
      <c r="AZ12" s="90">
        <f t="shared" si="31"/>
        <v>1703.9907958369124</v>
      </c>
      <c r="BA12" s="90">
        <f t="shared" si="31"/>
        <v>2032.3242860127002</v>
      </c>
      <c r="BB12" s="90">
        <f t="shared" si="31"/>
        <v>1445.2774413568704</v>
      </c>
      <c r="BC12" s="15">
        <f t="shared" si="32"/>
        <v>5181.5925232064828</v>
      </c>
      <c r="BE12" s="11" t="str">
        <f t="shared" si="33"/>
        <v>WALK_LRT</v>
      </c>
      <c r="BF12" s="90">
        <f t="shared" si="34"/>
        <v>1533.5355101302987</v>
      </c>
      <c r="BG12" s="90">
        <f t="shared" si="34"/>
        <v>1253.1872210511858</v>
      </c>
      <c r="BH12" s="90">
        <f t="shared" si="34"/>
        <v>1062.5715374717249</v>
      </c>
      <c r="BI12" s="15">
        <f t="shared" si="35"/>
        <v>3849.2942686532097</v>
      </c>
      <c r="BT12" s="67" t="s">
        <v>259</v>
      </c>
      <c r="BU12" s="68">
        <v>2538.0798494299574</v>
      </c>
      <c r="BV12" s="68">
        <v>3027.129800488457</v>
      </c>
      <c r="BW12" s="68">
        <v>2152.7285004740384</v>
      </c>
      <c r="BX12" s="69">
        <v>7717.9381503924524</v>
      </c>
      <c r="BY12" s="68"/>
      <c r="BZ12" s="64"/>
      <c r="CA12" s="67" t="s">
        <v>259</v>
      </c>
      <c r="CB12" s="68">
        <v>2284.1881459432038</v>
      </c>
      <c r="CC12" s="68">
        <v>1866.6117452535591</v>
      </c>
      <c r="CD12" s="68">
        <v>1582.6912999903971</v>
      </c>
      <c r="CE12" s="69">
        <v>5733.4911911871595</v>
      </c>
    </row>
    <row r="13" spans="1:85" x14ac:dyDescent="0.45">
      <c r="A13" s="11"/>
      <c r="B13" s="14"/>
      <c r="C13" s="14"/>
      <c r="D13" s="14"/>
      <c r="E13" s="14"/>
      <c r="F13" s="14"/>
      <c r="G13" s="11"/>
      <c r="H13" s="14"/>
      <c r="I13" s="14"/>
      <c r="J13" s="14"/>
      <c r="K13" s="14"/>
      <c r="L13" s="14"/>
      <c r="M13" s="11"/>
      <c r="N13" s="14"/>
      <c r="O13" s="14"/>
      <c r="P13" s="14"/>
      <c r="Q13" s="14"/>
      <c r="T13" s="11"/>
      <c r="U13" s="27"/>
      <c r="V13" s="27"/>
      <c r="W13" s="27"/>
      <c r="X13" s="27"/>
      <c r="Y13" s="14"/>
      <c r="Z13" s="14"/>
      <c r="AA13" s="14"/>
      <c r="AB13" s="14"/>
      <c r="AC13" s="11"/>
      <c r="AD13" s="27"/>
      <c r="AE13" s="27"/>
      <c r="AF13" s="27"/>
      <c r="AG13" s="27"/>
      <c r="AH13" s="14"/>
      <c r="AI13" s="14"/>
      <c r="AJ13" s="14"/>
      <c r="AK13" s="14"/>
      <c r="AL13" s="14"/>
      <c r="AM13" s="14"/>
      <c r="AN13" s="14"/>
      <c r="AO13" s="14"/>
      <c r="AP13" s="14"/>
      <c r="AS13" s="11" t="s">
        <v>158</v>
      </c>
      <c r="AT13" s="14">
        <f t="shared" si="27"/>
        <v>205.59574569251507</v>
      </c>
      <c r="AU13" s="14">
        <f t="shared" si="28"/>
        <v>1102.986933762626</v>
      </c>
      <c r="AV13" s="14">
        <f t="shared" si="29"/>
        <v>3084.8474559974638</v>
      </c>
      <c r="AW13" s="15">
        <f t="shared" si="30"/>
        <v>4393.4301354526051</v>
      </c>
      <c r="AY13" s="11" t="s">
        <v>158</v>
      </c>
      <c r="AZ13" s="90">
        <f t="shared" si="31"/>
        <v>54.038808421862562</v>
      </c>
      <c r="BA13" s="90">
        <f t="shared" si="31"/>
        <v>843.60738219511518</v>
      </c>
      <c r="BB13" s="90">
        <f t="shared" si="31"/>
        <v>2314.4283665035218</v>
      </c>
      <c r="BC13" s="15">
        <f t="shared" si="32"/>
        <v>3212.0745571204998</v>
      </c>
      <c r="BE13" s="11" t="str">
        <f t="shared" si="33"/>
        <v>DRIVE_LRT</v>
      </c>
      <c r="BF13" s="90">
        <f t="shared" si="34"/>
        <v>151.5569372706525</v>
      </c>
      <c r="BG13" s="90">
        <f t="shared" si="34"/>
        <v>259.37955156751087</v>
      </c>
      <c r="BH13" s="90">
        <f t="shared" si="34"/>
        <v>770.41908949394178</v>
      </c>
      <c r="BI13" s="15">
        <f t="shared" si="35"/>
        <v>1181.3555783321051</v>
      </c>
      <c r="BT13" s="67" t="s">
        <v>260</v>
      </c>
      <c r="BU13" s="68">
        <v>80.490347176653543</v>
      </c>
      <c r="BV13" s="68">
        <v>1256.5460463817585</v>
      </c>
      <c r="BW13" s="68">
        <v>3447.3214376058731</v>
      </c>
      <c r="BX13" s="69">
        <v>4784.357831164285</v>
      </c>
      <c r="BY13" s="68"/>
      <c r="BZ13" s="64"/>
      <c r="CA13" s="67" t="s">
        <v>260</v>
      </c>
      <c r="CB13" s="68">
        <v>225.74277365097871</v>
      </c>
      <c r="CC13" s="68">
        <v>386.34364387182154</v>
      </c>
      <c r="CD13" s="68">
        <v>1147.532704658985</v>
      </c>
      <c r="CE13" s="69">
        <v>1759.6191221817853</v>
      </c>
    </row>
    <row r="14" spans="1:85" x14ac:dyDescent="0.45">
      <c r="A14"/>
      <c r="B14" s="10" t="s">
        <v>111</v>
      </c>
      <c r="C14" s="10" t="s">
        <v>112</v>
      </c>
      <c r="D14" s="10" t="s">
        <v>150</v>
      </c>
      <c r="E14" s="10" t="s">
        <v>114</v>
      </c>
      <c r="F14" s="14"/>
      <c r="G14"/>
      <c r="H14" s="10" t="s">
        <v>111</v>
      </c>
      <c r="I14" s="10" t="s">
        <v>112</v>
      </c>
      <c r="J14" s="10" t="s">
        <v>150</v>
      </c>
      <c r="K14" s="10" t="s">
        <v>114</v>
      </c>
      <c r="L14" s="14"/>
      <c r="M14"/>
      <c r="N14" s="10" t="s">
        <v>111</v>
      </c>
      <c r="O14" s="10" t="s">
        <v>112</v>
      </c>
      <c r="P14" s="10" t="s">
        <v>150</v>
      </c>
      <c r="Q14" s="10" t="s">
        <v>114</v>
      </c>
      <c r="T14"/>
      <c r="U14" s="10" t="s">
        <v>111</v>
      </c>
      <c r="V14" s="10" t="s">
        <v>112</v>
      </c>
      <c r="W14" s="10" t="s">
        <v>150</v>
      </c>
      <c r="X14" s="10" t="s">
        <v>114</v>
      </c>
      <c r="Y14" s="14"/>
      <c r="Z14" s="14"/>
      <c r="AA14" s="14"/>
      <c r="AB14" s="14"/>
      <c r="AC14"/>
      <c r="AD14" s="10" t="s">
        <v>111</v>
      </c>
      <c r="AE14" s="10" t="s">
        <v>112</v>
      </c>
      <c r="AF14" s="10" t="s">
        <v>150</v>
      </c>
      <c r="AG14" s="10" t="s">
        <v>114</v>
      </c>
      <c r="AH14" s="14"/>
      <c r="AI14" s="14"/>
      <c r="AJ14" s="14"/>
      <c r="AK14" s="14"/>
      <c r="AL14"/>
      <c r="AM14" s="10" t="s">
        <v>111</v>
      </c>
      <c r="AN14" s="10" t="s">
        <v>112</v>
      </c>
      <c r="AO14" s="10" t="s">
        <v>150</v>
      </c>
      <c r="AP14" s="10" t="s">
        <v>114</v>
      </c>
      <c r="AS14" s="11" t="s">
        <v>159</v>
      </c>
      <c r="AT14" s="14">
        <f t="shared" si="27"/>
        <v>0</v>
      </c>
      <c r="AU14" s="14">
        <f t="shared" si="28"/>
        <v>13.91973904010683</v>
      </c>
      <c r="AV14" s="14">
        <f t="shared" si="29"/>
        <v>38.569669801755204</v>
      </c>
      <c r="AW14" s="15">
        <f t="shared" si="30"/>
        <v>52.48940884186203</v>
      </c>
      <c r="AY14" s="11" t="s">
        <v>159</v>
      </c>
      <c r="AZ14" s="90">
        <f t="shared" si="31"/>
        <v>0</v>
      </c>
      <c r="BA14" s="90">
        <f t="shared" si="31"/>
        <v>12.308450919708612</v>
      </c>
      <c r="BB14" s="90">
        <f t="shared" si="31"/>
        <v>36.219874626174466</v>
      </c>
      <c r="BC14" s="15">
        <f t="shared" si="32"/>
        <v>48.528325545883078</v>
      </c>
      <c r="BE14" s="11" t="str">
        <f t="shared" si="33"/>
        <v>WALK_Express/Fast</v>
      </c>
      <c r="BF14" s="90">
        <f t="shared" si="34"/>
        <v>0</v>
      </c>
      <c r="BG14" s="90">
        <f t="shared" si="34"/>
        <v>1.6112881203982186</v>
      </c>
      <c r="BH14" s="90">
        <f t="shared" si="34"/>
        <v>2.3497951755807356</v>
      </c>
      <c r="BI14" s="15">
        <f t="shared" si="35"/>
        <v>3.9610832959789541</v>
      </c>
      <c r="BT14" s="67" t="s">
        <v>261</v>
      </c>
      <c r="BU14" s="68">
        <v>0</v>
      </c>
      <c r="BV14" s="68">
        <v>18.333333333333329</v>
      </c>
      <c r="BW14" s="68">
        <v>53.949196299750007</v>
      </c>
      <c r="BX14" s="69">
        <v>72.282529633083328</v>
      </c>
      <c r="BY14" s="68"/>
      <c r="BZ14" s="64"/>
      <c r="CA14" s="67" t="s">
        <v>261</v>
      </c>
      <c r="CB14" s="68">
        <v>0</v>
      </c>
      <c r="CC14" s="68">
        <v>2.4</v>
      </c>
      <c r="CD14" s="68">
        <v>3.5</v>
      </c>
      <c r="CE14" s="69">
        <v>5.9</v>
      </c>
    </row>
    <row r="15" spans="1:85" x14ac:dyDescent="0.45">
      <c r="A15" s="11" t="s">
        <v>161</v>
      </c>
      <c r="B15" s="39">
        <v>1</v>
      </c>
      <c r="C15" s="16">
        <f>(AE15+AN15)/(AE17+AN17)</f>
        <v>0.73973952267648602</v>
      </c>
      <c r="D15" s="16">
        <f>(AF15+AO15)/(AF17+AO17)</f>
        <v>0.43496954118572362</v>
      </c>
      <c r="E15" s="17">
        <f>(AG15+AP15)/(AG17+AP17)</f>
        <v>0.6803582312146812</v>
      </c>
      <c r="F15" s="14"/>
      <c r="G15" s="11" t="s">
        <v>161</v>
      </c>
      <c r="H15" s="39">
        <v>1</v>
      </c>
      <c r="I15" s="16">
        <f>AE15/AE17</f>
        <v>0.70094284050035416</v>
      </c>
      <c r="J15" s="16">
        <f>AF15/AF17</f>
        <v>0.38716863260174311</v>
      </c>
      <c r="K15" s="17">
        <f>AG15/AG17</f>
        <v>0.61607934015473376</v>
      </c>
      <c r="L15" s="14"/>
      <c r="M15" s="11" t="s">
        <v>161</v>
      </c>
      <c r="N15" s="39">
        <v>1</v>
      </c>
      <c r="O15" s="16">
        <f>AN15/AN17</f>
        <v>0.81686151778299687</v>
      </c>
      <c r="P15" s="16">
        <f>AO15/AO17</f>
        <v>0.55353025880043938</v>
      </c>
      <c r="Q15" s="17">
        <f>AP15/AP17</f>
        <v>0.79542557022320737</v>
      </c>
      <c r="R15" s="25"/>
      <c r="S15" s="25"/>
      <c r="T15" s="11" t="s">
        <v>161</v>
      </c>
      <c r="U15" s="14">
        <f t="shared" ref="U15:W16" si="43">AD15+AM15</f>
        <v>8493.1939511297842</v>
      </c>
      <c r="V15" s="14">
        <f t="shared" si="43"/>
        <v>8506.626758595954</v>
      </c>
      <c r="W15" s="14">
        <f t="shared" si="43"/>
        <v>6022.5568279194358</v>
      </c>
      <c r="X15" s="15">
        <f>SUM(U15:W15)</f>
        <v>23022.377537645174</v>
      </c>
      <c r="Y15" s="14"/>
      <c r="Z15" s="14"/>
      <c r="AA15" s="14"/>
      <c r="AB15" s="14"/>
      <c r="AC15" s="11" t="s">
        <v>161</v>
      </c>
      <c r="AD15" s="14">
        <f>AD26</f>
        <v>4192.3280744809208</v>
      </c>
      <c r="AE15" s="14">
        <f t="shared" ref="AE15:AF15" si="44">AE26</f>
        <v>5362.7308222833726</v>
      </c>
      <c r="AF15" s="14">
        <f t="shared" si="44"/>
        <v>3820.4092430969026</v>
      </c>
      <c r="AG15" s="15">
        <f>SUM(AD15:AF15)</f>
        <v>13375.468139861197</v>
      </c>
      <c r="AH15" s="14"/>
      <c r="AI15" s="14"/>
      <c r="AJ15" s="14"/>
      <c r="AK15" s="14"/>
      <c r="AL15" s="11" t="s">
        <v>161</v>
      </c>
      <c r="AM15" s="14">
        <f>AM26</f>
        <v>4300.8658766488634</v>
      </c>
      <c r="AN15" s="14">
        <f t="shared" ref="AN15:AO15" si="45">AN26</f>
        <v>3143.8959363125819</v>
      </c>
      <c r="AO15" s="14">
        <f t="shared" si="45"/>
        <v>2202.1475848225332</v>
      </c>
      <c r="AP15" s="15">
        <f>SUM(AM15:AO15)</f>
        <v>9646.9093977839784</v>
      </c>
      <c r="AS15" s="11" t="s">
        <v>160</v>
      </c>
      <c r="AT15" s="14">
        <f t="shared" si="27"/>
        <v>0</v>
      </c>
      <c r="AU15" s="14">
        <f t="shared" si="28"/>
        <v>122.58940981628852</v>
      </c>
      <c r="AV15" s="14">
        <f t="shared" si="29"/>
        <v>358.0729774072945</v>
      </c>
      <c r="AW15" s="15">
        <f t="shared" si="30"/>
        <v>480.66238722358304</v>
      </c>
      <c r="AY15" s="11" t="s">
        <v>160</v>
      </c>
      <c r="AZ15" s="90">
        <f t="shared" si="31"/>
        <v>0</v>
      </c>
      <c r="BA15" s="90">
        <f t="shared" si="31"/>
        <v>101.97815588715653</v>
      </c>
      <c r="BB15" s="90">
        <f t="shared" si="31"/>
        <v>328.85389473144699</v>
      </c>
      <c r="BC15" s="15">
        <f t="shared" si="32"/>
        <v>430.83205061860349</v>
      </c>
      <c r="BE15" s="11" t="str">
        <f t="shared" si="33"/>
        <v>DRIVE_Express/Fast</v>
      </c>
      <c r="BF15" s="90">
        <f t="shared" si="34"/>
        <v>0</v>
      </c>
      <c r="BG15" s="90">
        <f t="shared" si="34"/>
        <v>20.611253929131994</v>
      </c>
      <c r="BH15" s="90">
        <f t="shared" si="34"/>
        <v>29.219082675847492</v>
      </c>
      <c r="BI15" s="15">
        <f t="shared" si="35"/>
        <v>49.830336604979486</v>
      </c>
      <c r="BT15" s="67" t="s">
        <v>262</v>
      </c>
      <c r="BU15" s="68">
        <v>0</v>
      </c>
      <c r="BV15" s="68">
        <v>151.89559895016666</v>
      </c>
      <c r="BW15" s="68">
        <v>489.82508923383313</v>
      </c>
      <c r="BX15" s="69">
        <v>641.72068818399975</v>
      </c>
      <c r="BY15" s="68"/>
      <c r="BZ15" s="64"/>
      <c r="CA15" s="67" t="s">
        <v>262</v>
      </c>
      <c r="CB15" s="68">
        <v>0</v>
      </c>
      <c r="CC15" s="68">
        <v>30.700288051333338</v>
      </c>
      <c r="CD15" s="68">
        <v>43.521576019999998</v>
      </c>
      <c r="CE15" s="69">
        <v>74.221864071333329</v>
      </c>
    </row>
    <row r="16" spans="1:85" x14ac:dyDescent="0.45">
      <c r="A16" s="11" t="s">
        <v>163</v>
      </c>
      <c r="B16" s="39">
        <f>1-B15</f>
        <v>0</v>
      </c>
      <c r="C16" s="16">
        <f>(AE16+AN16)/(AE17+AN17)</f>
        <v>0.26026047732351393</v>
      </c>
      <c r="D16" s="16">
        <f>(AF16+AO16)/(AF17+AO17)</f>
        <v>0.56503045881427627</v>
      </c>
      <c r="E16" s="17">
        <f>(AG16+AP16)/(AG17+AP17)</f>
        <v>0.31964176878531869</v>
      </c>
      <c r="F16" s="14"/>
      <c r="G16" s="11" t="s">
        <v>163</v>
      </c>
      <c r="H16" s="42">
        <f>1-H15</f>
        <v>0</v>
      </c>
      <c r="I16" s="12">
        <f>AE16/AE17</f>
        <v>0.29905715949964584</v>
      </c>
      <c r="J16" s="12">
        <f>AF16/AF17</f>
        <v>0.61283136739825683</v>
      </c>
      <c r="K16" s="17">
        <f>AG16/AG17</f>
        <v>0.38392065984526624</v>
      </c>
      <c r="L16" s="14"/>
      <c r="M16" s="11" t="s">
        <v>163</v>
      </c>
      <c r="N16" s="42">
        <f>1-N15</f>
        <v>0</v>
      </c>
      <c r="O16" s="12">
        <f>AN16/AN17</f>
        <v>0.18313848221700307</v>
      </c>
      <c r="P16" s="12">
        <f>AO16/AO17</f>
        <v>0.44646974119956068</v>
      </c>
      <c r="Q16" s="17">
        <f>AP16/AP17</f>
        <v>0.20457442977679272</v>
      </c>
      <c r="R16" s="25"/>
      <c r="S16" s="25"/>
      <c r="T16" s="11" t="s">
        <v>163</v>
      </c>
      <c r="U16" s="14">
        <f t="shared" si="43"/>
        <v>0</v>
      </c>
      <c r="V16" s="14">
        <f t="shared" si="43"/>
        <v>2992.8625857312645</v>
      </c>
      <c r="W16" s="14">
        <f t="shared" si="43"/>
        <v>7823.370892679096</v>
      </c>
      <c r="X16" s="15">
        <f t="shared" ref="X16" si="46">SUM(U16:W16)</f>
        <v>10816.23347841036</v>
      </c>
      <c r="Y16" s="14"/>
      <c r="Z16" s="14"/>
      <c r="AA16" s="14"/>
      <c r="AB16" s="14"/>
      <c r="AC16" s="11" t="s">
        <v>163</v>
      </c>
      <c r="AD16" s="23">
        <f>AD35</f>
        <v>0</v>
      </c>
      <c r="AE16" s="14">
        <f t="shared" ref="AE16:AF16" si="47">AE35</f>
        <v>2288.0083142420726</v>
      </c>
      <c r="AF16" s="14">
        <f t="shared" si="47"/>
        <v>6047.1495449796239</v>
      </c>
      <c r="AG16" s="15">
        <f t="shared" ref="AG16" si="48">SUM(AD16:AF16)</f>
        <v>8335.1578592216974</v>
      </c>
      <c r="AH16" s="14"/>
      <c r="AI16" s="14"/>
      <c r="AJ16" s="14"/>
      <c r="AK16" s="14"/>
      <c r="AL16" s="11" t="s">
        <v>163</v>
      </c>
      <c r="AM16" s="23">
        <f>AM35</f>
        <v>0</v>
      </c>
      <c r="AN16" s="14">
        <f t="shared" ref="AN16:AO16" si="49">AN35</f>
        <v>704.85427148919212</v>
      </c>
      <c r="AO16" s="14">
        <f t="shared" si="49"/>
        <v>1776.2213476994721</v>
      </c>
      <c r="AP16" s="15">
        <f t="shared" ref="AP16" si="50">SUM(AM16:AO16)</f>
        <v>2481.0756191886639</v>
      </c>
      <c r="AS16" s="11" t="s">
        <v>162</v>
      </c>
      <c r="AT16" s="14">
        <f t="shared" si="27"/>
        <v>429.40148048822442</v>
      </c>
      <c r="AU16" s="14">
        <f t="shared" si="28"/>
        <v>696.2198541643769</v>
      </c>
      <c r="AV16" s="14">
        <f t="shared" si="29"/>
        <v>668.0297700111837</v>
      </c>
      <c r="AW16" s="15">
        <f t="shared" si="30"/>
        <v>1793.651104663785</v>
      </c>
      <c r="AY16" s="11" t="s">
        <v>162</v>
      </c>
      <c r="AZ16" s="128">
        <f t="shared" ref="AZ16:BB17" si="51">AZ23</f>
        <v>251.25997323066409</v>
      </c>
      <c r="BA16" s="128">
        <f t="shared" si="51"/>
        <v>494.70520159602705</v>
      </c>
      <c r="BB16" s="128">
        <f t="shared" si="51"/>
        <v>463.70209657239087</v>
      </c>
      <c r="BC16" s="15">
        <f t="shared" si="32"/>
        <v>1209.667271399082</v>
      </c>
      <c r="BE16" s="11" t="str">
        <f t="shared" si="33"/>
        <v>WALK_CRT</v>
      </c>
      <c r="BF16" s="128">
        <f t="shared" ref="BF16:BH17" si="52">CB16 * $BL$10*$BQ$45</f>
        <v>178.14150725756033</v>
      </c>
      <c r="BG16" s="128">
        <f t="shared" si="52"/>
        <v>201.51465256834987</v>
      </c>
      <c r="BH16" s="128">
        <f t="shared" si="52"/>
        <v>204.3276734387928</v>
      </c>
      <c r="BI16" s="15">
        <f t="shared" si="35"/>
        <v>583.98383326470298</v>
      </c>
      <c r="BK16" s="141" t="s">
        <v>398</v>
      </c>
      <c r="BL16" s="3" t="s">
        <v>395</v>
      </c>
      <c r="BM16" s="3" t="s">
        <v>396</v>
      </c>
      <c r="BN16" s="3" t="s">
        <v>360</v>
      </c>
      <c r="BO16" s="141" t="s">
        <v>276</v>
      </c>
      <c r="BT16" s="67" t="s">
        <v>263</v>
      </c>
      <c r="BU16" s="68">
        <v>374.24960075083322</v>
      </c>
      <c r="BV16" s="68">
        <v>736.85920525314486</v>
      </c>
      <c r="BW16" s="68">
        <v>690.68034306533355</v>
      </c>
      <c r="BX16" s="69">
        <v>1801.7891490693116</v>
      </c>
      <c r="BY16" s="68"/>
      <c r="BZ16" s="64"/>
      <c r="CA16" s="67" t="s">
        <v>263</v>
      </c>
      <c r="CB16" s="68">
        <v>265.34026534775256</v>
      </c>
      <c r="CC16" s="68">
        <v>300.15436720560729</v>
      </c>
      <c r="CD16" s="68">
        <v>304.34433795236271</v>
      </c>
      <c r="CE16" s="69">
        <v>869.83897050572261</v>
      </c>
    </row>
    <row r="17" spans="1:83" x14ac:dyDescent="0.45">
      <c r="B17" s="18">
        <f>SUM(B15:B16)</f>
        <v>1</v>
      </c>
      <c r="C17" s="18">
        <f t="shared" ref="C17:E17" si="53">SUM(C15:C16)</f>
        <v>1</v>
      </c>
      <c r="D17" s="18">
        <f t="shared" si="53"/>
        <v>0.99999999999999989</v>
      </c>
      <c r="E17" s="19">
        <f t="shared" si="53"/>
        <v>0.99999999999999989</v>
      </c>
      <c r="F17" s="14"/>
      <c r="H17" s="18">
        <f>SUM(H15:H16)</f>
        <v>1</v>
      </c>
      <c r="I17" s="18">
        <f t="shared" ref="I17:K17" si="54">SUM(I15:I16)</f>
        <v>1</v>
      </c>
      <c r="J17" s="18">
        <f t="shared" si="54"/>
        <v>1</v>
      </c>
      <c r="K17" s="19">
        <f t="shared" si="54"/>
        <v>1</v>
      </c>
      <c r="L17" s="14"/>
      <c r="N17" s="18">
        <f>SUM(N15:N16)</f>
        <v>1</v>
      </c>
      <c r="O17" s="18">
        <f t="shared" ref="O17:Q17" si="55">SUM(O15:O16)</f>
        <v>1</v>
      </c>
      <c r="P17" s="18">
        <f t="shared" si="55"/>
        <v>1</v>
      </c>
      <c r="Q17" s="19">
        <f t="shared" si="55"/>
        <v>1</v>
      </c>
      <c r="R17" s="25"/>
      <c r="S17" s="25"/>
      <c r="U17" s="20">
        <f>SUM(U15:U16)</f>
        <v>8493.1939511297842</v>
      </c>
      <c r="V17" s="20">
        <f t="shared" ref="V17:X17" si="56">SUM(V15:V16)</f>
        <v>11499.489344327219</v>
      </c>
      <c r="W17" s="20">
        <f t="shared" si="56"/>
        <v>13845.927720598531</v>
      </c>
      <c r="X17" s="21">
        <f t="shared" si="56"/>
        <v>33838.611016055533</v>
      </c>
      <c r="Y17" s="14"/>
      <c r="Z17" s="14"/>
      <c r="AA17" s="14"/>
      <c r="AB17" s="14"/>
      <c r="AD17" s="20">
        <f>SUM(AD15:AD16)</f>
        <v>4192.3280744809208</v>
      </c>
      <c r="AE17" s="20">
        <f t="shared" ref="AE17:AG17" si="57">SUM(AE15:AE16)</f>
        <v>7650.7391365254452</v>
      </c>
      <c r="AF17" s="20">
        <f t="shared" si="57"/>
        <v>9867.558788076527</v>
      </c>
      <c r="AG17" s="21">
        <f t="shared" si="57"/>
        <v>21710.625999082895</v>
      </c>
      <c r="AH17" s="14"/>
      <c r="AI17" s="14"/>
      <c r="AJ17" s="14"/>
      <c r="AK17" s="14"/>
      <c r="AM17" s="20">
        <f>SUM(AM15:AM16)</f>
        <v>4300.8658766488634</v>
      </c>
      <c r="AN17" s="20">
        <f t="shared" ref="AN17:AP17" si="58">SUM(AN15:AN16)</f>
        <v>3848.7502078017742</v>
      </c>
      <c r="AO17" s="20">
        <f t="shared" si="58"/>
        <v>3978.3689325220053</v>
      </c>
      <c r="AP17" s="21">
        <f t="shared" si="58"/>
        <v>12127.985016972641</v>
      </c>
      <c r="AS17" s="11" t="s">
        <v>164</v>
      </c>
      <c r="AT17" s="14">
        <f t="shared" si="27"/>
        <v>83.695524082214774</v>
      </c>
      <c r="AU17" s="14">
        <f t="shared" si="28"/>
        <v>1434.0424303307996</v>
      </c>
      <c r="AV17" s="14">
        <f t="shared" si="29"/>
        <v>3915.3385586790637</v>
      </c>
      <c r="AW17" s="15">
        <f t="shared" si="30"/>
        <v>5433.0765130920781</v>
      </c>
      <c r="AY17" s="11" t="s">
        <v>164</v>
      </c>
      <c r="AZ17" s="128">
        <f t="shared" si="51"/>
        <v>36.840329520474612</v>
      </c>
      <c r="BA17" s="128">
        <f t="shared" si="51"/>
        <v>1109.8521466055922</v>
      </c>
      <c r="BB17" s="128">
        <f t="shared" si="51"/>
        <v>3046.7681168388985</v>
      </c>
      <c r="BC17" s="15">
        <f t="shared" si="32"/>
        <v>4193.4605929649651</v>
      </c>
      <c r="BE17" s="11" t="str">
        <f t="shared" si="33"/>
        <v>DRIVE_CRT</v>
      </c>
      <c r="BF17" s="128">
        <f t="shared" si="52"/>
        <v>46.855194561740156</v>
      </c>
      <c r="BG17" s="128">
        <f t="shared" si="52"/>
        <v>324.19028372520734</v>
      </c>
      <c r="BH17" s="128">
        <f t="shared" si="52"/>
        <v>868.5704418401649</v>
      </c>
      <c r="BI17" s="15">
        <f t="shared" si="35"/>
        <v>1239.6159201271125</v>
      </c>
      <c r="BK17" s="143" t="s">
        <v>394</v>
      </c>
      <c r="BL17" s="140">
        <v>112101</v>
      </c>
      <c r="BM17" s="140">
        <v>119275.99701422478</v>
      </c>
      <c r="BN17" s="18">
        <f>BM17/BL17</f>
        <v>1.0640047547677967</v>
      </c>
      <c r="BO17" s="142">
        <v>1.0033564837460323</v>
      </c>
      <c r="BT17" s="67" t="s">
        <v>264</v>
      </c>
      <c r="BU17" s="68">
        <v>54.873358606583331</v>
      </c>
      <c r="BV17" s="68">
        <v>1653.1153666019209</v>
      </c>
      <c r="BW17" s="68">
        <v>4538.1352893026897</v>
      </c>
      <c r="BX17" s="69">
        <v>6246.1240145111933</v>
      </c>
      <c r="BY17" s="68"/>
      <c r="BZ17" s="64"/>
      <c r="CA17" s="67" t="s">
        <v>264</v>
      </c>
      <c r="CB17" s="68">
        <v>69.790415211641061</v>
      </c>
      <c r="CC17" s="68">
        <v>482.87868016317668</v>
      </c>
      <c r="CD17" s="68">
        <v>1293.728312166299</v>
      </c>
      <c r="CE17" s="69">
        <v>1846.3974075411168</v>
      </c>
    </row>
    <row r="18" spans="1:83" x14ac:dyDescent="0.45">
      <c r="R18" s="25"/>
      <c r="S18" s="25"/>
      <c r="AT18" s="20">
        <f>SUM(AT6:AT17)</f>
        <v>8491.193951129786</v>
      </c>
      <c r="AU18" s="20">
        <f>SUM(AU6:AU17)</f>
        <v>11502.489344327216</v>
      </c>
      <c r="AV18" s="20">
        <f>SUM(AV6:AV17)</f>
        <v>13845.389607170633</v>
      </c>
      <c r="AW18" s="21">
        <f>SUM(AW6:AW17)</f>
        <v>33839.072902627639</v>
      </c>
      <c r="AZ18" s="20">
        <f>SUM(AZ6:AZ17)</f>
        <v>4191.3280744809208</v>
      </c>
      <c r="BA18" s="20">
        <f>SUM(BA6:BA17)</f>
        <v>7651.7391365254443</v>
      </c>
      <c r="BB18" s="20">
        <f>SUM(BB6:BB17)</f>
        <v>9867.558788076527</v>
      </c>
      <c r="BC18" s="21">
        <f>SUM(BC6:BC17)</f>
        <v>21710.625999082895</v>
      </c>
      <c r="BF18" s="20">
        <f>SUM(BF6:BF17)</f>
        <v>4299.8658766488625</v>
      </c>
      <c r="BG18" s="20">
        <f>SUM(BG6:BG17)</f>
        <v>3850.7502078017742</v>
      </c>
      <c r="BH18" s="20">
        <f>SUM(BH6:BH17)</f>
        <v>3977.8308190941052</v>
      </c>
      <c r="BI18" s="21">
        <f>SUM(BI6:BI17)</f>
        <v>12128.446903544742</v>
      </c>
      <c r="BK18" s="2" t="s">
        <v>397</v>
      </c>
      <c r="BL18" s="140">
        <v>124790</v>
      </c>
      <c r="BM18" s="140">
        <v>119276</v>
      </c>
      <c r="BN18" s="18">
        <f>BM18/BL18</f>
        <v>0.9558137671287763</v>
      </c>
      <c r="BO18" s="60">
        <v>0.95902194050237788</v>
      </c>
      <c r="BT18" s="64"/>
      <c r="BU18" s="70">
        <v>6242.9476463018627</v>
      </c>
      <c r="BV18" s="70">
        <v>11397.200596950028</v>
      </c>
      <c r="BW18" s="70">
        <v>14697.64518932268</v>
      </c>
      <c r="BX18" s="71">
        <v>32337.793432574574</v>
      </c>
      <c r="BY18" s="68"/>
      <c r="BZ18" s="64"/>
      <c r="CA18" s="64"/>
      <c r="CB18" s="70">
        <v>6404.6137827956154</v>
      </c>
      <c r="CC18" s="70">
        <v>5735.6598002101628</v>
      </c>
      <c r="CD18" s="70">
        <v>5924.9452937482274</v>
      </c>
      <c r="CE18" s="71">
        <v>18065.218876754006</v>
      </c>
    </row>
    <row r="19" spans="1:83" x14ac:dyDescent="0.45">
      <c r="A19"/>
      <c r="B19" s="10" t="s">
        <v>111</v>
      </c>
      <c r="C19" s="10" t="s">
        <v>112</v>
      </c>
      <c r="D19" s="10" t="s">
        <v>150</v>
      </c>
      <c r="E19" s="10" t="s">
        <v>114</v>
      </c>
      <c r="F19" s="14"/>
      <c r="G19"/>
      <c r="H19" s="10" t="s">
        <v>111</v>
      </c>
      <c r="I19" s="10" t="s">
        <v>112</v>
      </c>
      <c r="J19" s="10" t="s">
        <v>150</v>
      </c>
      <c r="K19" s="10" t="s">
        <v>114</v>
      </c>
      <c r="L19" s="14"/>
      <c r="M19"/>
      <c r="N19" s="10" t="s">
        <v>111</v>
      </c>
      <c r="O19" s="10" t="s">
        <v>112</v>
      </c>
      <c r="P19" s="10" t="s">
        <v>150</v>
      </c>
      <c r="Q19" s="10" t="s">
        <v>114</v>
      </c>
      <c r="T19"/>
      <c r="U19" s="10" t="s">
        <v>111</v>
      </c>
      <c r="V19" s="10" t="s">
        <v>112</v>
      </c>
      <c r="W19" s="10" t="s">
        <v>150</v>
      </c>
      <c r="X19" s="10" t="s">
        <v>114</v>
      </c>
      <c r="Y19" s="14"/>
      <c r="Z19" s="14"/>
      <c r="AC19"/>
      <c r="AD19" s="10" t="s">
        <v>111</v>
      </c>
      <c r="AE19" s="10" t="s">
        <v>112</v>
      </c>
      <c r="AF19" s="10" t="s">
        <v>150</v>
      </c>
      <c r="AG19" s="10" t="s">
        <v>114</v>
      </c>
      <c r="AH19" s="14"/>
      <c r="AI19" s="14"/>
      <c r="AL19"/>
      <c r="AM19" s="10" t="s">
        <v>111</v>
      </c>
      <c r="AN19" s="10" t="s">
        <v>112</v>
      </c>
      <c r="AO19" s="10" t="s">
        <v>150</v>
      </c>
      <c r="AP19" s="10" t="s">
        <v>114</v>
      </c>
      <c r="BB19" s="91" t="s">
        <v>253</v>
      </c>
      <c r="BC19" s="75">
        <f>SUM(BC6:BC17)/$BL$10</f>
        <v>32337.793432574577</v>
      </c>
      <c r="BH19" s="91" t="s">
        <v>253</v>
      </c>
      <c r="BI19" s="75">
        <f>SUM(BI6:BI17)/$BL$10</f>
        <v>18065.218876754006</v>
      </c>
      <c r="BL19" s="140"/>
      <c r="BM19" s="103"/>
      <c r="BN19" s="14"/>
      <c r="BT19" s="64"/>
      <c r="BU19" s="64"/>
      <c r="BV19" s="64"/>
      <c r="BW19" s="64" t="s">
        <v>304</v>
      </c>
      <c r="BX19" s="64">
        <v>0</v>
      </c>
      <c r="BY19" s="64"/>
      <c r="BZ19" s="64"/>
      <c r="CA19" s="64"/>
      <c r="CB19" s="64"/>
      <c r="CC19" s="64"/>
      <c r="CD19" s="64" t="s">
        <v>304</v>
      </c>
      <c r="CE19" s="64">
        <v>0</v>
      </c>
    </row>
    <row r="20" spans="1:83" x14ac:dyDescent="0.45">
      <c r="A20" s="11" t="s">
        <v>165</v>
      </c>
      <c r="B20" s="16">
        <f>(AD20+AM20)/(AD26+AM26)</f>
        <v>0.44134433559941494</v>
      </c>
      <c r="C20" s="16">
        <f>(AE20+AN20)/(AE26+AN26)</f>
        <v>0.4565833967800112</v>
      </c>
      <c r="D20" s="16">
        <f>(AF20+AO20)/(AF26+AO26)</f>
        <v>0.40267613656725398</v>
      </c>
      <c r="E20" s="17">
        <f>(AG20+AP20)/(AG26+AP26)</f>
        <v>0.43685963716542742</v>
      </c>
      <c r="G20" s="11" t="s">
        <v>165</v>
      </c>
      <c r="H20" s="16">
        <f>AD20/AD26</f>
        <v>0.45304741697449596</v>
      </c>
      <c r="I20" s="16">
        <f>AE20/AE26</f>
        <v>0.4701668444524516</v>
      </c>
      <c r="J20" s="16">
        <f>AF20/AF26</f>
        <v>0.42205511793450712</v>
      </c>
      <c r="K20" s="17">
        <f>AG20/AG26</f>
        <v>0.45105897185667182</v>
      </c>
      <c r="M20" s="11" t="s">
        <v>165</v>
      </c>
      <c r="N20" s="16">
        <f>AM20/AM26</f>
        <v>0.42993659631764136</v>
      </c>
      <c r="O20" s="16">
        <f>AN20/AN26</f>
        <v>0.43341329987428873</v>
      </c>
      <c r="P20" s="16">
        <f>AO20/AO26</f>
        <v>0.36905639189277384</v>
      </c>
      <c r="Q20" s="17">
        <f>AP20/AP26</f>
        <v>0.41717221802022492</v>
      </c>
      <c r="T20" s="11" t="s">
        <v>165</v>
      </c>
      <c r="U20" s="14">
        <f t="shared" ref="U20:W25" si="59">AD20+AM20</f>
        <v>3748.4230414783442</v>
      </c>
      <c r="V20" s="14">
        <f t="shared" si="59"/>
        <v>3883.9845405794772</v>
      </c>
      <c r="W20" s="14">
        <f t="shared" si="59"/>
        <v>2425.1399157233345</v>
      </c>
      <c r="X20" s="15">
        <f>SUM(U20:W20)</f>
        <v>10057.547497781157</v>
      </c>
      <c r="AC20" s="11" t="s">
        <v>165</v>
      </c>
      <c r="AD20" s="132">
        <f>AZ6+AZ7</f>
        <v>1899.3234052532434</v>
      </c>
      <c r="AE20" s="14">
        <f t="shared" ref="AE20:AF20" si="60">BA6</f>
        <v>2521.3782283608743</v>
      </c>
      <c r="AF20" s="14">
        <f t="shared" si="60"/>
        <v>1612.4232736533443</v>
      </c>
      <c r="AG20" s="15">
        <f>SUM(AD20:AF20)</f>
        <v>6033.1249072674618</v>
      </c>
      <c r="AL20" s="11" t="s">
        <v>165</v>
      </c>
      <c r="AM20" s="132">
        <f>BF6+BF7</f>
        <v>1849.099636225101</v>
      </c>
      <c r="AN20" s="14">
        <f t="shared" ref="AN20:AO20" si="61">BG6</f>
        <v>1362.6063122186029</v>
      </c>
      <c r="AO20" s="14">
        <f t="shared" si="61"/>
        <v>812.71664206999026</v>
      </c>
      <c r="AP20" s="15">
        <f>SUM(AM20:AO20)</f>
        <v>4024.4225905136946</v>
      </c>
      <c r="BB20" s="62" t="s">
        <v>252</v>
      </c>
      <c r="BC20" s="75">
        <f>BX18</f>
        <v>32337.793432574574</v>
      </c>
      <c r="BH20" s="62" t="s">
        <v>252</v>
      </c>
      <c r="BI20" s="75">
        <f>CE18</f>
        <v>18065.218876754006</v>
      </c>
      <c r="BM20" s="103"/>
      <c r="BN20" s="103"/>
    </row>
    <row r="21" spans="1:83" x14ac:dyDescent="0.45">
      <c r="A21" s="11" t="s">
        <v>367</v>
      </c>
      <c r="B21" s="16">
        <f>(AD21+AM21)/(AD26+AM26)</f>
        <v>1.0320540564454752E-2</v>
      </c>
      <c r="C21" s="16">
        <f>(AE21+AN21)/(AE26+AN26)</f>
        <v>1.6441977812483872E-2</v>
      </c>
      <c r="D21" s="39">
        <f>(AF21+AO21)/(AF26+AO26)</f>
        <v>6.7139650275621797E-3</v>
      </c>
      <c r="E21" s="17">
        <f>(AG21+AP21)/(AG26+AP26)</f>
        <v>1.1638908996229476E-2</v>
      </c>
      <c r="G21" s="11" t="s">
        <v>367</v>
      </c>
      <c r="H21" s="16">
        <f>AD21/AD26</f>
        <v>5.902808907661837E-3</v>
      </c>
      <c r="I21" s="16">
        <f>AE21/AE26</f>
        <v>9.5933088051506805E-3</v>
      </c>
      <c r="J21" s="39">
        <f>AF21/AF26</f>
        <v>5.8216557819945102E-3</v>
      </c>
      <c r="K21" s="13">
        <f>AG21/AG26</f>
        <v>7.3592902206735516E-3</v>
      </c>
      <c r="M21" s="11" t="s">
        <v>367</v>
      </c>
      <c r="N21" s="16">
        <f>AM21/AM26</f>
        <v>1.4626785162978911E-2</v>
      </c>
      <c r="O21" s="16">
        <f>AN21/AN26</f>
        <v>2.8124161040316682E-2</v>
      </c>
      <c r="P21" s="39">
        <f>AO21/AO26</f>
        <v>8.2619931946853516E-3</v>
      </c>
      <c r="Q21" s="13">
        <f>AP21/AP26</f>
        <v>1.757261296533167E-2</v>
      </c>
      <c r="T21" s="11" t="s">
        <v>367</v>
      </c>
      <c r="U21" s="14">
        <f t="shared" si="59"/>
        <v>87.654352694416659</v>
      </c>
      <c r="V21" s="14">
        <f t="shared" si="59"/>
        <v>139.86576842391628</v>
      </c>
      <c r="W21" s="14">
        <f t="shared" si="59"/>
        <v>40.435235919156909</v>
      </c>
      <c r="X21" s="15">
        <f t="shared" ref="X21:X25" si="62">SUM(U21:W21)</f>
        <v>267.95535703748988</v>
      </c>
      <c r="AC21" s="11" t="s">
        <v>166</v>
      </c>
      <c r="AD21" s="132">
        <f>AZ8+AZ9</f>
        <v>24.746511501886776</v>
      </c>
      <c r="AE21" s="14">
        <f t="shared" ref="AE21:AF21" si="63">BA8</f>
        <v>51.446332817064032</v>
      </c>
      <c r="AF21" s="14">
        <f t="shared" si="63"/>
        <v>22.241107559660353</v>
      </c>
      <c r="AG21" s="15">
        <f t="shared" ref="AG21:AG25" si="64">SUM(AD21:AF21)</f>
        <v>98.433951878611154</v>
      </c>
      <c r="AL21" s="11" t="s">
        <v>367</v>
      </c>
      <c r="AM21" s="132">
        <f>BF8+BF9</f>
        <v>62.907841192529887</v>
      </c>
      <c r="AN21" s="14">
        <f t="shared" ref="AN21:AO21" si="65">BG8</f>
        <v>88.419435606852247</v>
      </c>
      <c r="AO21" s="14">
        <f t="shared" si="65"/>
        <v>18.194128359496553</v>
      </c>
      <c r="AP21" s="15">
        <f t="shared" ref="AP21:AP25" si="66">SUM(AM21:AO21)</f>
        <v>169.52140515887868</v>
      </c>
      <c r="BB21" s="62" t="s">
        <v>187</v>
      </c>
      <c r="BC21" s="75">
        <f>BC19-BC20</f>
        <v>0</v>
      </c>
      <c r="BH21" s="62" t="s">
        <v>187</v>
      </c>
      <c r="BI21" s="75">
        <f>BI19-BI20</f>
        <v>0</v>
      </c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</row>
    <row r="22" spans="1:83" x14ac:dyDescent="0.45">
      <c r="A22" s="11" t="s">
        <v>370</v>
      </c>
      <c r="B22" s="16">
        <f>(AD22+AM22)/(AD26+AM26)</f>
        <v>8.2289125239379368E-2</v>
      </c>
      <c r="C22" s="16">
        <f>(AE22+AN22)/(AE26+AN26)</f>
        <v>5.7499331192582166E-2</v>
      </c>
      <c r="D22" s="39">
        <f>(AF22+AO22)/(AF26+AO26)</f>
        <v>5.6875056130228745E-2</v>
      </c>
      <c r="E22" s="17">
        <f>(AG22+AP22)/(AG26+AP26)</f>
        <v>6.6481235710072126E-2</v>
      </c>
      <c r="G22" s="11" t="s">
        <v>370</v>
      </c>
      <c r="H22" s="16">
        <f>AD22/AD26</f>
        <v>5.2745931803835862E-2</v>
      </c>
      <c r="I22" s="16">
        <f>AE22/AE26</f>
        <v>4.691048850180464E-2</v>
      </c>
      <c r="J22" s="39">
        <f>AF22/AF26</f>
        <v>6.2963267551271879E-2</v>
      </c>
      <c r="K22" s="13">
        <f>AG22/AG26</f>
        <v>5.3324639942564186E-2</v>
      </c>
      <c r="M22" s="11" t="s">
        <v>370</v>
      </c>
      <c r="N22" s="16">
        <f>AM22/AM26</f>
        <v>0.11108675873967216</v>
      </c>
      <c r="O22" s="16">
        <f>AN22/AN26</f>
        <v>7.5561351762113108E-2</v>
      </c>
      <c r="P22" s="39">
        <f>AO22/AO26</f>
        <v>4.6312885207994335E-2</v>
      </c>
      <c r="Q22" s="13">
        <f>AP22/AP26</f>
        <v>8.4722894282895367E-2</v>
      </c>
      <c r="T22" s="11" t="s">
        <v>368</v>
      </c>
      <c r="U22" s="14">
        <f t="shared" ref="U22" si="67">AD22+AM22</f>
        <v>698.89750072685808</v>
      </c>
      <c r="V22" s="14">
        <f t="shared" ref="V22" si="68">AE22+AN22</f>
        <v>489.12534932419044</v>
      </c>
      <c r="W22" s="14">
        <f t="shared" ref="W22" si="69">AF22+AO22</f>
        <v>342.53325763541028</v>
      </c>
      <c r="X22" s="15">
        <f t="shared" ref="X22" si="70">SUM(U22:W22)</f>
        <v>1530.5561076864587</v>
      </c>
      <c r="AC22" s="11" t="s">
        <v>368</v>
      </c>
      <c r="AD22" s="132">
        <f>AZ10+AZ11</f>
        <v>221.12825071587716</v>
      </c>
      <c r="AE22" s="14">
        <f t="shared" ref="AE22:AF22" si="71">BA10</f>
        <v>251.56832257699747</v>
      </c>
      <c r="AF22" s="14">
        <f t="shared" si="71"/>
        <v>240.54544932846235</v>
      </c>
      <c r="AG22" s="15">
        <f t="shared" si="64"/>
        <v>713.24202262133701</v>
      </c>
      <c r="AL22" s="11" t="s">
        <v>368</v>
      </c>
      <c r="AM22" s="132">
        <f>BF10+BF11</f>
        <v>477.7692500109809</v>
      </c>
      <c r="AN22" s="14">
        <f t="shared" ref="AN22:AO22" si="72">BG10</f>
        <v>237.55702674719294</v>
      </c>
      <c r="AO22" s="14">
        <f t="shared" si="72"/>
        <v>101.98780830694794</v>
      </c>
      <c r="AP22" s="15">
        <f t="shared" ref="AP22" si="73">SUM(AM22:AO22)</f>
        <v>817.31408506512184</v>
      </c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</row>
    <row r="23" spans="1:83" x14ac:dyDescent="0.45">
      <c r="A23" s="11" t="s">
        <v>167</v>
      </c>
      <c r="B23" s="16">
        <f>(AD23+AM23)/(AD26+AM26)</f>
        <v>0.40539778927357639</v>
      </c>
      <c r="C23" s="16">
        <f>(AE23+AN23)/(AE26+AN26)</f>
        <v>0.38622965369250195</v>
      </c>
      <c r="D23" s="16">
        <f>(AF23+AO23)/(AF26+AO26)</f>
        <v>0.41640935079311847</v>
      </c>
      <c r="E23" s="17">
        <f>(AG23+AP23)/(AG26+AP26)</f>
        <v>0.40119585922214684</v>
      </c>
      <c r="G23" s="11" t="s">
        <v>167</v>
      </c>
      <c r="H23" s="16">
        <f t="shared" ref="H23:J23" si="74">AD23/AD26</f>
        <v>0.41934447233747274</v>
      </c>
      <c r="I23" s="16">
        <f t="shared" si="74"/>
        <v>0.37897189945986626</v>
      </c>
      <c r="J23" s="16">
        <f t="shared" si="74"/>
        <v>0.37830435154776737</v>
      </c>
      <c r="K23" s="13">
        <f>AG23/AG26</f>
        <v>0.39143537085070418</v>
      </c>
      <c r="M23" s="11" t="s">
        <v>167</v>
      </c>
      <c r="N23" s="16">
        <f>AM23/AM26</f>
        <v>0.39180306843559065</v>
      </c>
      <c r="O23" s="16">
        <f>AN23/AN26</f>
        <v>0.3986096379898077</v>
      </c>
      <c r="P23" s="16">
        <f>AO23/AO26</f>
        <v>0.48251604242835316</v>
      </c>
      <c r="Q23" s="13">
        <f>AP23/AP26</f>
        <v>0.414728804941706</v>
      </c>
      <c r="T23" s="11" t="s">
        <v>167</v>
      </c>
      <c r="U23" s="14">
        <f t="shared" si="59"/>
        <v>3443.1220516597259</v>
      </c>
      <c r="V23" s="14">
        <f t="shared" si="59"/>
        <v>3285.5115070638858</v>
      </c>
      <c r="W23" s="14">
        <f t="shared" si="59"/>
        <v>2507.8489788285951</v>
      </c>
      <c r="X23" s="15">
        <f t="shared" si="62"/>
        <v>9236.4825375522068</v>
      </c>
      <c r="AC23" s="11" t="s">
        <v>167</v>
      </c>
      <c r="AD23" s="132">
        <f>AZ12+AZ13</f>
        <v>1758.029604258775</v>
      </c>
      <c r="AE23" s="14">
        <f>BA12</f>
        <v>2032.3242860127002</v>
      </c>
      <c r="AF23" s="14">
        <f>BB12</f>
        <v>1445.2774413568704</v>
      </c>
      <c r="AG23" s="15">
        <f t="shared" si="64"/>
        <v>5235.6313316283458</v>
      </c>
      <c r="AL23" s="11" t="s">
        <v>167</v>
      </c>
      <c r="AM23" s="132">
        <f>BF12+BF13</f>
        <v>1685.0924474009512</v>
      </c>
      <c r="AN23" s="14">
        <f>BG12</f>
        <v>1253.1872210511858</v>
      </c>
      <c r="AO23" s="14">
        <f>BH12</f>
        <v>1062.5715374717249</v>
      </c>
      <c r="AP23" s="15">
        <f t="shared" si="66"/>
        <v>4000.8512059238619</v>
      </c>
      <c r="AY23" s="2" t="s">
        <v>358</v>
      </c>
      <c r="AZ23" s="127">
        <f>BU16 * $BL$10*$BQ$45</f>
        <v>251.25997323066409</v>
      </c>
      <c r="BA23" s="127">
        <f t="shared" ref="BA23:BB23" si="75">BV16 * $BL$10*$BQ$45</f>
        <v>494.70520159602705</v>
      </c>
      <c r="BB23" s="127">
        <f t="shared" si="75"/>
        <v>463.70209657239087</v>
      </c>
      <c r="BE23" s="2" t="s">
        <v>358</v>
      </c>
      <c r="BF23" s="127">
        <f>CB16 * $BL$10*$BQ$45</f>
        <v>178.14150725756033</v>
      </c>
      <c r="BG23" s="127">
        <f t="shared" ref="BG23:BH23" si="76">CC16 * $BL$10*$BQ$45</f>
        <v>201.51465256834987</v>
      </c>
      <c r="BH23" s="127">
        <f t="shared" si="76"/>
        <v>204.3276734387928</v>
      </c>
      <c r="BL23" s="125"/>
      <c r="BM23" s="103"/>
      <c r="BN23" s="1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</row>
    <row r="24" spans="1:83" x14ac:dyDescent="0.45">
      <c r="A24" s="11" t="s">
        <v>168</v>
      </c>
      <c r="B24" s="16">
        <f>(AD24+AM24)/(AD26+AM26)</f>
        <v>2.3548267136110266E-4</v>
      </c>
      <c r="C24" s="16">
        <f>(AE24+AN24)/(AE26+AN26)</f>
        <v>1.4012298151040803E-3</v>
      </c>
      <c r="D24" s="16">
        <f>(AF24+AO24)/(AF26+AO26)</f>
        <v>6.4042018869715769E-3</v>
      </c>
      <c r="E24" s="17">
        <f>(AG24+AP24)/(AG26+AP26)</f>
        <v>2.2799299836011146E-3</v>
      </c>
      <c r="G24" s="11" t="s">
        <v>168</v>
      </c>
      <c r="H24" s="16">
        <f t="shared" ref="H24:J24" si="77">AD24/AD26</f>
        <v>2.3853095040130332E-4</v>
      </c>
      <c r="I24" s="16">
        <f>AE24/AE26</f>
        <v>2.1087112694001746E-3</v>
      </c>
      <c r="J24" s="16">
        <f t="shared" si="77"/>
        <v>9.4806268966132774E-3</v>
      </c>
      <c r="K24" s="13">
        <f>AG24/AG26</f>
        <v>3.6281590325246502E-3</v>
      </c>
      <c r="M24" s="11" t="s">
        <v>168</v>
      </c>
      <c r="N24" s="16">
        <f>AM24/AM26</f>
        <v>2.3251131950647509E-4</v>
      </c>
      <c r="O24" s="16">
        <f>AN24/AN26</f>
        <v>1.9443649942026619E-4</v>
      </c>
      <c r="P24" s="16">
        <f>AO24/AO26</f>
        <v>1.0670470915645287E-3</v>
      </c>
      <c r="Q24" s="13">
        <f>AP24/AP26</f>
        <v>4.1060645774167496E-4</v>
      </c>
      <c r="T24" s="11" t="s">
        <v>168</v>
      </c>
      <c r="U24" s="14">
        <f t="shared" si="59"/>
        <v>2</v>
      </c>
      <c r="V24" s="14">
        <f t="shared" si="59"/>
        <v>11.91973904010683</v>
      </c>
      <c r="W24" s="14">
        <f t="shared" si="59"/>
        <v>38.569669801755204</v>
      </c>
      <c r="X24" s="15">
        <f t="shared" si="62"/>
        <v>52.48940884186203</v>
      </c>
      <c r="AC24" s="11" t="s">
        <v>168</v>
      </c>
      <c r="AD24" s="137">
        <v>1</v>
      </c>
      <c r="AE24" s="133">
        <f>BA14-AD24</f>
        <v>11.308450919708612</v>
      </c>
      <c r="AF24" s="14">
        <f>BB14</f>
        <v>36.219874626174466</v>
      </c>
      <c r="AG24" s="15">
        <f t="shared" si="64"/>
        <v>48.528325545883078</v>
      </c>
      <c r="AL24" s="11" t="s">
        <v>168</v>
      </c>
      <c r="AM24" s="137">
        <v>1</v>
      </c>
      <c r="AN24" s="133">
        <f>BG14-AM24</f>
        <v>0.61128812039821856</v>
      </c>
      <c r="AO24" s="14">
        <f>BH14</f>
        <v>2.3497951755807356</v>
      </c>
      <c r="AP24" s="15">
        <f t="shared" si="66"/>
        <v>3.9610832959789541</v>
      </c>
      <c r="AZ24" s="127">
        <f>BU17 * $BL$10*$BQ$45</f>
        <v>36.840329520474612</v>
      </c>
      <c r="BA24" s="127">
        <f t="shared" ref="BA24:BB24" si="78">BV17 * $BL$10*$BQ$45</f>
        <v>1109.8521466055922</v>
      </c>
      <c r="BB24" s="127">
        <f t="shared" si="78"/>
        <v>3046.7681168388985</v>
      </c>
      <c r="BF24" s="127">
        <f>CB17 * $BL$10*$BQ$45</f>
        <v>46.855194561740156</v>
      </c>
      <c r="BG24" s="127">
        <f t="shared" ref="BG24:BH24" si="79">CC17 * $BL$10*$BQ$45</f>
        <v>324.19028372520734</v>
      </c>
      <c r="BH24" s="127">
        <f t="shared" si="79"/>
        <v>868.5704418401649</v>
      </c>
      <c r="BL24" s="125"/>
      <c r="BM24" s="103"/>
      <c r="BN24" s="1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</row>
    <row r="25" spans="1:83" x14ac:dyDescent="0.45">
      <c r="A25" s="11" t="s">
        <v>169</v>
      </c>
      <c r="B25" s="16">
        <f>(AD25+AM25)/(AD26+AM26)</f>
        <v>6.0412726651813457E-2</v>
      </c>
      <c r="C25" s="16">
        <f>(AE25+AN25)/(AE26+AN26)</f>
        <v>8.1844410707316628E-2</v>
      </c>
      <c r="D25" s="39">
        <f>(AF25+AO25)/(AF26+AO26)</f>
        <v>0.11092128959486507</v>
      </c>
      <c r="E25" s="17">
        <f>(AG25+AP25)/(AG26+AP26)</f>
        <v>8.1544428922523116E-2</v>
      </c>
      <c r="G25" s="11" t="s">
        <v>169</v>
      </c>
      <c r="H25" s="16">
        <f t="shared" ref="H25:J25" si="80">AD25/AD26</f>
        <v>6.8720839026132338E-2</v>
      </c>
      <c r="I25" s="16">
        <f t="shared" si="80"/>
        <v>9.2248747511326473E-2</v>
      </c>
      <c r="J25" s="39">
        <f t="shared" si="80"/>
        <v>0.12137498028784591</v>
      </c>
      <c r="K25" s="13">
        <f>AG25/AG26</f>
        <v>9.3193568096861565E-2</v>
      </c>
      <c r="M25" s="11" t="s">
        <v>169</v>
      </c>
      <c r="N25" s="16">
        <f>AM25/AM26</f>
        <v>5.2314280024610485E-2</v>
      </c>
      <c r="O25" s="16">
        <f>AN25/AN26</f>
        <v>6.4097112834053518E-2</v>
      </c>
      <c r="P25" s="39">
        <f>AO25/AO26</f>
        <v>9.2785640184628759E-2</v>
      </c>
      <c r="Q25" s="13">
        <f>AP25/AP26</f>
        <v>6.5392863332100454E-2</v>
      </c>
      <c r="T25" s="11" t="s">
        <v>169</v>
      </c>
      <c r="U25" s="14">
        <f t="shared" si="59"/>
        <v>513.09700457043914</v>
      </c>
      <c r="V25" s="14">
        <f t="shared" si="59"/>
        <v>696.2198541643769</v>
      </c>
      <c r="W25" s="14">
        <f t="shared" si="59"/>
        <v>668.0297700111837</v>
      </c>
      <c r="X25" s="15">
        <f t="shared" si="62"/>
        <v>1877.3466287459996</v>
      </c>
      <c r="AC25" s="11" t="s">
        <v>169</v>
      </c>
      <c r="AD25" s="132">
        <f>AZ16+AZ17</f>
        <v>288.10030275113871</v>
      </c>
      <c r="AE25" s="14">
        <f>BA16</f>
        <v>494.70520159602705</v>
      </c>
      <c r="AF25" s="14">
        <f>BB16</f>
        <v>463.70209657239087</v>
      </c>
      <c r="AG25" s="15">
        <f t="shared" si="64"/>
        <v>1246.5076009195566</v>
      </c>
      <c r="AL25" s="11" t="s">
        <v>169</v>
      </c>
      <c r="AM25" s="132">
        <f>BF16+BF17</f>
        <v>224.99670181930048</v>
      </c>
      <c r="AN25" s="14">
        <f>BG16</f>
        <v>201.51465256834987</v>
      </c>
      <c r="AO25" s="14">
        <f>BH16</f>
        <v>204.3276734387928</v>
      </c>
      <c r="AP25" s="15">
        <f t="shared" si="66"/>
        <v>630.83902782644316</v>
      </c>
      <c r="BM25" s="103"/>
      <c r="BN25" s="103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</row>
    <row r="26" spans="1:83" x14ac:dyDescent="0.45">
      <c r="B26" s="18">
        <f>SUM(B20:B25)</f>
        <v>1</v>
      </c>
      <c r="C26" s="18">
        <f>SUM(C20:C25)</f>
        <v>0.99999999999999989</v>
      </c>
      <c r="D26" s="18">
        <f>SUM(D20:D25)</f>
        <v>0.99999999999999989</v>
      </c>
      <c r="E26" s="19">
        <f>SUM(E20:E25)</f>
        <v>1</v>
      </c>
      <c r="H26" s="18">
        <f>SUM(H20:H25)</f>
        <v>1</v>
      </c>
      <c r="I26" s="18">
        <f>SUM(I20:I25)</f>
        <v>0.99999999999999989</v>
      </c>
      <c r="J26" s="18">
        <f>SUM(J20:J25)</f>
        <v>1.0000000000000002</v>
      </c>
      <c r="K26" s="19">
        <f>SUM(K20:K25)</f>
        <v>0.99999999999999989</v>
      </c>
      <c r="N26" s="18">
        <f>SUM(N20:N25)</f>
        <v>1.0000000000000002</v>
      </c>
      <c r="O26" s="18">
        <f>SUM(O20:O25)</f>
        <v>1.0000000000000002</v>
      </c>
      <c r="P26" s="18">
        <f>SUM(P20:P25)</f>
        <v>1</v>
      </c>
      <c r="Q26" s="19">
        <f>SUM(Q20:Q25)</f>
        <v>1.0000000000000002</v>
      </c>
      <c r="U26" s="20">
        <f>SUM(U20:U25)</f>
        <v>8493.1939511297842</v>
      </c>
      <c r="V26" s="20">
        <f>SUM(V20:V25)</f>
        <v>8506.626758595954</v>
      </c>
      <c r="W26" s="20">
        <f>SUM(W20:W25)</f>
        <v>6022.5568279194358</v>
      </c>
      <c r="X26" s="21">
        <f>SUM(X20:X25)</f>
        <v>23022.377537645174</v>
      </c>
      <c r="AD26" s="20">
        <f>SUM(AD20:AD25)</f>
        <v>4192.3280744809208</v>
      </c>
      <c r="AE26" s="20">
        <f>SUM(AE20:AE25)</f>
        <v>5362.7308222833726</v>
      </c>
      <c r="AF26" s="20">
        <f>SUM(AF20:AF25)</f>
        <v>3820.4092430969026</v>
      </c>
      <c r="AG26" s="21">
        <f>SUM(AG20:AG25)</f>
        <v>13375.468139861196</v>
      </c>
      <c r="AM26" s="20">
        <f>SUM(AM20:AM25)</f>
        <v>4300.8658766488634</v>
      </c>
      <c r="AN26" s="20">
        <f>SUM(AN20:AN25)</f>
        <v>3143.8959363125819</v>
      </c>
      <c r="AO26" s="20">
        <f>SUM(AO20:AO25)</f>
        <v>2202.1475848225332</v>
      </c>
      <c r="AP26" s="21">
        <f>SUM(AP20:AP25)</f>
        <v>9646.9093977839784</v>
      </c>
      <c r="AY26" s="2" t="s">
        <v>359</v>
      </c>
      <c r="AZ26" s="127">
        <f>BU16 * $BL$10</f>
        <v>251.25997323066409</v>
      </c>
      <c r="BA26" s="127">
        <f t="shared" ref="BA26:BB26" si="81">BV16 * $BL$10</f>
        <v>494.70520159602705</v>
      </c>
      <c r="BB26" s="127">
        <f t="shared" si="81"/>
        <v>463.70209657239087</v>
      </c>
      <c r="BE26" s="2" t="s">
        <v>359</v>
      </c>
      <c r="BF26" s="127">
        <f>CB16 * $BL$10</f>
        <v>178.14150725756033</v>
      </c>
      <c r="BG26" s="127">
        <f t="shared" ref="BG26:BH26" si="82">CC16 * $BL$10</f>
        <v>201.51465256834987</v>
      </c>
      <c r="BH26" s="127">
        <f t="shared" si="82"/>
        <v>204.3276734387928</v>
      </c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</row>
    <row r="27" spans="1:83" x14ac:dyDescent="0.45">
      <c r="AZ27" s="127">
        <f>BU17 * $BL$10</f>
        <v>36.840329520474612</v>
      </c>
      <c r="BA27" s="127">
        <f t="shared" ref="BA27" si="83">BV17 * $BL$10</f>
        <v>1109.8521466055922</v>
      </c>
      <c r="BB27" s="127">
        <f t="shared" ref="BB27" si="84">BW17 * $BL$10</f>
        <v>3046.7681168388985</v>
      </c>
      <c r="BF27" s="127">
        <f t="shared" ref="BF27:BH27" si="85">CB17 * $BL$10</f>
        <v>46.855194561740156</v>
      </c>
      <c r="BG27" s="127">
        <f t="shared" si="85"/>
        <v>324.19028372520734</v>
      </c>
      <c r="BH27" s="127">
        <f t="shared" si="85"/>
        <v>868.5704418401649</v>
      </c>
      <c r="BK27" s="126"/>
      <c r="BL27" s="125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</row>
    <row r="28" spans="1:83" x14ac:dyDescent="0.45">
      <c r="A28"/>
      <c r="B28" s="10" t="s">
        <v>111</v>
      </c>
      <c r="C28" s="10" t="s">
        <v>112</v>
      </c>
      <c r="D28" s="10" t="s">
        <v>150</v>
      </c>
      <c r="E28" s="10" t="s">
        <v>114</v>
      </c>
      <c r="F28" s="14"/>
      <c r="G28"/>
      <c r="H28" s="10" t="s">
        <v>111</v>
      </c>
      <c r="I28" s="10" t="s">
        <v>112</v>
      </c>
      <c r="J28" s="10" t="s">
        <v>150</v>
      </c>
      <c r="K28" s="10" t="s">
        <v>114</v>
      </c>
      <c r="L28" s="14"/>
      <c r="M28"/>
      <c r="N28" s="10" t="s">
        <v>111</v>
      </c>
      <c r="O28" s="10" t="s">
        <v>112</v>
      </c>
      <c r="P28" s="10" t="s">
        <v>150</v>
      </c>
      <c r="Q28" s="10" t="s">
        <v>114</v>
      </c>
      <c r="T28"/>
      <c r="U28" s="10" t="s">
        <v>111</v>
      </c>
      <c r="V28" s="10" t="s">
        <v>112</v>
      </c>
      <c r="W28" s="10" t="s">
        <v>150</v>
      </c>
      <c r="X28" s="10" t="s">
        <v>114</v>
      </c>
      <c r="Y28" s="14"/>
      <c r="Z28" s="14"/>
      <c r="AA28" s="14"/>
      <c r="AB28" s="14"/>
      <c r="AC28"/>
      <c r="AD28" s="10" t="s">
        <v>111</v>
      </c>
      <c r="AE28" s="10" t="s">
        <v>112</v>
      </c>
      <c r="AF28" s="10" t="s">
        <v>150</v>
      </c>
      <c r="AG28" s="10" t="s">
        <v>114</v>
      </c>
      <c r="AH28" s="14"/>
      <c r="AI28" s="14"/>
      <c r="AJ28" s="14"/>
      <c r="AK28" s="14"/>
      <c r="AL28"/>
      <c r="AM28" s="10" t="s">
        <v>111</v>
      </c>
      <c r="AN28" s="10" t="s">
        <v>112</v>
      </c>
      <c r="AO28" s="10" t="s">
        <v>150</v>
      </c>
      <c r="AP28" s="10" t="s">
        <v>114</v>
      </c>
      <c r="BM28" s="60"/>
      <c r="BN28" s="127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</row>
    <row r="29" spans="1:83" x14ac:dyDescent="0.45">
      <c r="A29" s="11" t="s">
        <v>170</v>
      </c>
      <c r="B29" s="135"/>
      <c r="C29" s="16">
        <f>(AE29+AN29)/(AE35+AN35)</f>
        <v>0.10585280435275109</v>
      </c>
      <c r="D29" s="16">
        <f>(AF29+AO29)/(AF35+AO35)</f>
        <v>5.3724078262819566E-2</v>
      </c>
      <c r="E29" s="17">
        <f>(AG29+AP29)/(AG35+AP35)</f>
        <v>6.8148148736871333E-2</v>
      </c>
      <c r="G29" s="11" t="s">
        <v>170</v>
      </c>
      <c r="H29" s="135"/>
      <c r="I29" s="16">
        <f>AE29/AE35</f>
        <v>9.5469796382446057E-2</v>
      </c>
      <c r="J29" s="16">
        <f>AF29/AF35</f>
        <v>5.2458496964778646E-2</v>
      </c>
      <c r="K29" s="17">
        <f>AG29/AG35</f>
        <v>6.4265137263150557E-2</v>
      </c>
      <c r="M29" s="11" t="s">
        <v>170</v>
      </c>
      <c r="N29" s="135"/>
      <c r="O29" s="16">
        <f>AN29/AN35</f>
        <v>0.13955680463171355</v>
      </c>
      <c r="P29" s="16">
        <f>AO29/AO35</f>
        <v>5.8032752618352501E-2</v>
      </c>
      <c r="Q29" s="17">
        <f>AP29/AP35</f>
        <v>8.1193101237438697E-2</v>
      </c>
      <c r="T29" s="11" t="s">
        <v>170</v>
      </c>
      <c r="U29" s="14">
        <f t="shared" ref="U29:W34" si="86">AD29+AM29</f>
        <v>0</v>
      </c>
      <c r="V29" s="14">
        <f t="shared" si="86"/>
        <v>316.80289774208029</v>
      </c>
      <c r="W29" s="14">
        <f t="shared" si="86"/>
        <v>420.30339011735634</v>
      </c>
      <c r="X29" s="15">
        <f>SUM(U29:W29)</f>
        <v>737.10628785943663</v>
      </c>
      <c r="AC29" s="11" t="s">
        <v>170</v>
      </c>
      <c r="AD29" s="132"/>
      <c r="AE29" s="14">
        <f t="shared" ref="AE29:AF29" si="87">BA7</f>
        <v>218.43568788203433</v>
      </c>
      <c r="AF29" s="14">
        <f t="shared" si="87"/>
        <v>317.22437605087617</v>
      </c>
      <c r="AG29" s="15">
        <f>SUM(AD29:AF29)</f>
        <v>535.66006393291048</v>
      </c>
      <c r="AL29" s="11" t="s">
        <v>170</v>
      </c>
      <c r="AM29" s="132"/>
      <c r="AN29" s="14">
        <f t="shared" ref="AN29:AO29" si="88">BG7</f>
        <v>98.367209860045975</v>
      </c>
      <c r="AO29" s="14">
        <f t="shared" si="88"/>
        <v>103.07901406648014</v>
      </c>
      <c r="AP29" s="15">
        <f>SUM(AM29:AO29)</f>
        <v>201.4462239265261</v>
      </c>
      <c r="AY29" s="2" t="s">
        <v>360</v>
      </c>
      <c r="AZ29" s="127">
        <f>AZ23-AZ26</f>
        <v>0</v>
      </c>
      <c r="BA29" s="127">
        <f t="shared" ref="BA29:BB29" si="89">BA23-BA26</f>
        <v>0</v>
      </c>
      <c r="BB29" s="127">
        <f t="shared" si="89"/>
        <v>0</v>
      </c>
      <c r="BE29" s="2" t="s">
        <v>360</v>
      </c>
      <c r="BF29" s="127">
        <f>BF23-BF26</f>
        <v>0</v>
      </c>
      <c r="BG29" s="127">
        <f t="shared" ref="BG29:BH29" si="90">BG23-BG26</f>
        <v>0</v>
      </c>
      <c r="BH29" s="127">
        <f t="shared" si="90"/>
        <v>0</v>
      </c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</row>
    <row r="30" spans="1:83" x14ac:dyDescent="0.45">
      <c r="A30" s="11" t="s">
        <v>369</v>
      </c>
      <c r="B30" s="135"/>
      <c r="C30" s="16">
        <f>(AE30+AN30)/(AE35+AN35)</f>
        <v>1.5780559422975901E-3</v>
      </c>
      <c r="D30" s="39">
        <f>(AF30+AO30)/(AF35+AO35)</f>
        <v>3.2519883695688977E-4</v>
      </c>
      <c r="E30" s="17">
        <f>(AG30+AP30)/(AG35+AP35)</f>
        <v>6.7186564692601309E-4</v>
      </c>
      <c r="G30" s="11" t="s">
        <v>369</v>
      </c>
      <c r="H30" s="135"/>
      <c r="I30" s="16">
        <f>AE30/AE35</f>
        <v>1.5551784684218299E-3</v>
      </c>
      <c r="J30" s="39">
        <f>AF30/AF35</f>
        <v>2.5535189826148566E-4</v>
      </c>
      <c r="K30" s="13">
        <f>AG30/AG35</f>
        <v>6.1215545853350736E-4</v>
      </c>
      <c r="M30" s="11" t="s">
        <v>369</v>
      </c>
      <c r="N30" s="135"/>
      <c r="O30" s="16">
        <f>AN30/AN35</f>
        <v>1.6523178891337841E-3</v>
      </c>
      <c r="P30" s="39">
        <f>AO30/AO35</f>
        <v>5.6299289573069307E-4</v>
      </c>
      <c r="Q30" s="13">
        <f>AP30/AP35</f>
        <v>8.7246164738897104E-4</v>
      </c>
      <c r="T30" s="11" t="s">
        <v>369</v>
      </c>
      <c r="U30" s="14">
        <f t="shared" si="86"/>
        <v>0</v>
      </c>
      <c r="V30" s="14">
        <f t="shared" si="86"/>
        <v>4.7229045878933524</v>
      </c>
      <c r="W30" s="14">
        <f t="shared" si="86"/>
        <v>2.5441511153816263</v>
      </c>
      <c r="X30" s="15">
        <f t="shared" ref="X30:X34" si="91">SUM(U30:W30)</f>
        <v>7.2670557032749787</v>
      </c>
      <c r="AC30" s="11" t="s">
        <v>369</v>
      </c>
      <c r="AD30" s="132"/>
      <c r="AE30" s="14">
        <f t="shared" ref="AE30:AF30" si="92">BA9</f>
        <v>3.5582612658793993</v>
      </c>
      <c r="AF30" s="14">
        <f t="shared" si="92"/>
        <v>1.5441511153816261</v>
      </c>
      <c r="AG30" s="15">
        <f t="shared" ref="AG30:AG34" si="93">SUM(AD30:AF30)</f>
        <v>5.1024123812610256</v>
      </c>
      <c r="AL30" s="11" t="s">
        <v>369</v>
      </c>
      <c r="AM30" s="132"/>
      <c r="AN30" s="133">
        <f>BG9-AO30</f>
        <v>1.1646433220139532</v>
      </c>
      <c r="AO30" s="137">
        <v>1</v>
      </c>
      <c r="AP30" s="15">
        <f t="shared" ref="AP30:AP34" si="94">SUM(AM30:AO30)</f>
        <v>2.1646433220139532</v>
      </c>
      <c r="AZ30" s="127">
        <f>AZ24-AZ27</f>
        <v>0</v>
      </c>
      <c r="BA30" s="127">
        <f t="shared" ref="BA30:BB30" si="95">BA24-BA27</f>
        <v>0</v>
      </c>
      <c r="BB30" s="127">
        <f t="shared" si="95"/>
        <v>0</v>
      </c>
      <c r="BF30" s="127">
        <f>BF24-BF27</f>
        <v>0</v>
      </c>
      <c r="BG30" s="127">
        <f t="shared" ref="BG30:BH30" si="96">BG24-BG27</f>
        <v>0</v>
      </c>
      <c r="BH30" s="127">
        <f t="shared" si="96"/>
        <v>0</v>
      </c>
      <c r="BK30" s="125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</row>
    <row r="31" spans="1:83" x14ac:dyDescent="0.45">
      <c r="A31" s="11" t="s">
        <v>370</v>
      </c>
      <c r="B31" s="135"/>
      <c r="C31" s="16">
        <f>(AE31+AN31)/(AE35+AN35)</f>
        <v>3.915318246632357E-3</v>
      </c>
      <c r="D31" s="39">
        <f>(AF31+AO31)/(AF35+AO35)</f>
        <v>5.4023208080402896E-3</v>
      </c>
      <c r="E31" s="17">
        <f>(AG31+AP31)/(AG35+AP35)</f>
        <v>4.9908657169674556E-3</v>
      </c>
      <c r="G31" s="11" t="s">
        <v>370</v>
      </c>
      <c r="H31" s="135"/>
      <c r="I31" s="16">
        <f>AE31/AE35</f>
        <v>4.6226582047183178E-3</v>
      </c>
      <c r="J31" s="39">
        <f>AF31/AF35</f>
        <v>6.338629374780639E-3</v>
      </c>
      <c r="K31" s="13">
        <f>AG31/AG35</f>
        <v>5.867593748291748E-3</v>
      </c>
      <c r="M31" s="11" t="s">
        <v>370</v>
      </c>
      <c r="N31" s="135"/>
      <c r="O31" s="16">
        <f>AN31/AN35</f>
        <v>1.6192412126136515E-3</v>
      </c>
      <c r="P31" s="39">
        <f>AO31/AO35</f>
        <v>2.2146562015666997E-3</v>
      </c>
      <c r="Q31" s="13">
        <f>AP31/AP35</f>
        <v>2.0455034377305516E-3</v>
      </c>
      <c r="T31" s="11" t="s">
        <v>370</v>
      </c>
      <c r="U31" s="14">
        <f t="shared" ref="U31" si="97">AD31+AM31</f>
        <v>0</v>
      </c>
      <c r="V31" s="14">
        <f t="shared" ref="V31" si="98">AE31+AN31</f>
        <v>11.718009491576916</v>
      </c>
      <c r="W31" s="14">
        <f t="shared" ref="W31" si="99">AF31+AO31</f>
        <v>42.264359362537014</v>
      </c>
      <c r="X31" s="15">
        <f t="shared" ref="X31" si="100">SUM(U31:W31)</f>
        <v>53.982368854113929</v>
      </c>
      <c r="AC31" s="11" t="s">
        <v>370</v>
      </c>
      <c r="AD31" s="132"/>
      <c r="AE31" s="14">
        <f t="shared" ref="AE31:AF31" si="101">BA11</f>
        <v>10.576680406294845</v>
      </c>
      <c r="AF31" s="14">
        <f t="shared" si="101"/>
        <v>38.330639739499219</v>
      </c>
      <c r="AG31" s="15">
        <f t="shared" ref="AG31" si="102">SUM(AD31:AF31)</f>
        <v>48.90732014579406</v>
      </c>
      <c r="AL31" s="11" t="s">
        <v>370</v>
      </c>
      <c r="AM31" s="132"/>
      <c r="AN31" s="14">
        <f t="shared" ref="AN31:AO31" si="103">BG11</f>
        <v>1.1413290852820714</v>
      </c>
      <c r="AO31" s="14">
        <f t="shared" si="103"/>
        <v>3.9337196230377973</v>
      </c>
      <c r="AP31" s="15">
        <f t="shared" si="94"/>
        <v>5.0750487083198692</v>
      </c>
      <c r="BM31" s="60"/>
      <c r="BN31" s="127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</row>
    <row r="32" spans="1:83" x14ac:dyDescent="0.45">
      <c r="A32" s="11" t="s">
        <v>172</v>
      </c>
      <c r="B32" s="135"/>
      <c r="C32" s="16">
        <f>(AE32+AN32)/(AE35+AN35)</f>
        <v>0.36853911670425937</v>
      </c>
      <c r="D32" s="16">
        <f>(AF32+AO32)/(AF35+AO35)</f>
        <v>0.39431179964689933</v>
      </c>
      <c r="E32" s="17">
        <f>(AG32+AP32)/(AG35+AP35)</f>
        <v>0.38718047258495075</v>
      </c>
      <c r="G32" s="11" t="s">
        <v>172</v>
      </c>
      <c r="H32" s="135"/>
      <c r="I32" s="16">
        <f t="shared" ref="I32:J32" si="104">AE32/AE35</f>
        <v>0.36870818036103564</v>
      </c>
      <c r="J32" s="16">
        <f t="shared" si="104"/>
        <v>0.38273046652616233</v>
      </c>
      <c r="K32" s="13">
        <f>AG32/AG35</f>
        <v>0.37888133638701366</v>
      </c>
      <c r="M32" s="11" t="s">
        <v>172</v>
      </c>
      <c r="N32" s="135"/>
      <c r="O32" s="16">
        <f>AN32/AN35</f>
        <v>0.36799032375799123</v>
      </c>
      <c r="P32" s="16">
        <f>AO32/AO35</f>
        <v>0.43374047412039823</v>
      </c>
      <c r="Q32" s="13">
        <f>AP32/AP35</f>
        <v>0.4150613681811951</v>
      </c>
      <c r="T32" s="11" t="s">
        <v>172</v>
      </c>
      <c r="U32" s="14">
        <f t="shared" si="86"/>
        <v>0</v>
      </c>
      <c r="V32" s="14">
        <f t="shared" si="86"/>
        <v>1102.986933762626</v>
      </c>
      <c r="W32" s="14">
        <f t="shared" si="86"/>
        <v>3084.8474559974638</v>
      </c>
      <c r="X32" s="15">
        <f t="shared" si="91"/>
        <v>4187.8343897600898</v>
      </c>
      <c r="AC32" s="11" t="s">
        <v>172</v>
      </c>
      <c r="AD32" s="132"/>
      <c r="AE32" s="14">
        <f>BA13</f>
        <v>843.60738219511518</v>
      </c>
      <c r="AF32" s="14">
        <f>BB13</f>
        <v>2314.4283665035218</v>
      </c>
      <c r="AG32" s="15">
        <f t="shared" si="93"/>
        <v>3158.0357486986368</v>
      </c>
      <c r="AL32" s="11" t="s">
        <v>172</v>
      </c>
      <c r="AM32" s="132"/>
      <c r="AN32" s="14">
        <f>BG13</f>
        <v>259.37955156751087</v>
      </c>
      <c r="AO32" s="14">
        <f>BH13</f>
        <v>770.41908949394178</v>
      </c>
      <c r="AP32" s="15">
        <f t="shared" si="94"/>
        <v>1029.7986410614526</v>
      </c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</row>
    <row r="33" spans="1:83" x14ac:dyDescent="0.45">
      <c r="A33" s="11" t="s">
        <v>173</v>
      </c>
      <c r="B33" s="135"/>
      <c r="C33" s="16">
        <f>(AE33+AN33)/(AE35+AN35)</f>
        <v>4.0960587499320654E-2</v>
      </c>
      <c r="D33" s="16">
        <f>(AF33+AO33)/(AF35+AO35)</f>
        <v>4.5769653812830186E-2</v>
      </c>
      <c r="E33" s="17">
        <f>(AG33+AP33)/(AG35+AP35)</f>
        <v>4.4438980369923088E-2</v>
      </c>
      <c r="G33" s="11" t="s">
        <v>173</v>
      </c>
      <c r="H33" s="135"/>
      <c r="I33" s="16">
        <f>AE33/AE35</f>
        <v>4.4570710365157869E-2</v>
      </c>
      <c r="J33" s="16">
        <f>AF33/AF35</f>
        <v>5.4381637544330827E-2</v>
      </c>
      <c r="K33" s="13">
        <f>AG33/AG35</f>
        <v>5.1688529227067667E-2</v>
      </c>
      <c r="M33" s="11" t="s">
        <v>173</v>
      </c>
      <c r="N33" s="135"/>
      <c r="O33" s="16">
        <f>AN33/AN35</f>
        <v>2.9241865677546705E-2</v>
      </c>
      <c r="P33" s="16">
        <f>AO33/AO35</f>
        <v>1.6450135966269909E-2</v>
      </c>
      <c r="Q33" s="13">
        <f>AP33/AP35</f>
        <v>2.0084166810391088E-2</v>
      </c>
      <c r="T33" s="11" t="s">
        <v>173</v>
      </c>
      <c r="U33" s="14">
        <f t="shared" si="86"/>
        <v>0</v>
      </c>
      <c r="V33" s="14">
        <f t="shared" si="86"/>
        <v>122.58940981628852</v>
      </c>
      <c r="W33" s="14">
        <f t="shared" si="86"/>
        <v>358.0729774072945</v>
      </c>
      <c r="X33" s="15">
        <f t="shared" si="91"/>
        <v>480.66238722358304</v>
      </c>
      <c r="AC33" s="11" t="s">
        <v>173</v>
      </c>
      <c r="AD33" s="132"/>
      <c r="AE33" s="14">
        <f>BA15</f>
        <v>101.97815588715653</v>
      </c>
      <c r="AF33" s="14">
        <f>BB15</f>
        <v>328.85389473144699</v>
      </c>
      <c r="AG33" s="15">
        <f t="shared" si="93"/>
        <v>430.83205061860349</v>
      </c>
      <c r="AL33" s="11" t="s">
        <v>173</v>
      </c>
      <c r="AM33" s="132"/>
      <c r="AN33" s="14">
        <f>BG15</f>
        <v>20.611253929131994</v>
      </c>
      <c r="AO33" s="14">
        <f>BH15</f>
        <v>29.219082675847492</v>
      </c>
      <c r="AP33" s="15">
        <f t="shared" si="94"/>
        <v>49.830336604979486</v>
      </c>
      <c r="BK33" s="125"/>
      <c r="BO33" s="103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</row>
    <row r="34" spans="1:83" x14ac:dyDescent="0.45">
      <c r="A34" s="11" t="s">
        <v>174</v>
      </c>
      <c r="B34" s="135"/>
      <c r="C34" s="16">
        <f>(AE34+AN34)/(AE35+AN35)</f>
        <v>0.47915411725473894</v>
      </c>
      <c r="D34" s="39">
        <f>(AF34+AO34)/(AF35+AO35)</f>
        <v>0.50046694863245389</v>
      </c>
      <c r="E34" s="17">
        <f>(AG34+AP34)/(AG35+AP35)</f>
        <v>0.49456966694436122</v>
      </c>
      <c r="G34" s="11" t="s">
        <v>174</v>
      </c>
      <c r="H34" s="135"/>
      <c r="I34" s="16">
        <f t="shared" ref="I34:J34" si="105">AE34/AE35</f>
        <v>0.48507347621822028</v>
      </c>
      <c r="J34" s="39">
        <f t="shared" si="105"/>
        <v>0.50383541769168616</v>
      </c>
      <c r="K34" s="13">
        <f>AG34/AG35</f>
        <v>0.49868524791594276</v>
      </c>
      <c r="M34" s="11" t="s">
        <v>174</v>
      </c>
      <c r="N34" s="135"/>
      <c r="O34" s="16">
        <f>AN34/AN35</f>
        <v>0.45993944683100119</v>
      </c>
      <c r="P34" s="39">
        <f>AO34/AO35</f>
        <v>0.48899898819768195</v>
      </c>
      <c r="Q34" s="13">
        <f>AP34/AP35</f>
        <v>0.48074339868585575</v>
      </c>
      <c r="T34" s="11" t="s">
        <v>174</v>
      </c>
      <c r="U34" s="14">
        <f t="shared" si="86"/>
        <v>0</v>
      </c>
      <c r="V34" s="14">
        <f t="shared" si="86"/>
        <v>1434.0424303307996</v>
      </c>
      <c r="W34" s="14">
        <f t="shared" si="86"/>
        <v>3915.3385586790637</v>
      </c>
      <c r="X34" s="15">
        <f t="shared" si="91"/>
        <v>5349.3809890098637</v>
      </c>
      <c r="AC34" s="11" t="s">
        <v>174</v>
      </c>
      <c r="AD34" s="132"/>
      <c r="AE34" s="14">
        <f>BA17</f>
        <v>1109.8521466055922</v>
      </c>
      <c r="AF34" s="14">
        <f>BB17</f>
        <v>3046.7681168388985</v>
      </c>
      <c r="AG34" s="15">
        <f t="shared" si="93"/>
        <v>4156.6202634444908</v>
      </c>
      <c r="AL34" s="11" t="s">
        <v>174</v>
      </c>
      <c r="AM34" s="132"/>
      <c r="AN34" s="14">
        <f>BG17</f>
        <v>324.19028372520734</v>
      </c>
      <c r="AO34" s="14">
        <f>BH17</f>
        <v>868.5704418401649</v>
      </c>
      <c r="AP34" s="15">
        <f t="shared" si="94"/>
        <v>1192.7607255653722</v>
      </c>
      <c r="BM34" s="60"/>
      <c r="BN34" s="127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</row>
    <row r="35" spans="1:83" x14ac:dyDescent="0.45">
      <c r="B35" s="136"/>
      <c r="C35" s="18">
        <f>SUM(C29:C34)</f>
        <v>1</v>
      </c>
      <c r="D35" s="18">
        <f>SUM(D29:D34)</f>
        <v>1</v>
      </c>
      <c r="E35" s="19">
        <f>SUM(E29:E34)</f>
        <v>0.99999999999999989</v>
      </c>
      <c r="H35" s="136"/>
      <c r="I35" s="18">
        <f>SUM(I29:I34)</f>
        <v>1</v>
      </c>
      <c r="J35" s="18">
        <f>SUM(J29:J34)</f>
        <v>1</v>
      </c>
      <c r="K35" s="19">
        <f>SUM(K29:K34)</f>
        <v>1</v>
      </c>
      <c r="N35" s="136"/>
      <c r="O35" s="18">
        <f>SUM(O29:O34)</f>
        <v>1</v>
      </c>
      <c r="P35" s="18">
        <f>SUM(P29:P34)</f>
        <v>1</v>
      </c>
      <c r="Q35" s="19">
        <f>SUM(Q29:Q34)</f>
        <v>1.0000000000000002</v>
      </c>
      <c r="U35" s="20">
        <f>SUM(U29:U34)</f>
        <v>0</v>
      </c>
      <c r="V35" s="20">
        <f>SUM(V29:V34)</f>
        <v>2992.8625857312645</v>
      </c>
      <c r="W35" s="20">
        <f>SUM(W29:W34)</f>
        <v>7823.3708926790969</v>
      </c>
      <c r="X35" s="21">
        <f>SUM(X29:X34)</f>
        <v>10816.233478410362</v>
      </c>
      <c r="AD35" s="20">
        <f>SUM(AD29:AD34)</f>
        <v>0</v>
      </c>
      <c r="AE35" s="20">
        <f>SUM(AE29:AE34)</f>
        <v>2288.0083142420726</v>
      </c>
      <c r="AF35" s="20">
        <f>SUM(AF29:AF34)</f>
        <v>6047.1495449796239</v>
      </c>
      <c r="AG35" s="21">
        <f>SUM(AG29:AG34)</f>
        <v>8335.1578592216974</v>
      </c>
      <c r="AM35" s="20">
        <f>SUM(AM29:AM34)</f>
        <v>0</v>
      </c>
      <c r="AN35" s="20">
        <f>SUM(AN29:AN34)</f>
        <v>704.85427148919212</v>
      </c>
      <c r="AO35" s="20">
        <f>SUM(AO29:AO34)</f>
        <v>1776.2213476994721</v>
      </c>
      <c r="AP35" s="21">
        <f>SUM(AP29:AP34)</f>
        <v>2481.0756191886639</v>
      </c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</row>
    <row r="36" spans="1:83" x14ac:dyDescent="0.45">
      <c r="BK36" s="125"/>
      <c r="BO36" s="103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</row>
    <row r="37" spans="1:83" x14ac:dyDescent="0.45"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</row>
    <row r="38" spans="1:83" x14ac:dyDescent="0.45">
      <c r="A38" s="7" t="str">
        <f>T38</f>
        <v>HBO - Daily</v>
      </c>
      <c r="B38" s="8"/>
      <c r="C38" s="8"/>
      <c r="D38" s="8"/>
      <c r="E38" s="8"/>
      <c r="G38" s="7" t="str">
        <f>AC38</f>
        <v>HBO - Peak</v>
      </c>
      <c r="H38" s="8"/>
      <c r="I38" s="8"/>
      <c r="J38" s="8"/>
      <c r="K38" s="8"/>
      <c r="M38" s="7" t="str">
        <f>AL38</f>
        <v>HBO - Off-Peak</v>
      </c>
      <c r="N38" s="8"/>
      <c r="O38" s="8"/>
      <c r="P38" s="8"/>
      <c r="Q38" s="8"/>
      <c r="T38" s="7" t="str">
        <f>AS38</f>
        <v>HBO - Daily</v>
      </c>
      <c r="U38" s="8"/>
      <c r="V38" s="8"/>
      <c r="W38" s="8"/>
      <c r="X38" s="8"/>
      <c r="AC38" s="7" t="str">
        <f>AY38</f>
        <v>HBO - Peak</v>
      </c>
      <c r="AD38" s="8"/>
      <c r="AE38" s="8"/>
      <c r="AF38" s="8"/>
      <c r="AG38" s="8"/>
      <c r="AL38" s="7" t="str">
        <f>BE38</f>
        <v>HBO - Off-Peak</v>
      </c>
      <c r="AM38" s="8"/>
      <c r="AN38" s="8"/>
      <c r="AO38" s="8"/>
      <c r="AP38" s="8"/>
      <c r="AS38" s="7" t="s">
        <v>244</v>
      </c>
      <c r="AT38" s="8"/>
      <c r="AU38" s="8"/>
      <c r="AV38" s="8"/>
      <c r="AW38" s="8"/>
      <c r="AY38" s="7" t="str">
        <f>BT38</f>
        <v>HBO - Peak</v>
      </c>
      <c r="AZ38" s="8"/>
      <c r="BA38" s="8"/>
      <c r="BB38" s="8"/>
      <c r="BC38" s="8"/>
      <c r="BE38" s="7" t="str">
        <f>CA38</f>
        <v>HBO - Off-Peak</v>
      </c>
      <c r="BF38" s="8"/>
      <c r="BG38" s="8"/>
      <c r="BH38" s="8"/>
      <c r="BI38" s="8"/>
      <c r="BK38" s="129" t="s">
        <v>357</v>
      </c>
      <c r="BL38" s="129"/>
      <c r="BM38" s="129"/>
      <c r="BN38" s="129"/>
      <c r="BO38" s="129"/>
      <c r="BP38" s="129"/>
      <c r="BQ38" s="129"/>
      <c r="BR38" s="129"/>
      <c r="BT38" s="65" t="s">
        <v>138</v>
      </c>
      <c r="BU38" s="64"/>
      <c r="BV38" s="64"/>
      <c r="BW38" s="64"/>
      <c r="BX38" s="64"/>
      <c r="BY38" s="64"/>
      <c r="BZ38" s="64"/>
      <c r="CA38" s="65" t="s">
        <v>293</v>
      </c>
      <c r="CB38" s="64"/>
      <c r="CC38" s="64"/>
      <c r="CD38" s="64"/>
      <c r="CE38" s="64"/>
    </row>
    <row r="39" spans="1:83" x14ac:dyDescent="0.45">
      <c r="A39"/>
      <c r="B39" s="10" t="s">
        <v>111</v>
      </c>
      <c r="C39" s="10" t="s">
        <v>112</v>
      </c>
      <c r="D39" s="10" t="s">
        <v>150</v>
      </c>
      <c r="E39" s="10" t="s">
        <v>114</v>
      </c>
      <c r="G39"/>
      <c r="H39" s="10" t="s">
        <v>111</v>
      </c>
      <c r="I39" s="10" t="s">
        <v>112</v>
      </c>
      <c r="J39" s="10" t="s">
        <v>150</v>
      </c>
      <c r="K39" s="10" t="s">
        <v>114</v>
      </c>
      <c r="M39"/>
      <c r="N39" s="10" t="s">
        <v>111</v>
      </c>
      <c r="O39" s="10" t="s">
        <v>112</v>
      </c>
      <c r="P39" s="10" t="s">
        <v>150</v>
      </c>
      <c r="Q39" s="10" t="s">
        <v>114</v>
      </c>
      <c r="T39"/>
      <c r="U39" s="10" t="s">
        <v>111</v>
      </c>
      <c r="V39" s="10" t="s">
        <v>112</v>
      </c>
      <c r="W39" s="10" t="s">
        <v>150</v>
      </c>
      <c r="X39" s="10" t="s">
        <v>114</v>
      </c>
      <c r="AC39"/>
      <c r="AD39" s="10" t="s">
        <v>111</v>
      </c>
      <c r="AE39" s="10" t="s">
        <v>112</v>
      </c>
      <c r="AF39" s="10" t="s">
        <v>150</v>
      </c>
      <c r="AG39" s="10" t="s">
        <v>114</v>
      </c>
      <c r="AL39"/>
      <c r="AM39" s="10" t="s">
        <v>111</v>
      </c>
      <c r="AN39" s="10" t="s">
        <v>112</v>
      </c>
      <c r="AO39" s="10" t="s">
        <v>150</v>
      </c>
      <c r="AP39" s="10" t="s">
        <v>114</v>
      </c>
      <c r="AS39"/>
      <c r="AT39" s="10" t="s">
        <v>111</v>
      </c>
      <c r="AU39" s="10" t="s">
        <v>112</v>
      </c>
      <c r="AV39" s="10" t="s">
        <v>113</v>
      </c>
      <c r="AW39" s="10" t="s">
        <v>114</v>
      </c>
      <c r="AY39"/>
      <c r="AZ39" s="10" t="s">
        <v>111</v>
      </c>
      <c r="BA39" s="10" t="s">
        <v>112</v>
      </c>
      <c r="BB39" s="10" t="s">
        <v>113</v>
      </c>
      <c r="BC39" s="10" t="s">
        <v>114</v>
      </c>
      <c r="BE39"/>
      <c r="BF39" s="10" t="s">
        <v>111</v>
      </c>
      <c r="BG39" s="10" t="s">
        <v>112</v>
      </c>
      <c r="BH39" s="10" t="s">
        <v>113</v>
      </c>
      <c r="BI39" s="10" t="s">
        <v>114</v>
      </c>
      <c r="BK39" s="129"/>
      <c r="BL39" s="129"/>
      <c r="BM39" s="129"/>
      <c r="BN39" s="129" t="s">
        <v>354</v>
      </c>
      <c r="BO39" s="129" t="s">
        <v>352</v>
      </c>
      <c r="BP39" s="129"/>
      <c r="BQ39" s="129"/>
      <c r="BR39" s="129"/>
      <c r="BT39" s="64"/>
      <c r="BU39" s="66" t="s">
        <v>111</v>
      </c>
      <c r="BV39" s="66" t="s">
        <v>112</v>
      </c>
      <c r="BW39" s="66" t="s">
        <v>150</v>
      </c>
      <c r="BX39" s="66" t="s">
        <v>114</v>
      </c>
      <c r="BY39" s="66"/>
      <c r="BZ39" s="64"/>
      <c r="CA39" s="64"/>
      <c r="CB39" s="66" t="s">
        <v>111</v>
      </c>
      <c r="CC39" s="66" t="s">
        <v>112</v>
      </c>
      <c r="CD39" s="66" t="s">
        <v>150</v>
      </c>
      <c r="CE39" s="66" t="s">
        <v>114</v>
      </c>
    </row>
    <row r="40" spans="1:83" x14ac:dyDescent="0.45">
      <c r="A40" s="11" t="s">
        <v>147</v>
      </c>
      <c r="B40" s="16">
        <f>(AD40+AM40)/(AD46+AM46)</f>
        <v>0.48063250873381735</v>
      </c>
      <c r="C40" s="16">
        <f>(AE40+AN40)/(AE46+AN46)</f>
        <v>0.39067458729222981</v>
      </c>
      <c r="D40" s="16">
        <f>(AF40+AO40)/(AF46+AO46)</f>
        <v>0.31299008413018453</v>
      </c>
      <c r="E40" s="17">
        <f>(AG40+AP40)/(AG46+AP46)</f>
        <v>0.4039332040138866</v>
      </c>
      <c r="G40" s="11" t="s">
        <v>147</v>
      </c>
      <c r="H40" s="16">
        <f>AD40/AD46</f>
        <v>0.46903308141599698</v>
      </c>
      <c r="I40" s="16">
        <f>AE40/AE46</f>
        <v>0.29603900545733447</v>
      </c>
      <c r="J40" s="16">
        <f>AF40/AF46</f>
        <v>0.3297841462350371</v>
      </c>
      <c r="K40" s="17">
        <f>AG40/AG46</f>
        <v>0.37073249222973376</v>
      </c>
      <c r="M40" s="11" t="str">
        <f>G40</f>
        <v>Local</v>
      </c>
      <c r="N40" s="16">
        <f>AM40/AM46</f>
        <v>0.48638817826967501</v>
      </c>
      <c r="O40" s="16">
        <f>AN40/AN46</f>
        <v>0.45408693538276751</v>
      </c>
      <c r="P40" s="16">
        <f>AO40/AO46</f>
        <v>0.29998615816059621</v>
      </c>
      <c r="Q40" s="17">
        <f>AP40/AP46</f>
        <v>0.42455575429745257</v>
      </c>
      <c r="T40" s="11" t="s">
        <v>147</v>
      </c>
      <c r="U40" s="14">
        <f>AD40+AM40</f>
        <v>4238.6839692139356</v>
      </c>
      <c r="V40" s="14">
        <f t="shared" ref="V40:V45" si="106">AE40+AN40</f>
        <v>2207.1430105813674</v>
      </c>
      <c r="W40" s="14">
        <f t="shared" ref="W40:W45" si="107">AF40+AO40</f>
        <v>2070.1358621691252</v>
      </c>
      <c r="X40" s="15">
        <f>SUM(U40:W40)</f>
        <v>8515.9628419644287</v>
      </c>
      <c r="AC40" s="11" t="s">
        <v>147</v>
      </c>
      <c r="AD40" s="14">
        <f>AD54+AD63</f>
        <v>1371.798044670724</v>
      </c>
      <c r="AE40" s="14">
        <f t="shared" ref="AE40:AF40" si="108">AE54+AE63</f>
        <v>671.04133291570861</v>
      </c>
      <c r="AF40" s="14">
        <f t="shared" si="108"/>
        <v>951.88742691760558</v>
      </c>
      <c r="AG40" s="15">
        <f>SUM(AD40:AF40)</f>
        <v>2994.7268045040382</v>
      </c>
      <c r="AL40" s="11" t="str">
        <f>AC40</f>
        <v>Local</v>
      </c>
      <c r="AM40" s="14">
        <f>AM54+AM63</f>
        <v>2866.8859245432118</v>
      </c>
      <c r="AN40" s="14">
        <f t="shared" ref="AN40:AO40" si="109">AN54+AN63</f>
        <v>1536.1016776656588</v>
      </c>
      <c r="AO40" s="14">
        <f t="shared" si="109"/>
        <v>1118.2484352515196</v>
      </c>
      <c r="AP40" s="15">
        <f>SUM(AM40:AO40)</f>
        <v>5521.2360374603895</v>
      </c>
      <c r="AS40" s="11" t="s">
        <v>151</v>
      </c>
      <c r="AT40" s="14">
        <f t="shared" ref="AT40:AV41" si="110">AZ40+BF40</f>
        <v>4183.5289490217856</v>
      </c>
      <c r="AU40" s="14">
        <f t="shared" si="110"/>
        <v>2124.31009717304</v>
      </c>
      <c r="AV40" s="14">
        <f t="shared" si="110"/>
        <v>1780.1422948432707</v>
      </c>
      <c r="AW40" s="15">
        <f>SUM(AT40:AV40)</f>
        <v>8087.9813410380966</v>
      </c>
      <c r="AY40" s="11" t="s">
        <v>151</v>
      </c>
      <c r="AZ40" s="128">
        <f>BU40 * $BL$10-AZ63</f>
        <v>1357.8720494368029</v>
      </c>
      <c r="BA40" s="128">
        <f t="shared" ref="BA40:BA41" si="111">BV40 * $BL$10-BA63</f>
        <v>643.17527599291157</v>
      </c>
      <c r="BB40" s="128">
        <f t="shared" ref="BB40:BB41" si="112">BW40 * $BL$10-BB63</f>
        <v>754.08938002992477</v>
      </c>
      <c r="BC40" s="15">
        <f>SUM(AZ40:BB40)</f>
        <v>2755.1367054596394</v>
      </c>
      <c r="BE40" s="11" t="str">
        <f t="shared" ref="BE40:BE41" si="113">AY40</f>
        <v>WALK_LOCAL</v>
      </c>
      <c r="BF40" s="128">
        <f>CB40 * $BL$10-BF63</f>
        <v>2825.6568995849825</v>
      </c>
      <c r="BG40" s="128">
        <f t="shared" ref="BG40:BG41" si="114">CC40 * $BL$10-BG63</f>
        <v>1481.1348211801287</v>
      </c>
      <c r="BH40" s="128">
        <f t="shared" ref="BH40:BH41" si="115">CD40 * $BL$10-BH63</f>
        <v>1026.052914813346</v>
      </c>
      <c r="BI40" s="15">
        <f>SUM(BF40:BH40)</f>
        <v>5332.8446355784581</v>
      </c>
      <c r="BK40" s="130" t="s">
        <v>353</v>
      </c>
      <c r="BL40" s="129"/>
      <c r="BM40" s="129" t="s">
        <v>316</v>
      </c>
      <c r="BN40" s="129">
        <v>41940</v>
      </c>
      <c r="BO40" s="129">
        <v>39353</v>
      </c>
      <c r="BP40" s="129"/>
      <c r="BQ40" s="129"/>
      <c r="BR40" s="129"/>
      <c r="BT40" s="67" t="s">
        <v>257</v>
      </c>
      <c r="BU40" s="68">
        <v>2022.538909951694</v>
      </c>
      <c r="BV40" s="68">
        <v>958.0041228141697</v>
      </c>
      <c r="BW40" s="68">
        <v>1123.2097408032378</v>
      </c>
      <c r="BX40" s="69">
        <v>4103.7527735691019</v>
      </c>
      <c r="BY40" s="68"/>
      <c r="BZ40" s="64"/>
      <c r="CA40" s="67" t="s">
        <v>257</v>
      </c>
      <c r="CB40" s="68">
        <v>4208.7920050747589</v>
      </c>
      <c r="CC40" s="68">
        <v>2206.1377638369131</v>
      </c>
      <c r="CD40" s="68">
        <v>1528.2971210285059</v>
      </c>
      <c r="CE40" s="69">
        <v>7943.2268899401779</v>
      </c>
    </row>
    <row r="41" spans="1:83" x14ac:dyDescent="0.45">
      <c r="A41" s="11" t="s">
        <v>366</v>
      </c>
      <c r="B41" s="39">
        <f>(AD41+AM41)/(AD46+AM46)</f>
        <v>1.6240724550408984E-2</v>
      </c>
      <c r="C41" s="39">
        <f>(AE41+AN41)/(AE46+AN46)</f>
        <v>1.1073877426631797E-2</v>
      </c>
      <c r="D41" s="39">
        <f>(AF41+AO41)/(AF46+AO46)</f>
        <v>1.1061906405105067E-2</v>
      </c>
      <c r="E41" s="17">
        <f>(AG41+AP41)/(AG46+AP46)</f>
        <v>1.3231443013913954E-2</v>
      </c>
      <c r="G41" s="11" t="s">
        <v>366</v>
      </c>
      <c r="H41" s="39">
        <f>AD41/AD46</f>
        <v>2.8895554615143232E-2</v>
      </c>
      <c r="I41" s="39">
        <f>AE41/AE46</f>
        <v>1.7718796994196213E-2</v>
      </c>
      <c r="J41" s="39">
        <f>AF41/AF46</f>
        <v>1.1046711181834364E-2</v>
      </c>
      <c r="K41" s="13">
        <f>AG41/AG46</f>
        <v>1.9381462984862711E-2</v>
      </c>
      <c r="M41" s="11" t="s">
        <v>366</v>
      </c>
      <c r="N41" s="39">
        <f>AM41/AM46</f>
        <v>9.9613611051857526E-3</v>
      </c>
      <c r="O41" s="39">
        <f>AN41/AN46</f>
        <v>6.6213243331541523E-3</v>
      </c>
      <c r="P41" s="39">
        <f>AO41/AO46</f>
        <v>1.1073672323158123E-2</v>
      </c>
      <c r="Q41" s="13">
        <f>AP41/AP46</f>
        <v>9.411371416642866E-3</v>
      </c>
      <c r="T41" s="11" t="s">
        <v>366</v>
      </c>
      <c r="U41" s="14">
        <f t="shared" ref="U41:U45" si="116">AD41+AM41</f>
        <v>143.22647251137596</v>
      </c>
      <c r="V41" s="14">
        <f t="shared" si="106"/>
        <v>62.562633857580508</v>
      </c>
      <c r="W41" s="14">
        <f t="shared" si="107"/>
        <v>73.164136227528246</v>
      </c>
      <c r="X41" s="15">
        <f t="shared" ref="X41:X45" si="117">SUM(U41:W41)</f>
        <v>278.95324259648476</v>
      </c>
      <c r="AC41" s="11" t="s">
        <v>366</v>
      </c>
      <c r="AD41" s="14">
        <f t="shared" ref="AD41:AF41" si="118">AD55+AD64</f>
        <v>84.511875369347166</v>
      </c>
      <c r="AE41" s="14">
        <f t="shared" si="118"/>
        <v>40.163778871909116</v>
      </c>
      <c r="AF41" s="14">
        <f t="shared" si="118"/>
        <v>31.885175812193395</v>
      </c>
      <c r="AG41" s="15">
        <f t="shared" ref="AG41:AG45" si="119">SUM(AD41:AF41)</f>
        <v>156.56083005344968</v>
      </c>
      <c r="AL41" s="11" t="str">
        <f t="shared" ref="AL41:AL45" si="120">AC41</f>
        <v>BRT1</v>
      </c>
      <c r="AM41" s="14">
        <f t="shared" ref="AM41:AO41" si="121">AM55+AM64</f>
        <v>58.714597142028779</v>
      </c>
      <c r="AN41" s="14">
        <f t="shared" si="121"/>
        <v>22.398854985671388</v>
      </c>
      <c r="AO41" s="14">
        <f t="shared" si="121"/>
        <v>41.278960415334851</v>
      </c>
      <c r="AP41" s="15">
        <f t="shared" ref="AP41" si="122">SUM(BI42:BI43)</f>
        <v>122.39241254303502</v>
      </c>
      <c r="AS41" s="11" t="s">
        <v>152</v>
      </c>
      <c r="AT41" s="14">
        <f t="shared" si="110"/>
        <v>55.155020192150687</v>
      </c>
      <c r="AU41" s="14">
        <f t="shared" si="110"/>
        <v>82.832913408327258</v>
      </c>
      <c r="AV41" s="14">
        <f t="shared" si="110"/>
        <v>289.99356732585443</v>
      </c>
      <c r="AW41" s="15">
        <f t="shared" ref="AW41" si="123">SUM(AT41:AV41)</f>
        <v>427.98150092633239</v>
      </c>
      <c r="AY41" s="11" t="s">
        <v>152</v>
      </c>
      <c r="AZ41" s="128">
        <f>BU41 * $BL$10-AZ64</f>
        <v>13.925995233921277</v>
      </c>
      <c r="BA41" s="128">
        <f t="shared" si="111"/>
        <v>27.86605692279706</v>
      </c>
      <c r="BB41" s="128">
        <f t="shared" si="112"/>
        <v>197.79804688768084</v>
      </c>
      <c r="BC41" s="15">
        <f t="shared" ref="BC41" si="124">SUM(AZ41:BB41)</f>
        <v>239.59009904439918</v>
      </c>
      <c r="BE41" s="11" t="str">
        <f t="shared" si="113"/>
        <v>DRIVE_LOCAL</v>
      </c>
      <c r="BF41" s="128">
        <f t="shared" ref="BF41" si="125">CB41 * $BL$10-BF64</f>
        <v>41.229024958229409</v>
      </c>
      <c r="BG41" s="128">
        <f t="shared" si="114"/>
        <v>54.966856485530194</v>
      </c>
      <c r="BH41" s="128">
        <f t="shared" si="115"/>
        <v>92.195520438173617</v>
      </c>
      <c r="BI41" s="15">
        <f t="shared" ref="BI41" si="126">SUM(BF41:BH41)</f>
        <v>188.39140188193323</v>
      </c>
      <c r="BK41" s="129"/>
      <c r="BL41" s="129"/>
      <c r="BM41" s="129" t="s">
        <v>355</v>
      </c>
      <c r="BN41" s="129">
        <v>671</v>
      </c>
      <c r="BO41" s="129">
        <v>863</v>
      </c>
      <c r="BP41" s="129"/>
      <c r="BQ41" s="129"/>
      <c r="BR41" s="129"/>
      <c r="BT41" s="67" t="s">
        <v>258</v>
      </c>
      <c r="BU41" s="68">
        <v>20.742651881</v>
      </c>
      <c r="BV41" s="68">
        <v>41.506255627444446</v>
      </c>
      <c r="BW41" s="68">
        <v>294.61851454171426</v>
      </c>
      <c r="BX41" s="69">
        <v>356.86742205015872</v>
      </c>
      <c r="BY41" s="68"/>
      <c r="BZ41" s="64"/>
      <c r="CA41" s="67" t="s">
        <v>258</v>
      </c>
      <c r="CB41" s="68">
        <v>61.410283267834103</v>
      </c>
      <c r="CC41" s="68">
        <v>81.872666902471323</v>
      </c>
      <c r="CD41" s="68">
        <v>137.3244463547162</v>
      </c>
      <c r="CE41" s="69">
        <v>280.60739652502161</v>
      </c>
    </row>
    <row r="42" spans="1:83" x14ac:dyDescent="0.45">
      <c r="A42" s="11" t="s">
        <v>365</v>
      </c>
      <c r="B42" s="39">
        <f>(AD42+AM42)/(AD46+AM46)</f>
        <v>4.7016329600940723E-2</v>
      </c>
      <c r="C42" s="39">
        <f>(AE42+AN42)/(AE46+AN46)</f>
        <v>3.9503017958246345E-2</v>
      </c>
      <c r="D42" s="39">
        <f>(AF42+AO42)/(AF46+AO46)</f>
        <v>5.8117356755747328E-2</v>
      </c>
      <c r="E42" s="17">
        <f>(AG42+AP42)/(AG46+AP46)</f>
        <v>4.8485593772065932E-2</v>
      </c>
      <c r="G42" s="11" t="s">
        <v>365</v>
      </c>
      <c r="H42" s="39">
        <f>AD42/AD46</f>
        <v>7.6441093908127145E-2</v>
      </c>
      <c r="I42" s="39">
        <f>AE42/AE46</f>
        <v>6.5019939541248323E-2</v>
      </c>
      <c r="J42" s="39">
        <f>AF42/AF46</f>
        <v>5.0888402559403023E-2</v>
      </c>
      <c r="K42" s="13">
        <f>AG42/AG46</f>
        <v>6.41056708232845E-2</v>
      </c>
      <c r="M42" s="11" t="s">
        <v>365</v>
      </c>
      <c r="N42" s="39">
        <f>AM42/AM46</f>
        <v>3.2415676061565368E-2</v>
      </c>
      <c r="O42" s="39">
        <f>AN42/AN46</f>
        <v>2.2404925652508224E-2</v>
      </c>
      <c r="P42" s="39">
        <f>AO42/AO46</f>
        <v>6.3714858099966146E-2</v>
      </c>
      <c r="Q42" s="13">
        <f>AP42/AP46</f>
        <v>3.8783216711111318E-2</v>
      </c>
      <c r="T42" s="11" t="s">
        <v>365</v>
      </c>
      <c r="U42" s="14">
        <f t="shared" si="116"/>
        <v>414.63562898770726</v>
      </c>
      <c r="V42" s="14">
        <f t="shared" si="106"/>
        <v>223.17502294613104</v>
      </c>
      <c r="W42" s="14">
        <f t="shared" si="107"/>
        <v>384.39180835041327</v>
      </c>
      <c r="X42" s="15">
        <f t="shared" si="117"/>
        <v>1022.2024602842515</v>
      </c>
      <c r="AC42" s="11" t="s">
        <v>365</v>
      </c>
      <c r="AD42" s="14">
        <f t="shared" ref="AD42:AF42" si="127">AD56+AD65</f>
        <v>223.57003655069599</v>
      </c>
      <c r="AE42" s="14">
        <f t="shared" si="127"/>
        <v>147.38283162536237</v>
      </c>
      <c r="AF42" s="14">
        <f t="shared" si="127"/>
        <v>146.88404862765668</v>
      </c>
      <c r="AG42" s="15">
        <f t="shared" si="119"/>
        <v>517.83691680371498</v>
      </c>
      <c r="AL42" s="11" t="str">
        <f t="shared" si="120"/>
        <v>BRT3</v>
      </c>
      <c r="AM42" s="14">
        <f t="shared" ref="AM42:AO42" si="128">AM56+AM65</f>
        <v>191.06559243701125</v>
      </c>
      <c r="AN42" s="14">
        <f t="shared" si="128"/>
        <v>75.79219132076868</v>
      </c>
      <c r="AO42" s="14">
        <f t="shared" si="128"/>
        <v>237.50775972275662</v>
      </c>
      <c r="AP42" s="15">
        <f t="shared" ref="AP42" si="129">SUM(BI44:BI45)</f>
        <v>504.36554348053653</v>
      </c>
      <c r="AS42" s="11" t="s">
        <v>361</v>
      </c>
      <c r="AT42" s="14">
        <f t="shared" ref="AT42:AT51" si="130">AZ42+BF42</f>
        <v>138.57077835424681</v>
      </c>
      <c r="AU42" s="14">
        <f t="shared" ref="AU42:AU51" si="131">BA42+BG42</f>
        <v>60.691852534999569</v>
      </c>
      <c r="AV42" s="14">
        <f t="shared" ref="AV42:AV51" si="132">BB42+BH42</f>
        <v>70.493855267422063</v>
      </c>
      <c r="AW42" s="15">
        <f t="shared" ref="AW42:AW51" si="133">SUM(AT42:AV42)</f>
        <v>269.75648615666847</v>
      </c>
      <c r="AY42" s="11" t="s">
        <v>361</v>
      </c>
      <c r="AZ42" s="90">
        <f t="shared" ref="AZ42:BB49" si="134">BU42 * $BL$10</f>
        <v>82.847064190475081</v>
      </c>
      <c r="BA42" s="90">
        <f t="shared" si="134"/>
        <v>39.409421944739769</v>
      </c>
      <c r="BB42" s="90">
        <f t="shared" si="134"/>
        <v>31.28584433773208</v>
      </c>
      <c r="BC42" s="15">
        <f t="shared" ref="BC42:BC51" si="135">SUM(AZ42:BB42)</f>
        <v>153.54233047294693</v>
      </c>
      <c r="BE42" s="11" t="str">
        <f t="shared" ref="BE42:BE51" si="136">AY42</f>
        <v>WALK_BRT1</v>
      </c>
      <c r="BF42" s="90">
        <f t="shared" ref="BF42:BH49" si="137">CB42 * $BL$10</f>
        <v>55.723714163771731</v>
      </c>
      <c r="BG42" s="90">
        <f t="shared" si="137"/>
        <v>21.282430590259803</v>
      </c>
      <c r="BH42" s="90">
        <f t="shared" si="137"/>
        <v>39.208010929689983</v>
      </c>
      <c r="BI42" s="15">
        <f t="shared" ref="BI42:BI51" si="138">SUM(BF42:BH42)</f>
        <v>116.21415568372151</v>
      </c>
      <c r="BK42" s="129"/>
      <c r="BL42" s="129"/>
      <c r="BM42" s="129" t="s">
        <v>356</v>
      </c>
      <c r="BN42" s="129">
        <v>9882</v>
      </c>
      <c r="BO42" s="129">
        <v>10496</v>
      </c>
      <c r="BP42" s="129"/>
      <c r="BQ42" s="129" t="s">
        <v>392</v>
      </c>
      <c r="BR42" s="129"/>
      <c r="BT42" s="67" t="s">
        <v>296</v>
      </c>
      <c r="BU42" s="68">
        <v>123.4</v>
      </c>
      <c r="BV42" s="68">
        <v>58.7</v>
      </c>
      <c r="BW42" s="68">
        <v>46.6</v>
      </c>
      <c r="BX42" s="69">
        <v>228.70000000000002</v>
      </c>
      <c r="BY42" s="68"/>
      <c r="BZ42" s="64"/>
      <c r="CA42" s="67" t="s">
        <v>296</v>
      </c>
      <c r="CB42" s="68">
        <v>83</v>
      </c>
      <c r="CC42" s="68">
        <v>31.7</v>
      </c>
      <c r="CD42" s="68">
        <v>58.4</v>
      </c>
      <c r="CE42" s="69">
        <v>173.1</v>
      </c>
    </row>
    <row r="43" spans="1:83" x14ac:dyDescent="0.45">
      <c r="A43" s="11" t="s">
        <v>153</v>
      </c>
      <c r="B43" s="16">
        <f>(AD43+AM43)/(AD46+AM46)</f>
        <v>0.40242418150907378</v>
      </c>
      <c r="C43" s="16">
        <f>(AE43+AN43)/(AE46+AN46)</f>
        <v>0.42813630063401381</v>
      </c>
      <c r="D43" s="16">
        <f>(AF43+AO43)/(AF46+AO46)</f>
        <v>0.4161827583445486</v>
      </c>
      <c r="E43" s="17">
        <f>(AG43+AP43)/(AG46+AP46)</f>
        <v>0.41363069553636161</v>
      </c>
      <c r="G43" s="11" t="s">
        <v>153</v>
      </c>
      <c r="H43" s="16">
        <f>AD43/AD46</f>
        <v>0.38647431136017873</v>
      </c>
      <c r="I43" s="16">
        <f>AE43/AE46</f>
        <v>0.46484702751156598</v>
      </c>
      <c r="J43" s="16">
        <f>AF43/AF46</f>
        <v>0.38402285910692141</v>
      </c>
      <c r="K43" s="13">
        <f>AG43/AG46</f>
        <v>0.40759055443021852</v>
      </c>
      <c r="M43" s="11" t="str">
        <f>G43</f>
        <v>LRT</v>
      </c>
      <c r="N43" s="16">
        <f>AM43/AM46</f>
        <v>0.41033855341740427</v>
      </c>
      <c r="O43" s="16">
        <f>AN43/AN46</f>
        <v>0.40353758896256919</v>
      </c>
      <c r="P43" s="16">
        <f>AO43/AO46</f>
        <v>0.44108471156256646</v>
      </c>
      <c r="Q43" s="13">
        <f>AP43/AP46</f>
        <v>0.41738251611451938</v>
      </c>
      <c r="T43" s="11" t="s">
        <v>153</v>
      </c>
      <c r="U43" s="14">
        <f t="shared" si="116"/>
        <v>3548.9670298835808</v>
      </c>
      <c r="V43" s="14">
        <f t="shared" si="106"/>
        <v>2418.7855423871874</v>
      </c>
      <c r="W43" s="14">
        <f t="shared" si="107"/>
        <v>2752.6586206710726</v>
      </c>
      <c r="X43" s="15">
        <f t="shared" si="117"/>
        <v>8720.4111929418414</v>
      </c>
      <c r="AC43" s="11" t="s">
        <v>153</v>
      </c>
      <c r="AD43" s="14">
        <f t="shared" ref="AD43:AF43" si="139">AD57+AD66</f>
        <v>1130.3354190685361</v>
      </c>
      <c r="AE43" s="14">
        <f t="shared" si="139"/>
        <v>1053.6840186359236</v>
      </c>
      <c r="AF43" s="14">
        <f t="shared" si="139"/>
        <v>1108.4417956595908</v>
      </c>
      <c r="AG43" s="15">
        <f t="shared" si="119"/>
        <v>3292.4612333640507</v>
      </c>
      <c r="AL43" s="11" t="str">
        <f t="shared" si="120"/>
        <v>LRT</v>
      </c>
      <c r="AM43" s="14">
        <f t="shared" ref="AM43:AO43" si="140">AM57+AM66</f>
        <v>2418.6316108150445</v>
      </c>
      <c r="AN43" s="14">
        <f t="shared" si="140"/>
        <v>1365.1015237512638</v>
      </c>
      <c r="AO43" s="14">
        <f t="shared" si="140"/>
        <v>1644.2168250114819</v>
      </c>
      <c r="AP43" s="15">
        <f t="shared" ref="AP43:AP45" si="141">SUM(AM43:AO43)</f>
        <v>5427.9499595777907</v>
      </c>
      <c r="AS43" s="11" t="s">
        <v>362</v>
      </c>
      <c r="AT43" s="14">
        <f t="shared" si="130"/>
        <v>4.6556941571291315</v>
      </c>
      <c r="AU43" s="14">
        <f t="shared" si="131"/>
        <v>1.8707813225809333</v>
      </c>
      <c r="AV43" s="14">
        <f t="shared" si="132"/>
        <v>2.6702809601061874</v>
      </c>
      <c r="AW43" s="15">
        <f t="shared" si="133"/>
        <v>9.1967564398162516</v>
      </c>
      <c r="AY43" s="11" t="s">
        <v>362</v>
      </c>
      <c r="AZ43" s="90">
        <f t="shared" si="134"/>
        <v>1.6648111788720841</v>
      </c>
      <c r="BA43" s="90">
        <f t="shared" si="134"/>
        <v>0.7543569271693491</v>
      </c>
      <c r="BB43" s="90">
        <f t="shared" si="134"/>
        <v>0.59933147446131729</v>
      </c>
      <c r="BC43" s="15">
        <f t="shared" si="135"/>
        <v>3.0184995805027506</v>
      </c>
      <c r="BE43" s="11" t="str">
        <f t="shared" si="136"/>
        <v>DRIVE_BRT1</v>
      </c>
      <c r="BF43" s="90">
        <f t="shared" si="137"/>
        <v>2.9908829782570474</v>
      </c>
      <c r="BG43" s="90">
        <f t="shared" si="137"/>
        <v>1.1164243954115842</v>
      </c>
      <c r="BH43" s="90">
        <f t="shared" si="137"/>
        <v>2.0709494856448702</v>
      </c>
      <c r="BI43" s="15">
        <f t="shared" si="138"/>
        <v>6.1782568593135014</v>
      </c>
      <c r="BK43" s="129"/>
      <c r="BL43" s="129"/>
      <c r="BM43" s="129" t="s">
        <v>317</v>
      </c>
      <c r="BN43" s="129">
        <v>884</v>
      </c>
      <c r="BO43" s="129">
        <v>877</v>
      </c>
      <c r="BP43" s="129"/>
      <c r="BQ43" s="129">
        <f>BO45/BN45</f>
        <v>1.0544026629219327</v>
      </c>
      <c r="BR43" s="129">
        <f>BN45*BQ43</f>
        <v>20273</v>
      </c>
      <c r="BT43" s="67" t="s">
        <v>297</v>
      </c>
      <c r="BU43" s="68">
        <v>2.4797221419999858</v>
      </c>
      <c r="BV43" s="68">
        <v>1.1236082500000037</v>
      </c>
      <c r="BW43" s="68">
        <v>0.89269915199999872</v>
      </c>
      <c r="BX43" s="69">
        <v>4.4960295439999882</v>
      </c>
      <c r="BY43" s="68"/>
      <c r="BZ43" s="64"/>
      <c r="CA43" s="67" t="s">
        <v>297</v>
      </c>
      <c r="CB43" s="68">
        <v>4.4548948489999987</v>
      </c>
      <c r="CC43" s="68">
        <v>1.6629046754999983</v>
      </c>
      <c r="CD43" s="68">
        <v>3.0846617080000058</v>
      </c>
      <c r="CE43" s="69">
        <v>9.2024612325000028</v>
      </c>
    </row>
    <row r="44" spans="1:83" x14ac:dyDescent="0.45">
      <c r="A44" s="11" t="s">
        <v>149</v>
      </c>
      <c r="B44" s="16">
        <f>(AD44+AM44)/(AD46+AM46)</f>
        <v>0</v>
      </c>
      <c r="C44" s="16">
        <f>(AE44+AN44)/(AE46+AN46)</f>
        <v>2.1146616508872754E-3</v>
      </c>
      <c r="D44" s="16">
        <f>(AF44+AO44)/(AF46+AO46)</f>
        <v>4.5357904741898623E-4</v>
      </c>
      <c r="E44" s="17">
        <f>(AG44+AP44)/(AG46+AP46)</f>
        <v>7.0896974652604654E-4</v>
      </c>
      <c r="G44" s="11" t="s">
        <v>149</v>
      </c>
      <c r="H44" s="16">
        <f>AD44/AD46</f>
        <v>0</v>
      </c>
      <c r="I44" s="16">
        <f>AE44/AE46</f>
        <v>4.0962536657047684E-3</v>
      </c>
      <c r="J44" s="16">
        <f>AF44/AF46</f>
        <v>6.9290577206790425E-4</v>
      </c>
      <c r="K44" s="13">
        <f>AG44/AG46</f>
        <v>1.3970416060023786E-3</v>
      </c>
      <c r="M44" s="11" t="str">
        <f>G44</f>
        <v>Express</v>
      </c>
      <c r="N44" s="16">
        <f>AM44/AM46</f>
        <v>0</v>
      </c>
      <c r="O44" s="16">
        <f>AN44/AN46</f>
        <v>7.8685872327107279E-4</v>
      </c>
      <c r="P44" s="16">
        <f>AO44/AO46</f>
        <v>2.6826432186611779E-4</v>
      </c>
      <c r="Q44" s="13">
        <f>AP44/AP46</f>
        <v>2.8157539989247829E-4</v>
      </c>
      <c r="T44" s="11" t="s">
        <v>149</v>
      </c>
      <c r="U44" s="14">
        <f t="shared" si="116"/>
        <v>0</v>
      </c>
      <c r="V44" s="14">
        <f t="shared" si="106"/>
        <v>11.946926762884265</v>
      </c>
      <c r="W44" s="14">
        <f t="shared" si="107"/>
        <v>3</v>
      </c>
      <c r="X44" s="15">
        <f t="shared" si="117"/>
        <v>14.946926762884265</v>
      </c>
      <c r="AC44" s="11" t="s">
        <v>149</v>
      </c>
      <c r="AD44" s="14">
        <f t="shared" ref="AD44:AF44" si="142">AD58+AD67</f>
        <v>0</v>
      </c>
      <c r="AE44" s="14">
        <f t="shared" si="142"/>
        <v>9.2851126680046203</v>
      </c>
      <c r="AF44" s="14">
        <f t="shared" si="142"/>
        <v>2</v>
      </c>
      <c r="AG44" s="15">
        <f t="shared" si="119"/>
        <v>11.28511266800462</v>
      </c>
      <c r="AL44" s="11" t="str">
        <f t="shared" si="120"/>
        <v>Express</v>
      </c>
      <c r="AM44" s="14">
        <f t="shared" ref="AM44:AO44" si="143">AM58+AM67</f>
        <v>0</v>
      </c>
      <c r="AN44" s="14">
        <f t="shared" si="143"/>
        <v>2.6618140948796456</v>
      </c>
      <c r="AO44" s="14">
        <f t="shared" si="143"/>
        <v>1</v>
      </c>
      <c r="AP44" s="15">
        <f t="shared" si="141"/>
        <v>3.6618140948796456</v>
      </c>
      <c r="AS44" s="11" t="s">
        <v>363</v>
      </c>
      <c r="AT44" s="14">
        <f t="shared" si="130"/>
        <v>399.19411783389097</v>
      </c>
      <c r="AU44" s="14">
        <f t="shared" si="131"/>
        <v>215.31999335918974</v>
      </c>
      <c r="AV44" s="14">
        <f t="shared" si="132"/>
        <v>369.48739323672976</v>
      </c>
      <c r="AW44" s="15">
        <f t="shared" si="133"/>
        <v>984.00150442981044</v>
      </c>
      <c r="AY44" s="11" t="s">
        <v>363</v>
      </c>
      <c r="AZ44" s="90">
        <f t="shared" si="134"/>
        <v>216.92347305405335</v>
      </c>
      <c r="BA44" s="90">
        <f t="shared" si="134"/>
        <v>143.01892629928386</v>
      </c>
      <c r="BB44" s="90">
        <f t="shared" si="134"/>
        <v>142.05018426646203</v>
      </c>
      <c r="BC44" s="15">
        <f t="shared" si="135"/>
        <v>501.99258361979923</v>
      </c>
      <c r="BE44" s="11" t="str">
        <f t="shared" si="136"/>
        <v>WALK_BRT3</v>
      </c>
      <c r="BF44" s="90">
        <f t="shared" si="137"/>
        <v>182.27064477983762</v>
      </c>
      <c r="BG44" s="90">
        <f t="shared" si="137"/>
        <v>72.301067059905876</v>
      </c>
      <c r="BH44" s="90">
        <f t="shared" si="137"/>
        <v>227.43720897026776</v>
      </c>
      <c r="BI44" s="15">
        <f t="shared" si="138"/>
        <v>482.00892081001126</v>
      </c>
      <c r="BK44" s="129"/>
      <c r="BL44" s="129"/>
      <c r="BM44" s="129" t="s">
        <v>153</v>
      </c>
      <c r="BN44" s="129">
        <v>48126</v>
      </c>
      <c r="BO44" s="129">
        <v>47415</v>
      </c>
      <c r="BP44" s="129"/>
      <c r="BQ44" s="129"/>
      <c r="BR44" s="129"/>
      <c r="BT44" s="67" t="s">
        <v>298</v>
      </c>
      <c r="BU44" s="68">
        <v>323.10567473249995</v>
      </c>
      <c r="BV44" s="68">
        <v>213.02547866700002</v>
      </c>
      <c r="BW44" s="68">
        <v>211.582545619</v>
      </c>
      <c r="BX44" s="69">
        <v>747.71369901849994</v>
      </c>
      <c r="BY44" s="68"/>
      <c r="BZ44" s="64"/>
      <c r="CA44" s="67" t="s">
        <v>298</v>
      </c>
      <c r="CB44" s="68">
        <v>271.49058069359916</v>
      </c>
      <c r="CC44" s="68">
        <v>107.69182664915894</v>
      </c>
      <c r="CD44" s="68">
        <v>338.76579527796667</v>
      </c>
      <c r="CE44" s="69">
        <v>717.94820262072471</v>
      </c>
    </row>
    <row r="45" spans="1:83" x14ac:dyDescent="0.45">
      <c r="A45" s="11" t="s">
        <v>156</v>
      </c>
      <c r="B45" s="16">
        <f>(AD45+AM45)/(AD46+AM46)</f>
        <v>5.3686255605759042E-2</v>
      </c>
      <c r="C45" s="16">
        <f>(AE45+AN45)/(AE46+AN46)</f>
        <v>0.12849755503799098</v>
      </c>
      <c r="D45" s="16">
        <f>(AF45+AO45)/(AF46+AO46)</f>
        <v>0.20119431531699539</v>
      </c>
      <c r="E45" s="17">
        <f>(AG45+AP45)/(AG46+AP46)</f>
        <v>0.12001009391724582</v>
      </c>
      <c r="G45" s="11" t="s">
        <v>156</v>
      </c>
      <c r="H45" s="16">
        <f t="shared" ref="H45" si="144">AD45/AD46</f>
        <v>3.9155958700553814E-2</v>
      </c>
      <c r="I45" s="16">
        <f>AE45/AE46</f>
        <v>0.15227897682995012</v>
      </c>
      <c r="J45" s="16">
        <f t="shared" ref="J45" si="145">AF45/AF46</f>
        <v>0.22356497514473611</v>
      </c>
      <c r="K45" s="13">
        <f>AG45/AG46</f>
        <v>0.13679277792589817</v>
      </c>
      <c r="M45" s="11" t="str">
        <f>G45</f>
        <v>CRT</v>
      </c>
      <c r="N45" s="16">
        <f t="shared" ref="N45" si="146">AM45/AM46</f>
        <v>6.0896231146169606E-2</v>
      </c>
      <c r="O45" s="16">
        <f>AN45/AN46</f>
        <v>0.11256236694573002</v>
      </c>
      <c r="P45" s="16">
        <f t="shared" ref="P45" si="147">AO45/AO46</f>
        <v>0.18387233553184693</v>
      </c>
      <c r="Q45" s="13">
        <f>AP45/AP46</f>
        <v>0.10958556606038126</v>
      </c>
      <c r="T45" s="11" t="s">
        <v>156</v>
      </c>
      <c r="U45" s="14">
        <f t="shared" si="116"/>
        <v>473.4575104017336</v>
      </c>
      <c r="V45" s="14">
        <f t="shared" si="106"/>
        <v>725.9557946797047</v>
      </c>
      <c r="W45" s="14">
        <f t="shared" si="107"/>
        <v>1330.7117014896771</v>
      </c>
      <c r="X45" s="15">
        <f t="shared" si="117"/>
        <v>2530.1250065711156</v>
      </c>
      <c r="AC45" s="11" t="s">
        <v>156</v>
      </c>
      <c r="AD45" s="14">
        <f t="shared" ref="AD45:AF45" si="148">AD59+AD68</f>
        <v>114.52085089705434</v>
      </c>
      <c r="AE45" s="14">
        <f t="shared" si="148"/>
        <v>345.17575624586789</v>
      </c>
      <c r="AF45" s="14">
        <f t="shared" si="148"/>
        <v>645.29690516945766</v>
      </c>
      <c r="AG45" s="15">
        <f t="shared" si="119"/>
        <v>1104.9935123123798</v>
      </c>
      <c r="AL45" s="11" t="str">
        <f t="shared" si="120"/>
        <v>CRT</v>
      </c>
      <c r="AM45" s="14">
        <f t="shared" ref="AM45:AO45" si="149">AM59+AM68</f>
        <v>358.93665950467926</v>
      </c>
      <c r="AN45" s="14">
        <f t="shared" si="149"/>
        <v>380.78003843383681</v>
      </c>
      <c r="AO45" s="14">
        <f t="shared" si="149"/>
        <v>685.41479632021947</v>
      </c>
      <c r="AP45" s="15">
        <f t="shared" si="141"/>
        <v>1425.1314942587355</v>
      </c>
      <c r="AS45" s="11" t="s">
        <v>364</v>
      </c>
      <c r="AT45" s="14">
        <f t="shared" si="130"/>
        <v>15.441511153816261</v>
      </c>
      <c r="AU45" s="14">
        <f t="shared" si="131"/>
        <v>7.855029586941316</v>
      </c>
      <c r="AV45" s="14">
        <f t="shared" si="132"/>
        <v>14.904415113683523</v>
      </c>
      <c r="AW45" s="15">
        <f t="shared" si="133"/>
        <v>38.200955854441105</v>
      </c>
      <c r="AY45" s="11" t="s">
        <v>364</v>
      </c>
      <c r="AZ45" s="90">
        <f t="shared" si="134"/>
        <v>6.6465634966426519</v>
      </c>
      <c r="BA45" s="90">
        <f t="shared" si="134"/>
        <v>4.363905326078509</v>
      </c>
      <c r="BB45" s="90">
        <f t="shared" si="134"/>
        <v>4.8338643611946557</v>
      </c>
      <c r="BC45" s="15">
        <f t="shared" si="135"/>
        <v>15.844333183915818</v>
      </c>
      <c r="BE45" s="11" t="str">
        <f t="shared" si="136"/>
        <v>DRIVE_BRT3</v>
      </c>
      <c r="BF45" s="90">
        <f t="shared" si="137"/>
        <v>8.7949476571736103</v>
      </c>
      <c r="BG45" s="90">
        <f t="shared" si="137"/>
        <v>3.491124260862807</v>
      </c>
      <c r="BH45" s="90">
        <f t="shared" si="137"/>
        <v>10.070550752488867</v>
      </c>
      <c r="BI45" s="15">
        <f t="shared" si="138"/>
        <v>22.356622670525283</v>
      </c>
      <c r="BK45" s="129"/>
      <c r="BL45" s="129"/>
      <c r="BM45" s="129" t="s">
        <v>156</v>
      </c>
      <c r="BN45" s="129">
        <v>19227</v>
      </c>
      <c r="BO45" s="129">
        <v>20273</v>
      </c>
      <c r="BP45" s="129">
        <f>BO45-BN45</f>
        <v>1046</v>
      </c>
      <c r="BQ45" s="139">
        <v>1</v>
      </c>
      <c r="BR45" s="129">
        <f t="shared" ref="BR45" si="150">BN45*BQ45</f>
        <v>19227</v>
      </c>
      <c r="BT45" s="67" t="s">
        <v>299</v>
      </c>
      <c r="BU45" s="68">
        <v>9.9</v>
      </c>
      <c r="BV45" s="68">
        <v>6.5</v>
      </c>
      <c r="BW45" s="68">
        <v>7.2</v>
      </c>
      <c r="BX45" s="69">
        <v>23.599999999999998</v>
      </c>
      <c r="BY45" s="68"/>
      <c r="BZ45" s="64"/>
      <c r="CA45" s="67" t="s">
        <v>299</v>
      </c>
      <c r="CB45" s="68">
        <v>13.1</v>
      </c>
      <c r="CC45" s="68">
        <v>5.2</v>
      </c>
      <c r="CD45" s="68">
        <v>15</v>
      </c>
      <c r="CE45" s="69">
        <v>33.299999999999997</v>
      </c>
    </row>
    <row r="46" spans="1:83" x14ac:dyDescent="0.45">
      <c r="A46" s="11"/>
      <c r="B46" s="18">
        <f>SUM(B40:B45)</f>
        <v>0.99999999999999989</v>
      </c>
      <c r="C46" s="18">
        <f>SUM(C40:C45)</f>
        <v>1</v>
      </c>
      <c r="D46" s="18">
        <f>SUM(D40:D45)</f>
        <v>0.99999999999999989</v>
      </c>
      <c r="E46" s="19">
        <f>SUM(E40:E45)</f>
        <v>1</v>
      </c>
      <c r="F46" s="14"/>
      <c r="G46" s="11"/>
      <c r="H46" s="18">
        <f>SUM(H40:H45)</f>
        <v>0.99999999999999989</v>
      </c>
      <c r="I46" s="18">
        <f>SUM(I40:I45)</f>
        <v>1</v>
      </c>
      <c r="J46" s="18">
        <f>SUM(J40:J45)</f>
        <v>1</v>
      </c>
      <c r="K46" s="19">
        <f>SUM(K40:K45)</f>
        <v>1</v>
      </c>
      <c r="L46" s="14"/>
      <c r="M46" s="11"/>
      <c r="N46" s="18">
        <f>SUM(N40:N45)</f>
        <v>1</v>
      </c>
      <c r="O46" s="18">
        <f>SUM(O40:O45)</f>
        <v>1.0000000000000002</v>
      </c>
      <c r="P46" s="18">
        <f>SUM(P40:P45)</f>
        <v>0.99999999999999989</v>
      </c>
      <c r="Q46" s="19">
        <f>SUM(Q40:Q45)</f>
        <v>0.99999999999999989</v>
      </c>
      <c r="T46" s="11"/>
      <c r="U46" s="20">
        <f>SUM(U40:U45)</f>
        <v>8818.9706109983326</v>
      </c>
      <c r="V46" s="20">
        <f>SUM(V40:V45)</f>
        <v>5649.5689312148552</v>
      </c>
      <c r="W46" s="20">
        <f>SUM(W40:W45)</f>
        <v>6614.0621289078172</v>
      </c>
      <c r="X46" s="21">
        <f>SUM(X40:X45)</f>
        <v>21082.60167112101</v>
      </c>
      <c r="Y46" s="14"/>
      <c r="Z46" s="14"/>
      <c r="AA46" s="14"/>
      <c r="AB46" s="14"/>
      <c r="AC46" s="11"/>
      <c r="AD46" s="20">
        <f>SUM(AD40:AD45)</f>
        <v>2924.7362265563579</v>
      </c>
      <c r="AE46" s="20">
        <f>SUM(AE40:AE45)</f>
        <v>2266.7328309627765</v>
      </c>
      <c r="AF46" s="20">
        <f>SUM(AF40:AF45)</f>
        <v>2886.3953521865042</v>
      </c>
      <c r="AG46" s="21">
        <f>SUM(AG40:AG45)</f>
        <v>8077.8644097056376</v>
      </c>
      <c r="AH46" s="14"/>
      <c r="AI46" s="14"/>
      <c r="AJ46" s="14"/>
      <c r="AK46" s="14"/>
      <c r="AL46" s="14"/>
      <c r="AM46" s="20">
        <f>SUM(AM40:AM45)</f>
        <v>5894.2343844419756</v>
      </c>
      <c r="AN46" s="20">
        <f>SUM(AN40:AN45)</f>
        <v>3382.8361002520787</v>
      </c>
      <c r="AO46" s="20">
        <f>SUM(AO40:AO45)</f>
        <v>3727.6667767213125</v>
      </c>
      <c r="AP46" s="21">
        <f>SUM(AP40:AP45)</f>
        <v>13004.737261415368</v>
      </c>
      <c r="AS46" s="11" t="s">
        <v>157</v>
      </c>
      <c r="AT46" s="14">
        <f t="shared" si="130"/>
        <v>3365.0717917737975</v>
      </c>
      <c r="AU46" s="14">
        <f t="shared" si="131"/>
        <v>2045.8562366095646</v>
      </c>
      <c r="AV46" s="14">
        <f t="shared" si="132"/>
        <v>1895.6935367440128</v>
      </c>
      <c r="AW46" s="15">
        <f t="shared" si="133"/>
        <v>7306.6215651273751</v>
      </c>
      <c r="AY46" s="11" t="s">
        <v>157</v>
      </c>
      <c r="AZ46" s="90">
        <f t="shared" si="134"/>
        <v>1064.953457743987</v>
      </c>
      <c r="BA46" s="90">
        <f t="shared" si="134"/>
        <v>866.47441367578017</v>
      </c>
      <c r="BB46" s="90">
        <f t="shared" si="134"/>
        <v>687.22521378090403</v>
      </c>
      <c r="BC46" s="15">
        <f t="shared" si="135"/>
        <v>2618.6530852006713</v>
      </c>
      <c r="BE46" s="11" t="str">
        <f t="shared" si="136"/>
        <v>WALK_LRT</v>
      </c>
      <c r="BF46" s="90">
        <f t="shared" si="137"/>
        <v>2300.1183340298103</v>
      </c>
      <c r="BG46" s="90">
        <f t="shared" si="137"/>
        <v>1179.3818229337844</v>
      </c>
      <c r="BH46" s="90">
        <f t="shared" si="137"/>
        <v>1208.4683229631087</v>
      </c>
      <c r="BI46" s="15">
        <f t="shared" si="138"/>
        <v>4687.9684799267034</v>
      </c>
      <c r="BK46" s="129"/>
      <c r="BL46" s="129"/>
      <c r="BM46" s="129"/>
      <c r="BN46" s="129">
        <f>SUM(BN40:BN45)</f>
        <v>120730</v>
      </c>
      <c r="BO46" s="129">
        <f>SUM(BO40:BO45)</f>
        <v>119277</v>
      </c>
      <c r="BP46" s="129"/>
      <c r="BQ46" s="129" t="s">
        <v>393</v>
      </c>
      <c r="BR46" s="129"/>
      <c r="BT46" s="67" t="s">
        <v>259</v>
      </c>
      <c r="BU46" s="68">
        <v>1586.2391500496503</v>
      </c>
      <c r="BV46" s="68">
        <v>1290.6062959788526</v>
      </c>
      <c r="BW46" s="68">
        <v>1023.6161318352838</v>
      </c>
      <c r="BX46" s="69">
        <v>3900.4615778637867</v>
      </c>
      <c r="BY46" s="68"/>
      <c r="BZ46" s="64"/>
      <c r="CA46" s="67" t="s">
        <v>259</v>
      </c>
      <c r="CB46" s="68">
        <v>3426.0067655108414</v>
      </c>
      <c r="CC46" s="68">
        <v>1756.6792302431547</v>
      </c>
      <c r="CD46" s="68">
        <v>1800.0033255347689</v>
      </c>
      <c r="CE46" s="69">
        <v>6982.6893212887653</v>
      </c>
    </row>
    <row r="47" spans="1:83" x14ac:dyDescent="0.45">
      <c r="A47" s="11"/>
      <c r="B47" s="14"/>
      <c r="C47" s="14"/>
      <c r="D47" s="14"/>
      <c r="E47" s="14"/>
      <c r="F47" s="14"/>
      <c r="G47" s="11"/>
      <c r="H47" s="14"/>
      <c r="I47" s="14"/>
      <c r="J47" s="14"/>
      <c r="K47" s="14"/>
      <c r="L47" s="14"/>
      <c r="M47" s="11"/>
      <c r="N47" s="14"/>
      <c r="O47" s="14"/>
      <c r="P47" s="14"/>
      <c r="Q47" s="14"/>
      <c r="T47" s="11"/>
      <c r="U47" s="27"/>
      <c r="V47" s="27"/>
      <c r="W47" s="27"/>
      <c r="X47" s="27"/>
      <c r="Y47" s="14"/>
      <c r="Z47" s="14"/>
      <c r="AA47" s="14"/>
      <c r="AB47" s="14"/>
      <c r="AC47" s="11"/>
      <c r="AD47" s="27"/>
      <c r="AE47" s="27"/>
      <c r="AF47" s="27"/>
      <c r="AG47" s="27"/>
      <c r="AH47" s="14"/>
      <c r="AI47" s="14"/>
      <c r="AJ47" s="14"/>
      <c r="AK47" s="14"/>
      <c r="AL47" s="14"/>
      <c r="AM47" s="14"/>
      <c r="AN47" s="14"/>
      <c r="AO47" s="14"/>
      <c r="AP47" s="14"/>
      <c r="AS47" s="11" t="s">
        <v>158</v>
      </c>
      <c r="AT47" s="14">
        <f t="shared" si="130"/>
        <v>183.89523810978321</v>
      </c>
      <c r="AU47" s="14">
        <f t="shared" si="131"/>
        <v>372.92930577762291</v>
      </c>
      <c r="AV47" s="14">
        <f t="shared" si="132"/>
        <v>856.96508392705982</v>
      </c>
      <c r="AW47" s="15">
        <f t="shared" si="133"/>
        <v>1413.7896278144658</v>
      </c>
      <c r="AY47" s="11" t="s">
        <v>158</v>
      </c>
      <c r="AZ47" s="90">
        <f t="shared" si="134"/>
        <v>65.381961324549124</v>
      </c>
      <c r="BA47" s="90">
        <f t="shared" si="134"/>
        <v>187.20960496014351</v>
      </c>
      <c r="BB47" s="90">
        <f t="shared" si="134"/>
        <v>421.21658187868661</v>
      </c>
      <c r="BC47" s="15">
        <f t="shared" si="135"/>
        <v>673.8081481633792</v>
      </c>
      <c r="BE47" s="11" t="str">
        <f t="shared" si="136"/>
        <v>DRIVE_LRT</v>
      </c>
      <c r="BF47" s="90">
        <f t="shared" si="137"/>
        <v>118.51327678523408</v>
      </c>
      <c r="BG47" s="90">
        <f t="shared" si="137"/>
        <v>185.71970081747941</v>
      </c>
      <c r="BH47" s="90">
        <f t="shared" si="137"/>
        <v>435.74850204837327</v>
      </c>
      <c r="BI47" s="15">
        <f t="shared" si="138"/>
        <v>739.98147965108683</v>
      </c>
      <c r="BT47" s="67" t="s">
        <v>260</v>
      </c>
      <c r="BU47" s="68">
        <v>97.385877294333326</v>
      </c>
      <c r="BV47" s="68">
        <v>278.84712002550003</v>
      </c>
      <c r="BW47" s="68">
        <v>627.39852898499998</v>
      </c>
      <c r="BX47" s="69">
        <v>1003.6315263048334</v>
      </c>
      <c r="BY47" s="68"/>
      <c r="BZ47" s="64"/>
      <c r="CA47" s="67" t="s">
        <v>260</v>
      </c>
      <c r="CB47" s="68">
        <v>176.52452139612774</v>
      </c>
      <c r="CC47" s="68">
        <v>276.62792043163091</v>
      </c>
      <c r="CD47" s="68">
        <v>649.04370092273416</v>
      </c>
      <c r="CE47" s="69">
        <v>1102.1961427504928</v>
      </c>
    </row>
    <row r="48" spans="1:83" x14ac:dyDescent="0.45">
      <c r="A48"/>
      <c r="B48" s="10" t="s">
        <v>111</v>
      </c>
      <c r="C48" s="10" t="s">
        <v>112</v>
      </c>
      <c r="D48" s="10" t="s">
        <v>150</v>
      </c>
      <c r="E48" s="10" t="s">
        <v>114</v>
      </c>
      <c r="F48" s="14"/>
      <c r="G48"/>
      <c r="H48" s="10" t="s">
        <v>111</v>
      </c>
      <c r="I48" s="10" t="s">
        <v>112</v>
      </c>
      <c r="J48" s="10" t="s">
        <v>150</v>
      </c>
      <c r="K48" s="10" t="s">
        <v>114</v>
      </c>
      <c r="L48" s="14"/>
      <c r="M48"/>
      <c r="N48" s="10" t="s">
        <v>111</v>
      </c>
      <c r="O48" s="10" t="s">
        <v>112</v>
      </c>
      <c r="P48" s="10" t="s">
        <v>150</v>
      </c>
      <c r="Q48" s="10" t="s">
        <v>114</v>
      </c>
      <c r="R48" s="25"/>
      <c r="S48" s="25"/>
      <c r="T48"/>
      <c r="U48" s="10" t="s">
        <v>111</v>
      </c>
      <c r="V48" s="10" t="s">
        <v>112</v>
      </c>
      <c r="W48" s="10" t="s">
        <v>150</v>
      </c>
      <c r="X48" s="10" t="s">
        <v>114</v>
      </c>
      <c r="Y48" s="14"/>
      <c r="Z48" s="14"/>
      <c r="AA48" s="14"/>
      <c r="AB48" s="14"/>
      <c r="AC48"/>
      <c r="AD48" s="10" t="s">
        <v>111</v>
      </c>
      <c r="AE48" s="10" t="s">
        <v>112</v>
      </c>
      <c r="AF48" s="10" t="s">
        <v>150</v>
      </c>
      <c r="AG48" s="10" t="s">
        <v>114</v>
      </c>
      <c r="AH48" s="14"/>
      <c r="AI48" s="14"/>
      <c r="AJ48" s="14"/>
      <c r="AK48" s="14"/>
      <c r="AL48"/>
      <c r="AM48" s="10" t="s">
        <v>111</v>
      </c>
      <c r="AN48" s="10" t="s">
        <v>112</v>
      </c>
      <c r="AO48" s="10" t="s">
        <v>150</v>
      </c>
      <c r="AP48" s="10" t="s">
        <v>114</v>
      </c>
      <c r="AS48" s="11" t="s">
        <v>159</v>
      </c>
      <c r="AT48" s="14">
        <f t="shared" si="130"/>
        <v>0</v>
      </c>
      <c r="AU48" s="14">
        <f t="shared" si="131"/>
        <v>11.279016842787531</v>
      </c>
      <c r="AV48" s="14">
        <f t="shared" si="132"/>
        <v>0</v>
      </c>
      <c r="AW48" s="15">
        <f t="shared" si="133"/>
        <v>11.279016842787531</v>
      </c>
      <c r="AY48" s="11" t="s">
        <v>159</v>
      </c>
      <c r="AZ48" s="90">
        <f t="shared" si="134"/>
        <v>0</v>
      </c>
      <c r="BA48" s="90">
        <f t="shared" si="134"/>
        <v>9.1306326822565715</v>
      </c>
      <c r="BB48" s="90">
        <f t="shared" si="134"/>
        <v>0</v>
      </c>
      <c r="BC48" s="15">
        <f t="shared" si="135"/>
        <v>9.1306326822565715</v>
      </c>
      <c r="BE48" s="11" t="str">
        <f t="shared" si="136"/>
        <v>WALK_Express/Fast</v>
      </c>
      <c r="BF48" s="90">
        <f t="shared" si="137"/>
        <v>0</v>
      </c>
      <c r="BG48" s="90">
        <f t="shared" si="137"/>
        <v>2.1483841605309584</v>
      </c>
      <c r="BH48" s="90">
        <f t="shared" si="137"/>
        <v>0</v>
      </c>
      <c r="BI48" s="15">
        <f t="shared" si="138"/>
        <v>2.1483841605309584</v>
      </c>
      <c r="BT48" s="67" t="s">
        <v>261</v>
      </c>
      <c r="BU48" s="68">
        <v>0</v>
      </c>
      <c r="BV48" s="68">
        <v>13.6</v>
      </c>
      <c r="BW48" s="68">
        <v>0</v>
      </c>
      <c r="BX48" s="69">
        <v>13.6</v>
      </c>
      <c r="BY48" s="68"/>
      <c r="BZ48" s="64"/>
      <c r="CA48" s="67" t="s">
        <v>261</v>
      </c>
      <c r="CB48" s="68">
        <v>0</v>
      </c>
      <c r="CC48" s="68">
        <v>3.2</v>
      </c>
      <c r="CD48" s="68">
        <v>0</v>
      </c>
      <c r="CE48" s="69">
        <v>3.2</v>
      </c>
    </row>
    <row r="49" spans="1:83" x14ac:dyDescent="0.45">
      <c r="A49" s="11" t="s">
        <v>161</v>
      </c>
      <c r="B49" s="39">
        <v>1</v>
      </c>
      <c r="C49" s="16">
        <f>(AE49+AN49)/(AE51+AN51)</f>
        <v>0.8332949927538722</v>
      </c>
      <c r="D49" s="16">
        <f>(AF49+AO49)/(AF51+AO51)</f>
        <v>0.6621653359493278</v>
      </c>
      <c r="E49" s="17">
        <f>(AG49+AP49)/(AG51+AP51)</f>
        <v>0.84934160705144945</v>
      </c>
      <c r="F49" s="14"/>
      <c r="G49" s="11" t="s">
        <v>161</v>
      </c>
      <c r="H49" s="39">
        <v>1</v>
      </c>
      <c r="I49" s="16">
        <f>AE49/AE51</f>
        <v>0.78482215133123789</v>
      </c>
      <c r="J49" s="16">
        <f>AF49/AF51</f>
        <v>0.60232607937885974</v>
      </c>
      <c r="K49" s="17">
        <f>AG49/AG51</f>
        <v>0.79752137851250848</v>
      </c>
      <c r="L49" s="14"/>
      <c r="M49" s="11" t="s">
        <v>161</v>
      </c>
      <c r="N49" s="39">
        <v>1</v>
      </c>
      <c r="O49" s="16">
        <f>AN49/AN51</f>
        <v>0.86577513007254103</v>
      </c>
      <c r="P49" s="16">
        <f>AO49/AO51</f>
        <v>0.70849988310410628</v>
      </c>
      <c r="Q49" s="17">
        <f>AP49/AP51</f>
        <v>0.8815296298775227</v>
      </c>
      <c r="R49" s="25"/>
      <c r="S49" s="25"/>
      <c r="T49" s="11" t="s">
        <v>161</v>
      </c>
      <c r="U49" s="14">
        <f t="shared" ref="U49:U50" si="151">AD49+AM49</f>
        <v>8818.9706109983345</v>
      </c>
      <c r="V49" s="14">
        <f t="shared" ref="V49:V50" si="152">AE49+AN49</f>
        <v>4707.7575015991843</v>
      </c>
      <c r="W49" s="14">
        <f t="shared" ref="W49:W50" si="153">AF49+AO49</f>
        <v>4379.6026715779708</v>
      </c>
      <c r="X49" s="15">
        <f>SUM(U49:W49)</f>
        <v>17906.33078417549</v>
      </c>
      <c r="Y49" s="14"/>
      <c r="Z49" s="14"/>
      <c r="AA49" s="14"/>
      <c r="AB49" s="14"/>
      <c r="AC49" s="11" t="s">
        <v>161</v>
      </c>
      <c r="AD49" s="14">
        <f>AD60</f>
        <v>2924.7362265563579</v>
      </c>
      <c r="AE49" s="14">
        <f t="shared" ref="AE49:AF49" si="154">AE60</f>
        <v>1778.9821368893533</v>
      </c>
      <c r="AF49" s="14">
        <f t="shared" si="154"/>
        <v>1738.5511960198601</v>
      </c>
      <c r="AG49" s="15">
        <f>SUM(AD49:AF49)</f>
        <v>6442.2695594655715</v>
      </c>
      <c r="AH49" s="14"/>
      <c r="AI49" s="14"/>
      <c r="AJ49" s="14"/>
      <c r="AK49" s="14"/>
      <c r="AL49" s="11" t="s">
        <v>161</v>
      </c>
      <c r="AM49" s="14">
        <f>AM60</f>
        <v>5894.2343844419756</v>
      </c>
      <c r="AN49" s="14">
        <f t="shared" ref="AN49:AO49" si="155">AN60</f>
        <v>2928.7753647098311</v>
      </c>
      <c r="AO49" s="14">
        <f t="shared" si="155"/>
        <v>2641.0514755581107</v>
      </c>
      <c r="AP49" s="15">
        <f>SUM(AM49:AO49)</f>
        <v>11464.061224709916</v>
      </c>
      <c r="AS49" s="11" t="s">
        <v>160</v>
      </c>
      <c r="AT49" s="14">
        <f t="shared" si="130"/>
        <v>0</v>
      </c>
      <c r="AU49" s="14">
        <f t="shared" si="131"/>
        <v>2.667909920096736</v>
      </c>
      <c r="AV49" s="14">
        <f t="shared" si="132"/>
        <v>0</v>
      </c>
      <c r="AW49" s="15">
        <f t="shared" si="133"/>
        <v>2.667909920096736</v>
      </c>
      <c r="AY49" s="11" t="s">
        <v>160</v>
      </c>
      <c r="AZ49" s="90">
        <f t="shared" si="134"/>
        <v>0</v>
      </c>
      <c r="BA49" s="90">
        <f t="shared" si="134"/>
        <v>2.1544799857480488</v>
      </c>
      <c r="BB49" s="90">
        <f t="shared" si="134"/>
        <v>0</v>
      </c>
      <c r="BC49" s="15">
        <f t="shared" si="135"/>
        <v>2.1544799857480488</v>
      </c>
      <c r="BE49" s="11" t="str">
        <f t="shared" si="136"/>
        <v>DRIVE_Express/Fast</v>
      </c>
      <c r="BF49" s="90">
        <f t="shared" si="137"/>
        <v>0</v>
      </c>
      <c r="BG49" s="90">
        <f t="shared" si="137"/>
        <v>0.51342993434868722</v>
      </c>
      <c r="BH49" s="90">
        <f t="shared" si="137"/>
        <v>0</v>
      </c>
      <c r="BI49" s="15">
        <f t="shared" si="138"/>
        <v>0.51342993434868722</v>
      </c>
      <c r="BT49" s="67" t="s">
        <v>262</v>
      </c>
      <c r="BU49" s="68">
        <v>0</v>
      </c>
      <c r="BV49" s="68">
        <v>3.2090796800000003</v>
      </c>
      <c r="BW49" s="68">
        <v>0</v>
      </c>
      <c r="BX49" s="69">
        <v>3.2090796800000003</v>
      </c>
      <c r="BY49" s="68"/>
      <c r="BZ49" s="64"/>
      <c r="CA49" s="67" t="s">
        <v>262</v>
      </c>
      <c r="CB49" s="68">
        <v>0</v>
      </c>
      <c r="CC49" s="68">
        <v>0.76474953599999962</v>
      </c>
      <c r="CD49" s="68">
        <v>0</v>
      </c>
      <c r="CE49" s="69">
        <v>0.76474953599999962</v>
      </c>
    </row>
    <row r="50" spans="1:83" x14ac:dyDescent="0.45">
      <c r="A50" s="11" t="s">
        <v>163</v>
      </c>
      <c r="B50" s="39">
        <f>1-B49</f>
        <v>0</v>
      </c>
      <c r="C50" s="16">
        <f>(AE50+AN50)/(AE51+AN51)</f>
        <v>0.16670500724612786</v>
      </c>
      <c r="D50" s="16">
        <f>(AF50+AO50)/(AF51+AO51)</f>
        <v>0.33783466405067214</v>
      </c>
      <c r="E50" s="17">
        <f>(AG50+AP50)/(AG51+AP51)</f>
        <v>0.15065839294855057</v>
      </c>
      <c r="F50" s="14"/>
      <c r="G50" s="11" t="s">
        <v>163</v>
      </c>
      <c r="H50" s="42">
        <f>1-H49</f>
        <v>0</v>
      </c>
      <c r="I50" s="12">
        <f>AE50/AE51</f>
        <v>0.21517784866876219</v>
      </c>
      <c r="J50" s="12">
        <f>AF50/AF51</f>
        <v>0.39767392062114026</v>
      </c>
      <c r="K50" s="17">
        <f>AG50/AG51</f>
        <v>0.20247862148749157</v>
      </c>
      <c r="L50" s="14"/>
      <c r="M50" s="11" t="s">
        <v>163</v>
      </c>
      <c r="N50" s="42">
        <f>1-N49</f>
        <v>0</v>
      </c>
      <c r="O50" s="12">
        <f>AN50/AN51</f>
        <v>0.13422486992745902</v>
      </c>
      <c r="P50" s="12">
        <f>AO50/AO51</f>
        <v>0.29150011689589367</v>
      </c>
      <c r="Q50" s="17">
        <f>AP50/AP51</f>
        <v>0.11847037012247727</v>
      </c>
      <c r="R50" s="25"/>
      <c r="S50" s="25"/>
      <c r="T50" s="11" t="s">
        <v>163</v>
      </c>
      <c r="U50" s="14">
        <f t="shared" si="151"/>
        <v>0</v>
      </c>
      <c r="V50" s="14">
        <f t="shared" si="152"/>
        <v>941.81142961567127</v>
      </c>
      <c r="W50" s="14">
        <f t="shared" si="153"/>
        <v>2234.4594573298459</v>
      </c>
      <c r="X50" s="15">
        <f t="shared" ref="X50" si="156">SUM(U50:W50)</f>
        <v>3176.2708869455173</v>
      </c>
      <c r="Y50" s="14"/>
      <c r="Z50" s="14"/>
      <c r="AA50" s="14"/>
      <c r="AB50" s="14"/>
      <c r="AC50" s="11" t="s">
        <v>163</v>
      </c>
      <c r="AD50" s="23">
        <f>AD69</f>
        <v>0</v>
      </c>
      <c r="AE50" s="14">
        <f t="shared" ref="AE50:AF50" si="157">AE69</f>
        <v>487.75069407342323</v>
      </c>
      <c r="AF50" s="14">
        <f t="shared" si="157"/>
        <v>1147.8441561666441</v>
      </c>
      <c r="AG50" s="15">
        <f t="shared" ref="AG50" si="158">SUM(AD50:AF50)</f>
        <v>1635.5948502400674</v>
      </c>
      <c r="AH50" s="14"/>
      <c r="AI50" s="14"/>
      <c r="AJ50" s="14"/>
      <c r="AK50" s="14"/>
      <c r="AL50" s="11" t="s">
        <v>163</v>
      </c>
      <c r="AM50" s="23">
        <f>AM69</f>
        <v>0</v>
      </c>
      <c r="AN50" s="14">
        <f t="shared" ref="AN50:AO50" si="159">AN69</f>
        <v>454.06073554224804</v>
      </c>
      <c r="AO50" s="14">
        <f t="shared" si="159"/>
        <v>1086.6153011632018</v>
      </c>
      <c r="AP50" s="15">
        <f t="shared" ref="AP50" si="160">SUM(AM50:AO50)</f>
        <v>1540.6760367054499</v>
      </c>
      <c r="AS50" s="11" t="s">
        <v>162</v>
      </c>
      <c r="AT50" s="14">
        <f t="shared" si="130"/>
        <v>396.32756256737457</v>
      </c>
      <c r="AU50" s="14">
        <f t="shared" si="131"/>
        <v>251.30030507960265</v>
      </c>
      <c r="AV50" s="14">
        <f t="shared" si="132"/>
        <v>262.78559148653517</v>
      </c>
      <c r="AW50" s="15">
        <f t="shared" si="133"/>
        <v>910.41345913351233</v>
      </c>
      <c r="AY50" s="11" t="s">
        <v>162</v>
      </c>
      <c r="AZ50" s="128">
        <f t="shared" ref="AZ50:BB51" si="161">AZ57</f>
        <v>94.993522907755334</v>
      </c>
      <c r="BA50" s="128">
        <f t="shared" si="161"/>
        <v>78.773466294381151</v>
      </c>
      <c r="BB50" s="128">
        <f t="shared" si="161"/>
        <v>122.90057360483701</v>
      </c>
      <c r="BC50" s="15">
        <f t="shared" si="135"/>
        <v>296.66756280697348</v>
      </c>
      <c r="BE50" s="11" t="str">
        <f t="shared" si="136"/>
        <v>WALK_CRT</v>
      </c>
      <c r="BF50" s="128">
        <f t="shared" ref="BF50:BH51" si="162">BF57</f>
        <v>301.33403965961924</v>
      </c>
      <c r="BG50" s="128">
        <f t="shared" si="162"/>
        <v>172.52683878522149</v>
      </c>
      <c r="BH50" s="128">
        <f t="shared" si="162"/>
        <v>139.88501788169816</v>
      </c>
      <c r="BI50" s="15">
        <f t="shared" si="138"/>
        <v>613.74589632653897</v>
      </c>
      <c r="BT50" s="67" t="s">
        <v>263</v>
      </c>
      <c r="BU50" s="68">
        <v>141.49204732066667</v>
      </c>
      <c r="BV50" s="68">
        <v>117.33241045666668</v>
      </c>
      <c r="BW50" s="68">
        <v>183.05936282749428</v>
      </c>
      <c r="BX50" s="69">
        <v>441.88382060482763</v>
      </c>
      <c r="BY50" s="68"/>
      <c r="BZ50" s="64"/>
      <c r="CA50" s="67" t="s">
        <v>263</v>
      </c>
      <c r="CB50" s="68">
        <v>448.83449832941852</v>
      </c>
      <c r="CC50" s="68">
        <v>256.97726424135641</v>
      </c>
      <c r="CD50" s="68">
        <v>208.35754863823098</v>
      </c>
      <c r="CE50" s="69">
        <v>914.16931120900585</v>
      </c>
    </row>
    <row r="51" spans="1:83" x14ac:dyDescent="0.45">
      <c r="B51" s="18">
        <f>SUM(B49:B50)</f>
        <v>1</v>
      </c>
      <c r="C51" s="18">
        <f t="shared" ref="C51:E51" si="163">SUM(C49:C50)</f>
        <v>1</v>
      </c>
      <c r="D51" s="18">
        <f t="shared" si="163"/>
        <v>1</v>
      </c>
      <c r="E51" s="19">
        <f t="shared" si="163"/>
        <v>1</v>
      </c>
      <c r="F51" s="14"/>
      <c r="H51" s="18">
        <f>SUM(H49:H50)</f>
        <v>1</v>
      </c>
      <c r="I51" s="18">
        <f t="shared" ref="I51:K51" si="164">SUM(I49:I50)</f>
        <v>1</v>
      </c>
      <c r="J51" s="18">
        <f t="shared" si="164"/>
        <v>1</v>
      </c>
      <c r="K51" s="19">
        <f t="shared" si="164"/>
        <v>1</v>
      </c>
      <c r="L51" s="14"/>
      <c r="N51" s="18">
        <f>SUM(N49:N50)</f>
        <v>1</v>
      </c>
      <c r="O51" s="18">
        <f t="shared" ref="O51:Q51" si="165">SUM(O49:O50)</f>
        <v>1</v>
      </c>
      <c r="P51" s="18">
        <f t="shared" si="165"/>
        <v>1</v>
      </c>
      <c r="Q51" s="19">
        <f t="shared" si="165"/>
        <v>1</v>
      </c>
      <c r="R51" s="25"/>
      <c r="S51" s="25"/>
      <c r="U51" s="20">
        <f>SUM(U49:U50)</f>
        <v>8818.9706109983345</v>
      </c>
      <c r="V51" s="20">
        <f t="shared" ref="V51:X51" si="166">SUM(V49:V50)</f>
        <v>5649.5689312148552</v>
      </c>
      <c r="W51" s="20">
        <f t="shared" si="166"/>
        <v>6614.0621289078172</v>
      </c>
      <c r="X51" s="21">
        <f t="shared" si="166"/>
        <v>21082.601671121007</v>
      </c>
      <c r="Y51" s="14"/>
      <c r="Z51" s="14"/>
      <c r="AA51" s="14"/>
      <c r="AB51" s="14"/>
      <c r="AD51" s="20">
        <f>SUM(AD49:AD50)</f>
        <v>2924.7362265563579</v>
      </c>
      <c r="AE51" s="20">
        <f t="shared" ref="AE51:AG51" si="167">SUM(AE49:AE50)</f>
        <v>2266.7328309627765</v>
      </c>
      <c r="AF51" s="20">
        <f t="shared" si="167"/>
        <v>2886.3953521865042</v>
      </c>
      <c r="AG51" s="21">
        <f t="shared" si="167"/>
        <v>8077.8644097056385</v>
      </c>
      <c r="AH51" s="14"/>
      <c r="AI51" s="14"/>
      <c r="AJ51" s="14"/>
      <c r="AK51" s="14"/>
      <c r="AM51" s="20">
        <f>SUM(AM49:AM50)</f>
        <v>5894.2343844419756</v>
      </c>
      <c r="AN51" s="20">
        <f t="shared" ref="AN51:AP51" si="168">SUM(AN49:AN50)</f>
        <v>3382.8361002520792</v>
      </c>
      <c r="AO51" s="20">
        <f t="shared" si="168"/>
        <v>3727.6667767213125</v>
      </c>
      <c r="AP51" s="21">
        <f t="shared" si="168"/>
        <v>13004.737261415366</v>
      </c>
      <c r="AS51" s="11" t="s">
        <v>164</v>
      </c>
      <c r="AT51" s="14">
        <f t="shared" si="130"/>
        <v>77.129947834359058</v>
      </c>
      <c r="AU51" s="14">
        <f t="shared" si="131"/>
        <v>474.6554896001021</v>
      </c>
      <c r="AV51" s="14">
        <f t="shared" si="132"/>
        <v>1068.9261100031417</v>
      </c>
      <c r="AW51" s="15">
        <f t="shared" si="133"/>
        <v>1620.7115474376028</v>
      </c>
      <c r="AY51" s="11" t="s">
        <v>164</v>
      </c>
      <c r="AZ51" s="128">
        <f t="shared" si="161"/>
        <v>19.527327989299017</v>
      </c>
      <c r="BA51" s="128">
        <f t="shared" si="161"/>
        <v>266.40228995148675</v>
      </c>
      <c r="BB51" s="128">
        <f t="shared" si="161"/>
        <v>522.3963315646206</v>
      </c>
      <c r="BC51" s="15">
        <f t="shared" si="135"/>
        <v>808.32594950540636</v>
      </c>
      <c r="BE51" s="11" t="str">
        <f t="shared" si="136"/>
        <v>DRIVE_CRT</v>
      </c>
      <c r="BF51" s="128">
        <f t="shared" si="162"/>
        <v>57.602619845060033</v>
      </c>
      <c r="BG51" s="128">
        <f t="shared" si="162"/>
        <v>208.25319964861532</v>
      </c>
      <c r="BH51" s="128">
        <f t="shared" si="162"/>
        <v>546.52977843852125</v>
      </c>
      <c r="BI51" s="15">
        <f t="shared" si="138"/>
        <v>812.38559793219656</v>
      </c>
      <c r="BT51" s="67" t="s">
        <v>264</v>
      </c>
      <c r="BU51" s="68">
        <v>29.085789549999998</v>
      </c>
      <c r="BV51" s="68">
        <v>396.80395317850008</v>
      </c>
      <c r="BW51" s="68">
        <v>778.10490866477278</v>
      </c>
      <c r="BX51" s="69">
        <v>1203.9946513932728</v>
      </c>
      <c r="BY51" s="68"/>
      <c r="BZ51" s="64"/>
      <c r="CA51" s="67" t="s">
        <v>264</v>
      </c>
      <c r="CB51" s="68">
        <v>85.798614088942372</v>
      </c>
      <c r="CC51" s="68">
        <v>310.19137597387163</v>
      </c>
      <c r="CD51" s="68">
        <v>814.05147325748328</v>
      </c>
      <c r="CE51" s="69">
        <v>1210.0414633202972</v>
      </c>
    </row>
    <row r="52" spans="1:83" x14ac:dyDescent="0.45">
      <c r="AT52" s="20">
        <f>SUM(AT40:AT51)</f>
        <v>8818.9706109983326</v>
      </c>
      <c r="AU52" s="20">
        <f>SUM(AU40:AU51)</f>
        <v>5651.5689312148552</v>
      </c>
      <c r="AV52" s="20">
        <f>SUM(AV40:AV51)</f>
        <v>6612.0621289078163</v>
      </c>
      <c r="AW52" s="21">
        <f>SUM(AW40:AW51)</f>
        <v>21082.601671121007</v>
      </c>
      <c r="AZ52" s="20">
        <f>SUM(AZ40:AZ51)</f>
        <v>2924.7362265563575</v>
      </c>
      <c r="BA52" s="20">
        <f>SUM(BA40:BA51)</f>
        <v>2268.7328309627765</v>
      </c>
      <c r="BB52" s="20">
        <f>SUM(BB40:BB51)</f>
        <v>2884.3953521865042</v>
      </c>
      <c r="BC52" s="21">
        <f>SUM(BC40:BC51)</f>
        <v>8077.8644097056385</v>
      </c>
      <c r="BF52" s="20">
        <f>SUM(BF40:BF51)</f>
        <v>5894.2343844419756</v>
      </c>
      <c r="BG52" s="20">
        <f>SUM(BG40:BG51)</f>
        <v>3382.8361002520792</v>
      </c>
      <c r="BH52" s="20">
        <f>SUM(BH40:BH51)</f>
        <v>3727.6667767213125</v>
      </c>
      <c r="BI52" s="21">
        <f>SUM(BI40:BI51)</f>
        <v>13004.737261415368</v>
      </c>
      <c r="BT52" s="64"/>
      <c r="BU52" s="70">
        <v>4356.3698229218444</v>
      </c>
      <c r="BV52" s="70">
        <v>3379.2583246781332</v>
      </c>
      <c r="BW52" s="70">
        <v>4296.2824324285029</v>
      </c>
      <c r="BX52" s="71">
        <v>12031.910580028481</v>
      </c>
      <c r="BY52" s="68"/>
      <c r="BZ52" s="64"/>
      <c r="CA52" s="64"/>
      <c r="CB52" s="70">
        <v>8779.4121632105234</v>
      </c>
      <c r="CC52" s="70">
        <v>5038.705702490056</v>
      </c>
      <c r="CD52" s="70">
        <v>5552.3280727224055</v>
      </c>
      <c r="CE52" s="71">
        <v>19370.445938422989</v>
      </c>
    </row>
    <row r="53" spans="1:83" x14ac:dyDescent="0.45">
      <c r="A53"/>
      <c r="B53" s="10" t="s">
        <v>111</v>
      </c>
      <c r="C53" s="10" t="s">
        <v>112</v>
      </c>
      <c r="D53" s="10" t="s">
        <v>150</v>
      </c>
      <c r="E53" s="10" t="s">
        <v>114</v>
      </c>
      <c r="F53" s="14"/>
      <c r="G53"/>
      <c r="H53" s="10" t="s">
        <v>111</v>
      </c>
      <c r="I53" s="10" t="s">
        <v>112</v>
      </c>
      <c r="J53" s="10" t="s">
        <v>150</v>
      </c>
      <c r="K53" s="10" t="s">
        <v>114</v>
      </c>
      <c r="L53" s="14"/>
      <c r="M53"/>
      <c r="N53" s="10" t="s">
        <v>111</v>
      </c>
      <c r="O53" s="10" t="s">
        <v>112</v>
      </c>
      <c r="P53" s="10" t="s">
        <v>150</v>
      </c>
      <c r="Q53" s="10" t="s">
        <v>114</v>
      </c>
      <c r="T53"/>
      <c r="U53" s="10" t="s">
        <v>111</v>
      </c>
      <c r="V53" s="10" t="s">
        <v>112</v>
      </c>
      <c r="W53" s="10" t="s">
        <v>150</v>
      </c>
      <c r="X53" s="10" t="s">
        <v>114</v>
      </c>
      <c r="Y53" s="14"/>
      <c r="Z53" s="14"/>
      <c r="AC53"/>
      <c r="AD53" s="10" t="s">
        <v>111</v>
      </c>
      <c r="AE53" s="10" t="s">
        <v>112</v>
      </c>
      <c r="AF53" s="10" t="s">
        <v>150</v>
      </c>
      <c r="AG53" s="10" t="s">
        <v>114</v>
      </c>
      <c r="AH53" s="14"/>
      <c r="AI53" s="14"/>
      <c r="AL53"/>
      <c r="AM53" s="10" t="s">
        <v>111</v>
      </c>
      <c r="AN53" s="10" t="s">
        <v>112</v>
      </c>
      <c r="AO53" s="10" t="s">
        <v>150</v>
      </c>
      <c r="AP53" s="10" t="s">
        <v>114</v>
      </c>
      <c r="BB53" s="91" t="s">
        <v>253</v>
      </c>
      <c r="BC53" s="75">
        <f>SUM(BC40:BC51)/$BL$10</f>
        <v>12031.910580028481</v>
      </c>
      <c r="BH53" s="91" t="s">
        <v>253</v>
      </c>
      <c r="BI53" s="75">
        <f>SUM(BI40:BI51)/$BL$10</f>
        <v>19370.445938422989</v>
      </c>
      <c r="BT53" s="64"/>
      <c r="BU53" s="64"/>
      <c r="BV53" s="64"/>
      <c r="BW53" s="64" t="s">
        <v>304</v>
      </c>
      <c r="BX53" s="64">
        <v>7.0790915000543464E-2</v>
      </c>
      <c r="BY53" s="64"/>
      <c r="BZ53" s="64"/>
      <c r="CA53" s="64"/>
      <c r="CB53" s="64"/>
      <c r="CC53" s="64"/>
      <c r="CD53" s="64" t="s">
        <v>304</v>
      </c>
      <c r="CE53" s="64">
        <v>-3.2851212999958079E-2</v>
      </c>
    </row>
    <row r="54" spans="1:83" x14ac:dyDescent="0.45">
      <c r="A54" s="11" t="s">
        <v>165</v>
      </c>
      <c r="B54" s="16">
        <f>(AD54+AM54)/(AD60+AM60)</f>
        <v>0.48063250873381735</v>
      </c>
      <c r="C54" s="16">
        <f>(AE54+AN54)/(AE60+AN60)</f>
        <v>0.45123609201438908</v>
      </c>
      <c r="D54" s="16">
        <f>(AF54+AO54)/(AF60+AO60)</f>
        <v>0.40646205337204377</v>
      </c>
      <c r="E54" s="17">
        <f>(AG54+AP54)/(AG60+AP60)</f>
        <v>0.4547629807233679</v>
      </c>
      <c r="G54" s="11" t="s">
        <v>165</v>
      </c>
      <c r="H54" s="16">
        <f>AD54/AD60</f>
        <v>0.46903308141599698</v>
      </c>
      <c r="I54" s="16">
        <f>AE54/AE60</f>
        <v>0.36154116595995639</v>
      </c>
      <c r="J54" s="16">
        <f>AF54/AF60</f>
        <v>0.43374585790530296</v>
      </c>
      <c r="K54" s="17">
        <f>AG54/AG60</f>
        <v>0.42982720222021764</v>
      </c>
      <c r="M54" s="11" t="s">
        <v>165</v>
      </c>
      <c r="N54" s="16">
        <f>AM54/AM60</f>
        <v>0.48638817826967501</v>
      </c>
      <c r="O54" s="16">
        <f>AN54/AN60</f>
        <v>0.5057181370162448</v>
      </c>
      <c r="P54" s="16">
        <f>AO54/AO60</f>
        <v>0.38850167227297949</v>
      </c>
      <c r="Q54" s="17">
        <f>AP54/AP60</f>
        <v>0.46877572922877248</v>
      </c>
      <c r="T54" s="11" t="s">
        <v>165</v>
      </c>
      <c r="U54" s="14">
        <f t="shared" ref="U54:U59" si="169">AD54+AM54</f>
        <v>4238.6839692139356</v>
      </c>
      <c r="V54" s="14">
        <f t="shared" ref="V54:V59" si="170">AE54+AN54</f>
        <v>2124.31009717304</v>
      </c>
      <c r="W54" s="14">
        <f t="shared" ref="W54:W59" si="171">AF54+AO54</f>
        <v>1780.1422948432707</v>
      </c>
      <c r="X54" s="15">
        <f>SUM(U54:W54)</f>
        <v>8143.1363612302466</v>
      </c>
      <c r="AC54" s="11" t="s">
        <v>165</v>
      </c>
      <c r="AD54" s="132">
        <f>AZ40+AZ41</f>
        <v>1371.798044670724</v>
      </c>
      <c r="AE54" s="14">
        <f t="shared" ref="AE54" si="172">BA40</f>
        <v>643.17527599291157</v>
      </c>
      <c r="AF54" s="14">
        <f t="shared" ref="AF54" si="173">BB40</f>
        <v>754.08938002992477</v>
      </c>
      <c r="AG54" s="15">
        <f>SUM(AD54:AF54)</f>
        <v>2769.0627006935601</v>
      </c>
      <c r="AL54" s="11" t="s">
        <v>165</v>
      </c>
      <c r="AM54" s="132">
        <f>BF40+BF41</f>
        <v>2866.8859245432118</v>
      </c>
      <c r="AN54" s="14">
        <f t="shared" ref="AN54" si="174">BG40</f>
        <v>1481.1348211801287</v>
      </c>
      <c r="AO54" s="14">
        <f t="shared" ref="AO54" si="175">BH40</f>
        <v>1026.052914813346</v>
      </c>
      <c r="AP54" s="15">
        <f>SUM(AM54:AO54)</f>
        <v>5374.0736605366874</v>
      </c>
      <c r="BB54" s="62" t="s">
        <v>252</v>
      </c>
      <c r="BC54" s="75">
        <f>BX52</f>
        <v>12031.910580028481</v>
      </c>
      <c r="BH54" s="62" t="s">
        <v>252</v>
      </c>
      <c r="BI54" s="75">
        <f>CE52</f>
        <v>19370.445938422989</v>
      </c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</row>
    <row r="55" spans="1:83" x14ac:dyDescent="0.45">
      <c r="A55" s="11" t="s">
        <v>367</v>
      </c>
      <c r="B55" s="16">
        <f>(AD55+AM55)/(AD60+AM60)</f>
        <v>1.6240724550408984E-2</v>
      </c>
      <c r="C55" s="16">
        <f>(AE55+AN55)/(AE60+AN60)</f>
        <v>1.2891881647341239E-2</v>
      </c>
      <c r="D55" s="39">
        <f>(AF55+AO55)/(AF60+AO60)</f>
        <v>1.6095947635821294E-2</v>
      </c>
      <c r="E55" s="17">
        <f>(AG55+AP55)/(AG60+AP60)</f>
        <v>1.5324869378393594E-2</v>
      </c>
      <c r="G55" s="11" t="s">
        <v>367</v>
      </c>
      <c r="H55" s="16">
        <f>AD55/AD60</f>
        <v>2.8895554615143232E-2</v>
      </c>
      <c r="I55" s="16">
        <f>AE55/AE60</f>
        <v>2.2152792390399873E-2</v>
      </c>
      <c r="J55" s="39">
        <f>AF55/AF60</f>
        <v>1.7995354068005651E-2</v>
      </c>
      <c r="K55" s="13">
        <f>AG55/AG60</f>
        <v>2.4091997427176031E-2</v>
      </c>
      <c r="M55" s="11" t="s">
        <v>367</v>
      </c>
      <c r="N55" s="16">
        <f>AM55/AM60</f>
        <v>9.9613611051857526E-3</v>
      </c>
      <c r="O55" s="16">
        <f>AN55/AN60</f>
        <v>7.2666653942469106E-3</v>
      </c>
      <c r="P55" s="39">
        <f>AO55/AO60</f>
        <v>1.4845606491408689E-2</v>
      </c>
      <c r="Q55" s="13">
        <f>AP55/AP60</f>
        <v>1.0398150910520355E-2</v>
      </c>
      <c r="T55" s="11" t="s">
        <v>367</v>
      </c>
      <c r="U55" s="14">
        <f t="shared" si="169"/>
        <v>143.22647251137596</v>
      </c>
      <c r="V55" s="14">
        <f t="shared" si="170"/>
        <v>60.691852534999569</v>
      </c>
      <c r="W55" s="14">
        <f t="shared" si="171"/>
        <v>70.493855267422063</v>
      </c>
      <c r="X55" s="15">
        <f t="shared" ref="X55:X59" si="176">SUM(U55:W55)</f>
        <v>274.41218031379759</v>
      </c>
      <c r="AC55" s="11" t="s">
        <v>166</v>
      </c>
      <c r="AD55" s="132">
        <f>AZ42+AZ43</f>
        <v>84.511875369347166</v>
      </c>
      <c r="AE55" s="14">
        <f t="shared" ref="AE55" si="177">BA42</f>
        <v>39.409421944739769</v>
      </c>
      <c r="AF55" s="14">
        <f t="shared" ref="AF55" si="178">BB42</f>
        <v>31.28584433773208</v>
      </c>
      <c r="AG55" s="15">
        <f t="shared" ref="AG55:AG59" si="179">SUM(AD55:AF55)</f>
        <v>155.207141651819</v>
      </c>
      <c r="AL55" s="11" t="s">
        <v>367</v>
      </c>
      <c r="AM55" s="132">
        <f>BF42+BF43</f>
        <v>58.714597142028779</v>
      </c>
      <c r="AN55" s="14">
        <f t="shared" ref="AN55" si="180">BG42</f>
        <v>21.282430590259803</v>
      </c>
      <c r="AO55" s="14">
        <f t="shared" ref="AO55" si="181">BH42</f>
        <v>39.208010929689983</v>
      </c>
      <c r="AP55" s="15">
        <f t="shared" ref="AP55:AP59" si="182">SUM(AM55:AO55)</f>
        <v>119.20503866197856</v>
      </c>
      <c r="BB55" s="62" t="s">
        <v>187</v>
      </c>
      <c r="BC55" s="75">
        <f>BC53-BC54</f>
        <v>0</v>
      </c>
      <c r="BH55" s="62" t="s">
        <v>187</v>
      </c>
      <c r="BI55" s="75">
        <f>BI53-BI54</f>
        <v>0</v>
      </c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</row>
    <row r="56" spans="1:83" x14ac:dyDescent="0.45">
      <c r="A56" s="11" t="s">
        <v>370</v>
      </c>
      <c r="B56" s="16">
        <f>(AD56+AM56)/(AD60+AM60)</f>
        <v>4.7016329600940723E-2</v>
      </c>
      <c r="C56" s="16">
        <f>(AE56+AN56)/(AE60+AN60)</f>
        <v>4.573727369900582E-2</v>
      </c>
      <c r="D56" s="39">
        <f>(AF56+AO56)/(AF60+AO60)</f>
        <v>8.4365505490844775E-2</v>
      </c>
      <c r="E56" s="17">
        <f>(AG56+AP56)/(AG60+AP60)</f>
        <v>5.5815064941549766E-2</v>
      </c>
      <c r="G56" s="11" t="s">
        <v>370</v>
      </c>
      <c r="H56" s="16">
        <f>AD56/AD60</f>
        <v>7.6441093908127145E-2</v>
      </c>
      <c r="I56" s="16">
        <f>AE56/AE60</f>
        <v>8.0393683181867251E-2</v>
      </c>
      <c r="J56" s="39">
        <f>AF56/AF60</f>
        <v>8.1706069163602207E-2</v>
      </c>
      <c r="K56" s="13">
        <f>AG56/AG60</f>
        <v>7.895340957428626E-2</v>
      </c>
      <c r="M56" s="11" t="s">
        <v>370</v>
      </c>
      <c r="N56" s="16">
        <f>AM56/AM60</f>
        <v>3.2415676061565368E-2</v>
      </c>
      <c r="O56" s="16">
        <f>AN56/AN60</f>
        <v>2.468645015629907E-2</v>
      </c>
      <c r="P56" s="39">
        <f>AO56/AO60</f>
        <v>8.611615906585289E-2</v>
      </c>
      <c r="Q56" s="13">
        <f>AP56/AP60</f>
        <v>4.2812390726708102E-2</v>
      </c>
      <c r="T56" s="11" t="s">
        <v>368</v>
      </c>
      <c r="U56" s="14">
        <f t="shared" si="169"/>
        <v>414.63562898770726</v>
      </c>
      <c r="V56" s="14">
        <f t="shared" si="170"/>
        <v>215.31999335918974</v>
      </c>
      <c r="W56" s="14">
        <f t="shared" si="171"/>
        <v>369.48739323672976</v>
      </c>
      <c r="X56" s="15">
        <f t="shared" si="176"/>
        <v>999.44301558362679</v>
      </c>
      <c r="AC56" s="11" t="s">
        <v>368</v>
      </c>
      <c r="AD56" s="132">
        <f>AZ44+AZ45</f>
        <v>223.57003655069599</v>
      </c>
      <c r="AE56" s="14">
        <f t="shared" ref="AE56" si="183">BA44</f>
        <v>143.01892629928386</v>
      </c>
      <c r="AF56" s="14">
        <f t="shared" ref="AF56" si="184">BB44</f>
        <v>142.05018426646203</v>
      </c>
      <c r="AG56" s="15">
        <f t="shared" si="179"/>
        <v>508.6391471164419</v>
      </c>
      <c r="AL56" s="11" t="s">
        <v>368</v>
      </c>
      <c r="AM56" s="132">
        <f>BF44+BF45</f>
        <v>191.06559243701125</v>
      </c>
      <c r="AN56" s="14">
        <f t="shared" ref="AN56" si="185">BG44</f>
        <v>72.301067059905876</v>
      </c>
      <c r="AO56" s="14">
        <f t="shared" ref="AO56" si="186">BH44</f>
        <v>227.43720897026776</v>
      </c>
      <c r="AP56" s="15">
        <f t="shared" si="182"/>
        <v>490.80386846718488</v>
      </c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</row>
    <row r="57" spans="1:83" x14ac:dyDescent="0.45">
      <c r="A57" s="11" t="s">
        <v>167</v>
      </c>
      <c r="B57" s="16">
        <f>(AD57+AM57)/(AD60+AM60)</f>
        <v>0.40242418150907378</v>
      </c>
      <c r="C57" s="16">
        <f>(AE57+AN57)/(AE60+AN60)</f>
        <v>0.43457128705431514</v>
      </c>
      <c r="D57" s="16">
        <f>(AF57+AO57)/(AF60+AO60)</f>
        <v>0.43284600885061442</v>
      </c>
      <c r="E57" s="17">
        <f>(AG57+AP57)/(AG60+AP60)</f>
        <v>0.41831667768903352</v>
      </c>
      <c r="G57" s="11" t="s">
        <v>167</v>
      </c>
      <c r="H57" s="16">
        <f t="shared" ref="H57" si="187">AD57/AD60</f>
        <v>0.38647431136017873</v>
      </c>
      <c r="I57" s="16">
        <f t="shared" ref="I57" si="188">AE57/AE60</f>
        <v>0.4870618966364989</v>
      </c>
      <c r="J57" s="16">
        <f t="shared" ref="J57" si="189">AF57/AF60</f>
        <v>0.39528615283472712</v>
      </c>
      <c r="K57" s="13">
        <f>AG57/AG60</f>
        <v>0.41662880165912819</v>
      </c>
      <c r="M57" s="11" t="s">
        <v>167</v>
      </c>
      <c r="N57" s="16">
        <f>AM57/AM60</f>
        <v>0.41033855341740427</v>
      </c>
      <c r="O57" s="16">
        <f>AN57/AN60</f>
        <v>0.40268770256152159</v>
      </c>
      <c r="P57" s="16">
        <f>AO57/AO60</f>
        <v>0.45757090846089377</v>
      </c>
      <c r="Q57" s="13">
        <f>AP57/AP60</f>
        <v>0.41926518556547204</v>
      </c>
      <c r="T57" s="11" t="s">
        <v>167</v>
      </c>
      <c r="U57" s="14">
        <f t="shared" si="169"/>
        <v>3548.9670298835808</v>
      </c>
      <c r="V57" s="14">
        <f t="shared" si="170"/>
        <v>2045.8562366095646</v>
      </c>
      <c r="W57" s="14">
        <f t="shared" si="171"/>
        <v>1895.6935367440128</v>
      </c>
      <c r="X57" s="15">
        <f t="shared" si="176"/>
        <v>7490.5168032371585</v>
      </c>
      <c r="AC57" s="11" t="s">
        <v>167</v>
      </c>
      <c r="AD57" s="132">
        <f>AZ46+AZ47</f>
        <v>1130.3354190685361</v>
      </c>
      <c r="AE57" s="14">
        <f>BA46</f>
        <v>866.47441367578017</v>
      </c>
      <c r="AF57" s="14">
        <f>BB46</f>
        <v>687.22521378090403</v>
      </c>
      <c r="AG57" s="15">
        <f t="shared" si="179"/>
        <v>2684.0350465252204</v>
      </c>
      <c r="AL57" s="11" t="s">
        <v>167</v>
      </c>
      <c r="AM57" s="132">
        <f>BF46+BF47</f>
        <v>2418.6316108150445</v>
      </c>
      <c r="AN57" s="14">
        <f>BG46</f>
        <v>1179.3818229337844</v>
      </c>
      <c r="AO57" s="14">
        <f>BH46</f>
        <v>1208.4683229631087</v>
      </c>
      <c r="AP57" s="15">
        <f t="shared" si="182"/>
        <v>4806.4817567119371</v>
      </c>
      <c r="AY57" s="2" t="s">
        <v>358</v>
      </c>
      <c r="AZ57" s="127">
        <f>BU50 * $BL$10*$BQ$45</f>
        <v>94.993522907755334</v>
      </c>
      <c r="BA57" s="127">
        <f t="shared" ref="BA57:BA58" si="190">BV50 * $BL$10*$BQ$45</f>
        <v>78.773466294381151</v>
      </c>
      <c r="BB57" s="127">
        <f t="shared" ref="BB57:BB58" si="191">BW50 * $BL$10*$BQ$45</f>
        <v>122.90057360483701</v>
      </c>
      <c r="BE57" s="2" t="s">
        <v>358</v>
      </c>
      <c r="BF57" s="127">
        <f>CB50 * $BL$10*$BQ$45</f>
        <v>301.33403965961924</v>
      </c>
      <c r="BG57" s="127">
        <f t="shared" ref="BG57:BG58" si="192">CC50 * $BL$10*$BQ$45</f>
        <v>172.52683878522149</v>
      </c>
      <c r="BH57" s="127">
        <f t="shared" ref="BH57:BH58" si="193">CD50 * $BL$10*$BQ$45</f>
        <v>139.88501788169816</v>
      </c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</row>
    <row r="58" spans="1:83" x14ac:dyDescent="0.45">
      <c r="A58" s="11" t="s">
        <v>168</v>
      </c>
      <c r="B58" s="16">
        <f>(AD58+AM58)/(AD60+AM60)</f>
        <v>0</v>
      </c>
      <c r="C58" s="16">
        <f>(AE58+AN58)/(AE60+AN60)</f>
        <v>2.1834210532925367E-3</v>
      </c>
      <c r="D58" s="16">
        <f>(AF58+AO58)/(AF60+AO60)</f>
        <v>2.2833121517840796E-4</v>
      </c>
      <c r="E58" s="17">
        <f>(AG58+AP58)/(AG60+AP60)</f>
        <v>6.2988989641335285E-4</v>
      </c>
      <c r="G58" s="11" t="s">
        <v>168</v>
      </c>
      <c r="H58" s="16">
        <f t="shared" ref="H58" si="194">AD58/AD60</f>
        <v>0</v>
      </c>
      <c r="I58" s="16">
        <f>AE58/AE60</f>
        <v>4.5703846675343371E-3</v>
      </c>
      <c r="J58" s="16">
        <f t="shared" ref="J58" si="195">AF58/AF60</f>
        <v>5.7519157462221587E-4</v>
      </c>
      <c r="K58" s="13">
        <f>AG58/AG60</f>
        <v>1.417300626429239E-3</v>
      </c>
      <c r="M58" s="11" t="s">
        <v>168</v>
      </c>
      <c r="N58" s="16">
        <f>AM58/AM60</f>
        <v>0</v>
      </c>
      <c r="O58" s="16">
        <f>AN58/AN60</f>
        <v>7.335435098293412E-4</v>
      </c>
      <c r="P58" s="16">
        <f>AO58/AO60</f>
        <v>0</v>
      </c>
      <c r="Q58" s="13">
        <f>AP58/AP60</f>
        <v>1.8740166494403206E-4</v>
      </c>
      <c r="T58" s="11" t="s">
        <v>168</v>
      </c>
      <c r="U58" s="14">
        <f t="shared" si="169"/>
        <v>0</v>
      </c>
      <c r="V58" s="14">
        <f t="shared" si="170"/>
        <v>10.279016842787531</v>
      </c>
      <c r="W58" s="14">
        <f t="shared" si="171"/>
        <v>1</v>
      </c>
      <c r="X58" s="15">
        <f t="shared" si="176"/>
        <v>11.279016842787531</v>
      </c>
      <c r="AC58" s="11" t="s">
        <v>168</v>
      </c>
      <c r="AD58" s="132">
        <f>AZ48+AZ49</f>
        <v>0</v>
      </c>
      <c r="AE58" s="14">
        <f>BA48-AF58</f>
        <v>8.1306326822565715</v>
      </c>
      <c r="AF58" s="14">
        <v>1</v>
      </c>
      <c r="AG58" s="15">
        <f t="shared" si="179"/>
        <v>9.1306326822565715</v>
      </c>
      <c r="AL58" s="11" t="s">
        <v>168</v>
      </c>
      <c r="AM58" s="132">
        <f>BF48+BF49</f>
        <v>0</v>
      </c>
      <c r="AN58" s="14">
        <f>BG48</f>
        <v>2.1483841605309584</v>
      </c>
      <c r="AO58" s="14">
        <f>BH48</f>
        <v>0</v>
      </c>
      <c r="AP58" s="15">
        <f t="shared" si="182"/>
        <v>2.1483841605309584</v>
      </c>
      <c r="AZ58" s="127">
        <f>BU51 * $BL$10*$BQ$45</f>
        <v>19.527327989299017</v>
      </c>
      <c r="BA58" s="127">
        <f t="shared" si="190"/>
        <v>266.40228995148675</v>
      </c>
      <c r="BB58" s="127">
        <f t="shared" si="191"/>
        <v>522.3963315646206</v>
      </c>
      <c r="BF58" s="127">
        <f>CB51 * $BL$10*$BQ$45</f>
        <v>57.602619845060033</v>
      </c>
      <c r="BG58" s="127">
        <f t="shared" si="192"/>
        <v>208.25319964861532</v>
      </c>
      <c r="BH58" s="127">
        <f t="shared" si="193"/>
        <v>546.52977843852125</v>
      </c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</row>
    <row r="59" spans="1:83" x14ac:dyDescent="0.45">
      <c r="A59" s="11" t="s">
        <v>169</v>
      </c>
      <c r="B59" s="16">
        <f>(AD59+AM59)/(AD60+AM60)</f>
        <v>5.3686255605759042E-2</v>
      </c>
      <c r="C59" s="16">
        <f>(AE59+AN59)/(AE60+AN60)</f>
        <v>5.338004453165613E-2</v>
      </c>
      <c r="D59" s="39">
        <f>(AF59+AO59)/(AF60+AO60)</f>
        <v>6.0002153435497273E-2</v>
      </c>
      <c r="E59" s="17">
        <f>(AG59+AP59)/(AG60+AP60)</f>
        <v>5.5150517371241756E-2</v>
      </c>
      <c r="G59" s="11" t="s">
        <v>169</v>
      </c>
      <c r="H59" s="16">
        <f t="shared" ref="H59" si="196">AD59/AD60</f>
        <v>3.9155958700553814E-2</v>
      </c>
      <c r="I59" s="16">
        <f t="shared" ref="I59" si="197">AE59/AE60</f>
        <v>4.4280077163743096E-2</v>
      </c>
      <c r="J59" s="39">
        <f t="shared" ref="J59" si="198">AF59/AF60</f>
        <v>7.0691374453739741E-2</v>
      </c>
      <c r="K59" s="13">
        <f>AG59/AG60</f>
        <v>4.908128849276263E-2</v>
      </c>
      <c r="M59" s="11" t="s">
        <v>169</v>
      </c>
      <c r="N59" s="16">
        <f>AM59/AM60</f>
        <v>6.0896231146169606E-2</v>
      </c>
      <c r="O59" s="16">
        <f>AN59/AN60</f>
        <v>5.8907501361858322E-2</v>
      </c>
      <c r="P59" s="39">
        <f>AO59/AO60</f>
        <v>5.2965653708865128E-2</v>
      </c>
      <c r="Q59" s="13">
        <f>AP59/AP60</f>
        <v>5.856114190358281E-2</v>
      </c>
      <c r="T59" s="11" t="s">
        <v>169</v>
      </c>
      <c r="U59" s="14">
        <f t="shared" si="169"/>
        <v>473.4575104017336</v>
      </c>
      <c r="V59" s="14">
        <f t="shared" si="170"/>
        <v>251.30030507960265</v>
      </c>
      <c r="W59" s="14">
        <f t="shared" si="171"/>
        <v>262.78559148653517</v>
      </c>
      <c r="X59" s="15">
        <f t="shared" si="176"/>
        <v>987.54340696787142</v>
      </c>
      <c r="AC59" s="11" t="s">
        <v>169</v>
      </c>
      <c r="AD59" s="132">
        <f>AZ50+AZ51</f>
        <v>114.52085089705434</v>
      </c>
      <c r="AE59" s="14">
        <f>BA50</f>
        <v>78.773466294381151</v>
      </c>
      <c r="AF59" s="14">
        <f>BB50</f>
        <v>122.90057360483701</v>
      </c>
      <c r="AG59" s="15">
        <f t="shared" si="179"/>
        <v>316.19489079627249</v>
      </c>
      <c r="AL59" s="11" t="s">
        <v>169</v>
      </c>
      <c r="AM59" s="132">
        <f>BF50+BF51</f>
        <v>358.93665950467926</v>
      </c>
      <c r="AN59" s="14">
        <f>BG50</f>
        <v>172.52683878522149</v>
      </c>
      <c r="AO59" s="14">
        <f>BH50</f>
        <v>139.88501788169816</v>
      </c>
      <c r="AP59" s="15">
        <f t="shared" si="182"/>
        <v>671.34851617159893</v>
      </c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</row>
    <row r="60" spans="1:83" x14ac:dyDescent="0.45">
      <c r="B60" s="18">
        <f>SUM(B54:B59)</f>
        <v>0.99999999999999989</v>
      </c>
      <c r="C60" s="18">
        <f>SUM(C54:C59)</f>
        <v>0.99999999999999989</v>
      </c>
      <c r="D60" s="18">
        <f>SUM(D54:D59)</f>
        <v>1</v>
      </c>
      <c r="E60" s="19">
        <f>SUM(E54:E59)</f>
        <v>1</v>
      </c>
      <c r="H60" s="18">
        <f>SUM(H54:H59)</f>
        <v>0.99999999999999989</v>
      </c>
      <c r="I60" s="18">
        <f>SUM(I54:I59)</f>
        <v>0.99999999999999978</v>
      </c>
      <c r="J60" s="18">
        <f>SUM(J54:J59)</f>
        <v>1</v>
      </c>
      <c r="K60" s="19">
        <f>SUM(K54:K59)</f>
        <v>1</v>
      </c>
      <c r="N60" s="18">
        <f>SUM(N54:N59)</f>
        <v>1</v>
      </c>
      <c r="O60" s="18">
        <f>SUM(O54:O59)</f>
        <v>1.0000000000000002</v>
      </c>
      <c r="P60" s="18">
        <f>SUM(P54:P59)</f>
        <v>0.99999999999999989</v>
      </c>
      <c r="Q60" s="19">
        <f>SUM(Q54:Q59)</f>
        <v>0.99999999999999978</v>
      </c>
      <c r="U60" s="20">
        <f>SUM(U54:U59)</f>
        <v>8818.9706109983326</v>
      </c>
      <c r="V60" s="20">
        <f>SUM(V54:V59)</f>
        <v>4707.7575015991833</v>
      </c>
      <c r="W60" s="20">
        <f>SUM(W54:W59)</f>
        <v>4379.6026715779708</v>
      </c>
      <c r="X60" s="21">
        <f>SUM(X54:X59)</f>
        <v>17906.33078417549</v>
      </c>
      <c r="AD60" s="20">
        <f>SUM(AD54:AD59)</f>
        <v>2924.7362265563579</v>
      </c>
      <c r="AE60" s="20">
        <f>SUM(AE54:AE59)</f>
        <v>1778.9821368893533</v>
      </c>
      <c r="AF60" s="20">
        <f>SUM(AF54:AF59)</f>
        <v>1738.5511960198601</v>
      </c>
      <c r="AG60" s="21">
        <f>SUM(AG54:AG59)</f>
        <v>6442.2695594655706</v>
      </c>
      <c r="AM60" s="20">
        <f>SUM(AM54:AM59)</f>
        <v>5894.2343844419756</v>
      </c>
      <c r="AN60" s="20">
        <f>SUM(AN54:AN59)</f>
        <v>2928.7753647098311</v>
      </c>
      <c r="AO60" s="20">
        <f>SUM(AO54:AO59)</f>
        <v>2641.0514755581107</v>
      </c>
      <c r="AP60" s="21">
        <f>SUM(AP54:AP59)</f>
        <v>11464.06122470992</v>
      </c>
      <c r="AY60" s="2" t="s">
        <v>359</v>
      </c>
      <c r="AZ60" s="127">
        <f>BU50 * $BL$10</f>
        <v>94.993522907755334</v>
      </c>
      <c r="BA60" s="127">
        <f t="shared" ref="BA60:BA61" si="199">BV50 * $BL$10</f>
        <v>78.773466294381151</v>
      </c>
      <c r="BB60" s="127">
        <f t="shared" ref="BB60:BB61" si="200">BW50 * $BL$10</f>
        <v>122.90057360483701</v>
      </c>
      <c r="BE60" s="2" t="s">
        <v>359</v>
      </c>
      <c r="BF60" s="127">
        <f>CB50 * $BL$10</f>
        <v>301.33403965961924</v>
      </c>
      <c r="BG60" s="127">
        <f t="shared" ref="BG60:BG61" si="201">CC50 * $BL$10</f>
        <v>172.52683878522149</v>
      </c>
      <c r="BH60" s="127">
        <f t="shared" ref="BH60:BH61" si="202">CD50 * $BL$10</f>
        <v>139.88501788169816</v>
      </c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</row>
    <row r="61" spans="1:83" x14ac:dyDescent="0.45">
      <c r="AZ61" s="127">
        <f>BU51 * $BL$10</f>
        <v>19.527327989299017</v>
      </c>
      <c r="BA61" s="127">
        <f t="shared" si="199"/>
        <v>266.40228995148675</v>
      </c>
      <c r="BB61" s="127">
        <f t="shared" si="200"/>
        <v>522.3963315646206</v>
      </c>
      <c r="BF61" s="127">
        <f t="shared" ref="BF61" si="203">CB51 * $BL$10</f>
        <v>57.602619845060033</v>
      </c>
      <c r="BG61" s="127">
        <f t="shared" si="201"/>
        <v>208.25319964861532</v>
      </c>
      <c r="BH61" s="127">
        <f t="shared" si="202"/>
        <v>546.52977843852125</v>
      </c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</row>
    <row r="62" spans="1:83" x14ac:dyDescent="0.45">
      <c r="A62"/>
      <c r="B62" s="10" t="s">
        <v>111</v>
      </c>
      <c r="C62" s="10" t="s">
        <v>112</v>
      </c>
      <c r="D62" s="10" t="s">
        <v>150</v>
      </c>
      <c r="E62" s="10" t="s">
        <v>114</v>
      </c>
      <c r="F62" s="14"/>
      <c r="G62"/>
      <c r="H62" s="10" t="s">
        <v>111</v>
      </c>
      <c r="I62" s="10" t="s">
        <v>112</v>
      </c>
      <c r="J62" s="10" t="s">
        <v>150</v>
      </c>
      <c r="K62" s="10" t="s">
        <v>114</v>
      </c>
      <c r="L62" s="14"/>
      <c r="M62"/>
      <c r="N62" s="10" t="s">
        <v>111</v>
      </c>
      <c r="O62" s="10" t="s">
        <v>112</v>
      </c>
      <c r="P62" s="10" t="s">
        <v>150</v>
      </c>
      <c r="Q62" s="10" t="s">
        <v>114</v>
      </c>
      <c r="T62"/>
      <c r="U62" s="10" t="s">
        <v>111</v>
      </c>
      <c r="V62" s="10" t="s">
        <v>112</v>
      </c>
      <c r="W62" s="10" t="s">
        <v>150</v>
      </c>
      <c r="X62" s="10" t="s">
        <v>114</v>
      </c>
      <c r="Y62" s="14"/>
      <c r="Z62" s="14"/>
      <c r="AA62" s="14"/>
      <c r="AB62" s="14"/>
      <c r="AC62"/>
      <c r="AD62" s="10" t="s">
        <v>111</v>
      </c>
      <c r="AE62" s="10" t="s">
        <v>112</v>
      </c>
      <c r="AF62" s="10" t="s">
        <v>150</v>
      </c>
      <c r="AG62" s="10" t="s">
        <v>114</v>
      </c>
      <c r="AH62" s="14"/>
      <c r="AI62" s="14"/>
      <c r="AJ62" s="14"/>
      <c r="AK62" s="14"/>
      <c r="AL62"/>
      <c r="AM62" s="10" t="s">
        <v>111</v>
      </c>
      <c r="AN62" s="10" t="s">
        <v>112</v>
      </c>
      <c r="AO62" s="10" t="s">
        <v>150</v>
      </c>
      <c r="AP62" s="10" t="s">
        <v>114</v>
      </c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</row>
    <row r="63" spans="1:83" x14ac:dyDescent="0.45">
      <c r="A63" s="11" t="s">
        <v>170</v>
      </c>
      <c r="B63" s="135"/>
      <c r="C63" s="16">
        <f>(AE63+AN63)/(AE69+AN69)</f>
        <v>8.7950635130993493E-2</v>
      </c>
      <c r="D63" s="16">
        <f>(AF63+AO63)/(AF69+AO69)</f>
        <v>0.12978242517427169</v>
      </c>
      <c r="E63" s="17">
        <f>(AG63+AP63)/(AG69+AP69)</f>
        <v>0.11737867896170305</v>
      </c>
      <c r="G63" s="11" t="s">
        <v>170</v>
      </c>
      <c r="H63" s="135"/>
      <c r="I63" s="16">
        <f>AE63/AE69</f>
        <v>5.7131762725082379E-2</v>
      </c>
      <c r="J63" s="16">
        <f>AF63/AF69</f>
        <v>0.17232134329824866</v>
      </c>
      <c r="K63" s="17">
        <f>AG63/AG69</f>
        <v>0.13797066173041306</v>
      </c>
      <c r="M63" s="11" t="s">
        <v>170</v>
      </c>
      <c r="N63" s="135"/>
      <c r="O63" s="16">
        <f>AN63/AN69</f>
        <v>0.12105617637228139</v>
      </c>
      <c r="P63" s="16">
        <f>AO63/AO69</f>
        <v>8.4846514069404327E-2</v>
      </c>
      <c r="Q63" s="17">
        <f>AP63/AP69</f>
        <v>9.5518054034508665E-2</v>
      </c>
      <c r="T63" s="11" t="s">
        <v>170</v>
      </c>
      <c r="U63" s="14">
        <f t="shared" ref="U63:U68" si="204">AD63+AM63</f>
        <v>0</v>
      </c>
      <c r="V63" s="14">
        <f t="shared" ref="V63:V68" si="205">AE63+AN63</f>
        <v>82.832913408327258</v>
      </c>
      <c r="W63" s="14">
        <f t="shared" ref="W63:W68" si="206">AF63+AO63</f>
        <v>289.99356732585443</v>
      </c>
      <c r="X63" s="15">
        <f>SUM(U63:W63)</f>
        <v>372.8264807341817</v>
      </c>
      <c r="AC63" s="11" t="s">
        <v>170</v>
      </c>
      <c r="AD63" s="132"/>
      <c r="AE63" s="14">
        <f t="shared" ref="AE63" si="207">BA41</f>
        <v>27.86605692279706</v>
      </c>
      <c r="AF63" s="14">
        <f t="shared" ref="AF63" si="208">BB41</f>
        <v>197.79804688768084</v>
      </c>
      <c r="AG63" s="15">
        <f>SUM(AD63:AF63)</f>
        <v>225.66410381047791</v>
      </c>
      <c r="AL63" s="11" t="s">
        <v>170</v>
      </c>
      <c r="AM63" s="132"/>
      <c r="AN63" s="14">
        <f t="shared" ref="AN63" si="209">BG41</f>
        <v>54.966856485530194</v>
      </c>
      <c r="AO63" s="14">
        <f t="shared" ref="AO63" si="210">BH41</f>
        <v>92.195520438173617</v>
      </c>
      <c r="AP63" s="15">
        <f>SUM(AM63:AO63)</f>
        <v>147.16237692370382</v>
      </c>
      <c r="AY63" s="2" t="s">
        <v>360</v>
      </c>
      <c r="AZ63" s="127">
        <f>AZ57-AZ60</f>
        <v>0</v>
      </c>
      <c r="BA63" s="127">
        <f t="shared" ref="BA63:BB63" si="211">BA57-BA60</f>
        <v>0</v>
      </c>
      <c r="BB63" s="127">
        <f t="shared" si="211"/>
        <v>0</v>
      </c>
      <c r="BE63" s="2" t="s">
        <v>360</v>
      </c>
      <c r="BF63" s="127">
        <f>BF57-BF60</f>
        <v>0</v>
      </c>
      <c r="BG63" s="127">
        <f t="shared" ref="BG63:BH63" si="212">BG57-BG60</f>
        <v>0</v>
      </c>
      <c r="BH63" s="127">
        <f t="shared" si="212"/>
        <v>0</v>
      </c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</row>
    <row r="64" spans="1:83" x14ac:dyDescent="0.45">
      <c r="A64" s="11" t="s">
        <v>369</v>
      </c>
      <c r="B64" s="135"/>
      <c r="C64" s="16">
        <f>(AE64+AN64)/(AE69+AN69)</f>
        <v>1.9863650660348754E-3</v>
      </c>
      <c r="D64" s="39">
        <f>(AF64+AO64)/(AF69+AO69)</f>
        <v>1.1950456077180936E-3</v>
      </c>
      <c r="E64" s="17">
        <f>(AG64+AP64)/(AG69+AP69)</f>
        <v>1.4296835642548312E-3</v>
      </c>
      <c r="G64" s="11" t="s">
        <v>369</v>
      </c>
      <c r="H64" s="135"/>
      <c r="I64" s="16">
        <f>AE64/AE69</f>
        <v>1.5466034930045481E-3</v>
      </c>
      <c r="J64" s="39">
        <f>AF64/AF69</f>
        <v>5.2213662563988894E-4</v>
      </c>
      <c r="K64" s="13">
        <f>AG64/AG69</f>
        <v>8.2764286120855452E-4</v>
      </c>
      <c r="M64" s="11" t="s">
        <v>369</v>
      </c>
      <c r="N64" s="135"/>
      <c r="O64" s="16">
        <f>AN64/AN69</f>
        <v>2.4587556421903091E-3</v>
      </c>
      <c r="P64" s="39">
        <f>AO64/AO69</f>
        <v>1.9058718236600908E-3</v>
      </c>
      <c r="Q64" s="13">
        <f>AP64/AP69</f>
        <v>2.0688151208428408E-3</v>
      </c>
      <c r="T64" s="11" t="s">
        <v>369</v>
      </c>
      <c r="U64" s="14">
        <f t="shared" si="204"/>
        <v>0</v>
      </c>
      <c r="V64" s="14">
        <f t="shared" si="205"/>
        <v>1.8707813225809333</v>
      </c>
      <c r="W64" s="14">
        <f t="shared" si="206"/>
        <v>2.6702809601061874</v>
      </c>
      <c r="X64" s="15">
        <f t="shared" ref="X64:X68" si="213">SUM(U64:W64)</f>
        <v>4.541062282687121</v>
      </c>
      <c r="AC64" s="11" t="s">
        <v>369</v>
      </c>
      <c r="AD64" s="132"/>
      <c r="AE64" s="14">
        <f t="shared" ref="AE64" si="214">BA43</f>
        <v>0.7543569271693491</v>
      </c>
      <c r="AF64" s="14">
        <f t="shared" ref="AF64" si="215">BB43</f>
        <v>0.59933147446131729</v>
      </c>
      <c r="AG64" s="15">
        <f t="shared" ref="AG64:AG68" si="216">SUM(AD64:AF64)</f>
        <v>1.3536884016306665</v>
      </c>
      <c r="AL64" s="11" t="s">
        <v>369</v>
      </c>
      <c r="AM64" s="132"/>
      <c r="AN64" s="14">
        <f t="shared" ref="AN64" si="217">BG43</f>
        <v>1.1164243954115842</v>
      </c>
      <c r="AO64" s="14">
        <f t="shared" ref="AO64" si="218">BH43</f>
        <v>2.0709494856448702</v>
      </c>
      <c r="AP64" s="15">
        <f t="shared" ref="AP64:AP68" si="219">SUM(AM64:AO64)</f>
        <v>3.1873738810564545</v>
      </c>
      <c r="AZ64" s="127">
        <f>AZ58-AZ61</f>
        <v>0</v>
      </c>
      <c r="BA64" s="127">
        <f t="shared" ref="BA64:BB64" si="220">BA58-BA61</f>
        <v>0</v>
      </c>
      <c r="BB64" s="127">
        <f t="shared" si="220"/>
        <v>0</v>
      </c>
      <c r="BF64" s="127">
        <f>BF58-BF61</f>
        <v>0</v>
      </c>
      <c r="BG64" s="127">
        <f t="shared" ref="BG64:BH64" si="221">BG58-BG61</f>
        <v>0</v>
      </c>
      <c r="BH64" s="127">
        <f t="shared" si="221"/>
        <v>0</v>
      </c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</row>
    <row r="65" spans="1:83" x14ac:dyDescent="0.45">
      <c r="A65" s="11" t="s">
        <v>370</v>
      </c>
      <c r="B65" s="135"/>
      <c r="C65" s="16">
        <f>(AE65+AN65)/(AE69+AN69)</f>
        <v>8.3403421745972539E-3</v>
      </c>
      <c r="D65" s="39">
        <f>(AF65+AO65)/(AF69+AO69)</f>
        <v>6.6702553339205058E-3</v>
      </c>
      <c r="E65" s="17">
        <f>(AG65+AP65)/(AG69+AP69)</f>
        <v>7.1654608535330613E-3</v>
      </c>
      <c r="G65" s="11" t="s">
        <v>370</v>
      </c>
      <c r="H65" s="135"/>
      <c r="I65" s="16">
        <f>AE65/AE69</f>
        <v>8.9469997256868931E-3</v>
      </c>
      <c r="J65" s="39">
        <f>AF65/AF69</f>
        <v>4.2112549297091814E-3</v>
      </c>
      <c r="K65" s="13">
        <f>AG65/AG69</f>
        <v>5.6235012515007295E-3</v>
      </c>
      <c r="M65" s="11" t="s">
        <v>370</v>
      </c>
      <c r="N65" s="135"/>
      <c r="O65" s="16">
        <f>AN65/AN69</f>
        <v>7.6886724343025155E-3</v>
      </c>
      <c r="P65" s="39">
        <f>AO65/AO69</f>
        <v>9.2678160722645137E-3</v>
      </c>
      <c r="Q65" s="13">
        <f>AP65/AP69</f>
        <v>8.8024183476960432E-3</v>
      </c>
      <c r="T65" s="11" t="s">
        <v>370</v>
      </c>
      <c r="U65" s="14">
        <f t="shared" si="204"/>
        <v>0</v>
      </c>
      <c r="V65" s="14">
        <f t="shared" si="205"/>
        <v>7.855029586941316</v>
      </c>
      <c r="W65" s="14">
        <f t="shared" si="206"/>
        <v>14.904415113683523</v>
      </c>
      <c r="X65" s="15">
        <f t="shared" si="213"/>
        <v>22.75944470062484</v>
      </c>
      <c r="AC65" s="11" t="s">
        <v>370</v>
      </c>
      <c r="AD65" s="132"/>
      <c r="AE65" s="14">
        <f t="shared" ref="AE65" si="222">BA45</f>
        <v>4.363905326078509</v>
      </c>
      <c r="AF65" s="14">
        <f t="shared" ref="AF65" si="223">BB45</f>
        <v>4.8338643611946557</v>
      </c>
      <c r="AG65" s="15">
        <f t="shared" si="216"/>
        <v>9.1977696872731656</v>
      </c>
      <c r="AL65" s="11" t="s">
        <v>370</v>
      </c>
      <c r="AM65" s="132"/>
      <c r="AN65" s="14">
        <f t="shared" ref="AN65" si="224">BG45</f>
        <v>3.491124260862807</v>
      </c>
      <c r="AO65" s="14">
        <f t="shared" ref="AO65" si="225">BH45</f>
        <v>10.070550752488867</v>
      </c>
      <c r="AP65" s="15">
        <f t="shared" si="219"/>
        <v>13.561675013351675</v>
      </c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</row>
    <row r="66" spans="1:83" x14ac:dyDescent="0.45">
      <c r="A66" s="11" t="s">
        <v>172</v>
      </c>
      <c r="B66" s="135"/>
      <c r="C66" s="16">
        <f>(AE66+AN66)/(AE69+AN69)</f>
        <v>0.39597024844963463</v>
      </c>
      <c r="D66" s="16">
        <f>(AF66+AO66)/(AF69+AO69)</f>
        <v>0.38352232398574082</v>
      </c>
      <c r="E66" s="17">
        <f>(AG66+AP66)/(AG69+AP69)</f>
        <v>0.38721331822155103</v>
      </c>
      <c r="G66" s="11" t="s">
        <v>172</v>
      </c>
      <c r="H66" s="135"/>
      <c r="I66" s="16">
        <f t="shared" ref="I66" si="226">AE66/AE69</f>
        <v>0.38382232405795824</v>
      </c>
      <c r="J66" s="16">
        <f t="shared" ref="J66" si="227">AF66/AF69</f>
        <v>0.36696321501116252</v>
      </c>
      <c r="K66" s="13">
        <f>AG66/AG69</f>
        <v>0.37199076944362308</v>
      </c>
      <c r="M66" s="11" t="s">
        <v>172</v>
      </c>
      <c r="N66" s="135"/>
      <c r="O66" s="16">
        <f>AN66/AN69</f>
        <v>0.40901951276559817</v>
      </c>
      <c r="P66" s="16">
        <f>AO66/AO69</f>
        <v>0.4010145095342505</v>
      </c>
      <c r="Q66" s="13">
        <f>AP66/AP69</f>
        <v>0.40337370612629736</v>
      </c>
      <c r="T66" s="11" t="s">
        <v>172</v>
      </c>
      <c r="U66" s="14">
        <f t="shared" si="204"/>
        <v>0</v>
      </c>
      <c r="V66" s="14">
        <f t="shared" si="205"/>
        <v>372.92930577762291</v>
      </c>
      <c r="W66" s="14">
        <f t="shared" si="206"/>
        <v>856.96508392705982</v>
      </c>
      <c r="X66" s="15">
        <f t="shared" si="213"/>
        <v>1229.8943897046827</v>
      </c>
      <c r="AC66" s="11" t="s">
        <v>172</v>
      </c>
      <c r="AD66" s="132"/>
      <c r="AE66" s="14">
        <f>BA47</f>
        <v>187.20960496014351</v>
      </c>
      <c r="AF66" s="14">
        <f>BB47</f>
        <v>421.21658187868661</v>
      </c>
      <c r="AG66" s="15">
        <f t="shared" si="216"/>
        <v>608.42618683883006</v>
      </c>
      <c r="AL66" s="11" t="s">
        <v>172</v>
      </c>
      <c r="AM66" s="132"/>
      <c r="AN66" s="14">
        <f>BG47</f>
        <v>185.71970081747941</v>
      </c>
      <c r="AO66" s="14">
        <f>BH47</f>
        <v>435.74850204837327</v>
      </c>
      <c r="AP66" s="15">
        <f t="shared" si="219"/>
        <v>621.46820286585262</v>
      </c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</row>
    <row r="67" spans="1:83" x14ac:dyDescent="0.45">
      <c r="A67" s="11" t="s">
        <v>173</v>
      </c>
      <c r="B67" s="135"/>
      <c r="C67" s="16">
        <f>(AE67+AN67)/(AE69+AN69)</f>
        <v>1.7709595229454442E-3</v>
      </c>
      <c r="D67" s="16">
        <f>(AF67+AO67)/(AF69+AO69)</f>
        <v>8.9507106223801335E-4</v>
      </c>
      <c r="E67" s="17">
        <f>(AG67+AP67)/(AG69+AP69)</f>
        <v>1.1547849823426133E-3</v>
      </c>
      <c r="G67" s="11" t="s">
        <v>173</v>
      </c>
      <c r="H67" s="135"/>
      <c r="I67" s="16">
        <f>AE67/AE69</f>
        <v>2.3669468844964062E-3</v>
      </c>
      <c r="J67" s="16">
        <f>AF67/AF69</f>
        <v>8.7119840670672017E-4</v>
      </c>
      <c r="K67" s="13">
        <f>AG67/AG69</f>
        <v>1.3172455180033254E-3</v>
      </c>
      <c r="M67" s="11" t="s">
        <v>173</v>
      </c>
      <c r="N67" s="135"/>
      <c r="O67" s="16">
        <f>AN67/AN69</f>
        <v>1.1307516685747764E-3</v>
      </c>
      <c r="P67" s="16">
        <f>AO67/AO69</f>
        <v>9.202888997877338E-4</v>
      </c>
      <c r="Q67" s="13">
        <f>AP67/AP69</f>
        <v>9.8231548897520005E-4</v>
      </c>
      <c r="T67" s="11" t="s">
        <v>173</v>
      </c>
      <c r="U67" s="14">
        <f t="shared" si="204"/>
        <v>0</v>
      </c>
      <c r="V67" s="14">
        <f t="shared" si="205"/>
        <v>1.667909920096736</v>
      </c>
      <c r="W67" s="14">
        <f t="shared" si="206"/>
        <v>2</v>
      </c>
      <c r="X67" s="15">
        <f t="shared" si="213"/>
        <v>3.667909920096736</v>
      </c>
      <c r="AC67" s="11" t="s">
        <v>173</v>
      </c>
      <c r="AD67" s="132"/>
      <c r="AE67" s="133">
        <f>BA49-AF67</f>
        <v>1.1544799857480488</v>
      </c>
      <c r="AF67" s="137">
        <v>1</v>
      </c>
      <c r="AG67" s="15">
        <f t="shared" si="216"/>
        <v>2.1544799857480488</v>
      </c>
      <c r="AL67" s="11" t="s">
        <v>173</v>
      </c>
      <c r="AM67" s="132"/>
      <c r="AN67" s="14">
        <f>BG49</f>
        <v>0.51342993434868722</v>
      </c>
      <c r="AO67" s="137">
        <v>1</v>
      </c>
      <c r="AP67" s="15">
        <f t="shared" si="219"/>
        <v>1.5134299343486872</v>
      </c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</row>
    <row r="68" spans="1:83" x14ac:dyDescent="0.45">
      <c r="A68" s="11" t="s">
        <v>174</v>
      </c>
      <c r="B68" s="135"/>
      <c r="C68" s="16">
        <f>(AE68+AN68)/(AE69+AN69)</f>
        <v>0.50398144965579428</v>
      </c>
      <c r="D68" s="39">
        <f>(AF68+AO68)/(AF69+AO69)</f>
        <v>0.47793487883611074</v>
      </c>
      <c r="E68" s="17">
        <f>(AG68+AP68)/(AG69+AP69)</f>
        <v>0.48565807341661532</v>
      </c>
      <c r="G68" s="11" t="s">
        <v>174</v>
      </c>
      <c r="H68" s="135"/>
      <c r="I68" s="16">
        <f t="shared" ref="I68" si="228">AE68/AE69</f>
        <v>0.54618536311377153</v>
      </c>
      <c r="J68" s="39">
        <f t="shared" ref="J68" si="229">AF68/AF69</f>
        <v>0.45511085172853294</v>
      </c>
      <c r="K68" s="13">
        <f>AG68/AG69</f>
        <v>0.48227017919525123</v>
      </c>
      <c r="M68" s="11" t="s">
        <v>174</v>
      </c>
      <c r="N68" s="135"/>
      <c r="O68" s="16">
        <f>AN68/AN69</f>
        <v>0.45864613111705277</v>
      </c>
      <c r="P68" s="39">
        <f>AO68/AO69</f>
        <v>0.50204499960063287</v>
      </c>
      <c r="Q68" s="13">
        <f>AP68/AP69</f>
        <v>0.48925469088167989</v>
      </c>
      <c r="T68" s="11" t="s">
        <v>174</v>
      </c>
      <c r="U68" s="14">
        <f t="shared" si="204"/>
        <v>0</v>
      </c>
      <c r="V68" s="14">
        <f t="shared" si="205"/>
        <v>474.6554896001021</v>
      </c>
      <c r="W68" s="14">
        <f t="shared" si="206"/>
        <v>1067.9261100031417</v>
      </c>
      <c r="X68" s="15">
        <f t="shared" si="213"/>
        <v>1542.5815996032438</v>
      </c>
      <c r="AC68" s="11" t="s">
        <v>174</v>
      </c>
      <c r="AD68" s="132"/>
      <c r="AE68" s="14">
        <f>BA51</f>
        <v>266.40228995148675</v>
      </c>
      <c r="AF68" s="14">
        <f>BB51</f>
        <v>522.3963315646206</v>
      </c>
      <c r="AG68" s="15">
        <f t="shared" si="216"/>
        <v>788.79862151610735</v>
      </c>
      <c r="AL68" s="11" t="s">
        <v>174</v>
      </c>
      <c r="AM68" s="132"/>
      <c r="AN68" s="14">
        <f>BG51</f>
        <v>208.25319964861532</v>
      </c>
      <c r="AO68" s="133">
        <f>BH51-AO67</f>
        <v>545.52977843852125</v>
      </c>
      <c r="AP68" s="15">
        <f t="shared" si="219"/>
        <v>753.7829780871366</v>
      </c>
      <c r="BT68" s="64"/>
      <c r="BU68" s="64"/>
      <c r="BV68" s="64"/>
      <c r="BW68" s="64"/>
      <c r="BX68" s="64"/>
      <c r="BY68" s="64"/>
      <c r="BZ68" s="64"/>
      <c r="CA68" s="64"/>
      <c r="CB68" s="64"/>
      <c r="CC68" s="64"/>
      <c r="CD68" s="64"/>
      <c r="CE68" s="64"/>
    </row>
    <row r="69" spans="1:83" x14ac:dyDescent="0.45">
      <c r="B69" s="136"/>
      <c r="C69" s="18">
        <f>SUM(C63:C68)</f>
        <v>1</v>
      </c>
      <c r="D69" s="18">
        <f>SUM(D63:D68)</f>
        <v>0.99999999999999989</v>
      </c>
      <c r="E69" s="19">
        <f>SUM(E63:E68)</f>
        <v>0.99999999999999978</v>
      </c>
      <c r="H69" s="136"/>
      <c r="I69" s="18">
        <f>SUM(I63:I68)</f>
        <v>1</v>
      </c>
      <c r="J69" s="18">
        <f>SUM(J63:J68)</f>
        <v>0.99999999999999989</v>
      </c>
      <c r="K69" s="19">
        <f>SUM(K63:K68)</f>
        <v>1</v>
      </c>
      <c r="N69" s="136"/>
      <c r="O69" s="18">
        <f>SUM(O63:O68)</f>
        <v>0.99999999999999989</v>
      </c>
      <c r="P69" s="18">
        <f>SUM(P63:P68)</f>
        <v>1</v>
      </c>
      <c r="Q69" s="19">
        <f>SUM(Q63:Q68)</f>
        <v>1</v>
      </c>
      <c r="U69" s="20">
        <f>SUM(U63:U68)</f>
        <v>0</v>
      </c>
      <c r="V69" s="20">
        <f>SUM(V63:V68)</f>
        <v>941.81142961567127</v>
      </c>
      <c r="W69" s="20">
        <f>SUM(W63:W68)</f>
        <v>2234.4594573298455</v>
      </c>
      <c r="X69" s="21">
        <f>SUM(X63:X68)</f>
        <v>3176.2708869455168</v>
      </c>
      <c r="AD69" s="20">
        <f>SUM(AD63:AD68)</f>
        <v>0</v>
      </c>
      <c r="AE69" s="20">
        <f>SUM(AE63:AE68)</f>
        <v>487.75069407342323</v>
      </c>
      <c r="AF69" s="20">
        <f>SUM(AF63:AF68)</f>
        <v>1147.8441561666441</v>
      </c>
      <c r="AG69" s="21">
        <f>SUM(AG63:AG68)</f>
        <v>1635.5948502400672</v>
      </c>
      <c r="AM69" s="20">
        <f>SUM(AM63:AM68)</f>
        <v>0</v>
      </c>
      <c r="AN69" s="20">
        <f>SUM(AN63:AN68)</f>
        <v>454.06073554224804</v>
      </c>
      <c r="AO69" s="20">
        <f>SUM(AO63:AO68)</f>
        <v>1086.6153011632018</v>
      </c>
      <c r="AP69" s="21">
        <f>SUM(AP63:AP68)</f>
        <v>1540.6760367054499</v>
      </c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</row>
    <row r="70" spans="1:83" x14ac:dyDescent="0.45"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</row>
    <row r="71" spans="1:83" x14ac:dyDescent="0.45"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</row>
    <row r="72" spans="1:83" x14ac:dyDescent="0.45">
      <c r="A72" s="7" t="str">
        <f>T72</f>
        <v>NHB - Daily</v>
      </c>
      <c r="B72" s="8"/>
      <c r="C72" s="8"/>
      <c r="D72" s="8"/>
      <c r="E72" s="8"/>
      <c r="G72" s="7" t="str">
        <f>AC72</f>
        <v>NHB - Peak</v>
      </c>
      <c r="H72" s="8"/>
      <c r="I72" s="8"/>
      <c r="J72" s="8"/>
      <c r="K72" s="8"/>
      <c r="M72" s="7" t="str">
        <f>AL72</f>
        <v>NHB - Off-Peak</v>
      </c>
      <c r="N72" s="8"/>
      <c r="O72" s="8"/>
      <c r="P72" s="8"/>
      <c r="Q72" s="8"/>
      <c r="T72" s="7" t="str">
        <f>AS72</f>
        <v>NHB - Daily</v>
      </c>
      <c r="U72" s="8"/>
      <c r="V72" s="8"/>
      <c r="W72" s="8"/>
      <c r="X72" s="8"/>
      <c r="AC72" s="7" t="str">
        <f>AY72</f>
        <v>NHB - Peak</v>
      </c>
      <c r="AD72" s="8"/>
      <c r="AE72" s="8"/>
      <c r="AF72" s="8"/>
      <c r="AG72" s="8"/>
      <c r="AL72" s="7" t="str">
        <f>BE72</f>
        <v>NHB - Off-Peak</v>
      </c>
      <c r="AM72" s="8"/>
      <c r="AN72" s="8"/>
      <c r="AO72" s="8"/>
      <c r="AP72" s="8"/>
      <c r="AS72" s="7" t="s">
        <v>245</v>
      </c>
      <c r="AT72" s="8"/>
      <c r="AU72" s="8"/>
      <c r="AV72" s="8"/>
      <c r="AW72" s="8"/>
      <c r="AY72" s="7" t="str">
        <f>BT72</f>
        <v>NHB - Peak</v>
      </c>
      <c r="AZ72" s="8"/>
      <c r="BA72" s="8"/>
      <c r="BB72" s="8"/>
      <c r="BC72" s="8"/>
      <c r="BE72" s="7" t="str">
        <f>CA72</f>
        <v>NHB - Off-Peak</v>
      </c>
      <c r="BF72" s="8"/>
      <c r="BG72" s="8"/>
      <c r="BH72" s="8"/>
      <c r="BI72" s="8"/>
      <c r="BT72" s="65" t="s">
        <v>143</v>
      </c>
      <c r="BU72" s="64"/>
      <c r="BV72" s="64"/>
      <c r="BW72" s="64"/>
      <c r="BX72" s="64"/>
      <c r="BY72" s="64"/>
      <c r="BZ72" s="64"/>
      <c r="CA72" s="65" t="s">
        <v>294</v>
      </c>
      <c r="CB72" s="64"/>
      <c r="CC72" s="64"/>
      <c r="CD72" s="64"/>
      <c r="CE72" s="64"/>
    </row>
    <row r="73" spans="1:83" x14ac:dyDescent="0.45">
      <c r="A73"/>
      <c r="B73" s="10" t="s">
        <v>111</v>
      </c>
      <c r="C73" s="10" t="s">
        <v>112</v>
      </c>
      <c r="D73" s="10" t="s">
        <v>150</v>
      </c>
      <c r="E73" s="10" t="s">
        <v>114</v>
      </c>
      <c r="G73"/>
      <c r="H73" s="10" t="s">
        <v>111</v>
      </c>
      <c r="I73" s="10" t="s">
        <v>112</v>
      </c>
      <c r="J73" s="10" t="s">
        <v>150</v>
      </c>
      <c r="K73" s="10" t="s">
        <v>114</v>
      </c>
      <c r="M73"/>
      <c r="N73" s="10" t="s">
        <v>111</v>
      </c>
      <c r="O73" s="10" t="s">
        <v>112</v>
      </c>
      <c r="P73" s="10" t="s">
        <v>150</v>
      </c>
      <c r="Q73" s="10" t="s">
        <v>114</v>
      </c>
      <c r="T73"/>
      <c r="U73" s="10" t="s">
        <v>111</v>
      </c>
      <c r="V73" s="10" t="s">
        <v>112</v>
      </c>
      <c r="W73" s="10" t="s">
        <v>150</v>
      </c>
      <c r="X73" s="10" t="s">
        <v>114</v>
      </c>
      <c r="AC73"/>
      <c r="AD73" s="10" t="s">
        <v>111</v>
      </c>
      <c r="AE73" s="10" t="s">
        <v>112</v>
      </c>
      <c r="AF73" s="10" t="s">
        <v>150</v>
      </c>
      <c r="AG73" s="10" t="s">
        <v>114</v>
      </c>
      <c r="AL73"/>
      <c r="AM73" s="10" t="s">
        <v>111</v>
      </c>
      <c r="AN73" s="10" t="s">
        <v>112</v>
      </c>
      <c r="AO73" s="10" t="s">
        <v>150</v>
      </c>
      <c r="AP73" s="10" t="s">
        <v>114</v>
      </c>
      <c r="AS73"/>
      <c r="AT73" s="10" t="s">
        <v>111</v>
      </c>
      <c r="AU73" s="10" t="s">
        <v>112</v>
      </c>
      <c r="AV73" s="10" t="s">
        <v>113</v>
      </c>
      <c r="AW73" s="10" t="s">
        <v>114</v>
      </c>
      <c r="AY73"/>
      <c r="AZ73" s="10" t="s">
        <v>111</v>
      </c>
      <c r="BA73" s="10" t="s">
        <v>112</v>
      </c>
      <c r="BB73" s="10" t="s">
        <v>113</v>
      </c>
      <c r="BC73" s="10" t="s">
        <v>114</v>
      </c>
      <c r="BE73"/>
      <c r="BF73" s="10" t="s">
        <v>111</v>
      </c>
      <c r="BG73" s="10" t="s">
        <v>112</v>
      </c>
      <c r="BH73" s="10" t="s">
        <v>113</v>
      </c>
      <c r="BI73" s="10" t="s">
        <v>114</v>
      </c>
      <c r="BT73" s="64"/>
      <c r="BU73" s="66" t="s">
        <v>111</v>
      </c>
      <c r="BV73" s="66" t="s">
        <v>112</v>
      </c>
      <c r="BW73" s="66" t="s">
        <v>150</v>
      </c>
      <c r="BX73" s="66" t="s">
        <v>114</v>
      </c>
      <c r="BY73" s="66"/>
      <c r="BZ73" s="64"/>
      <c r="CA73" s="64"/>
      <c r="CB73" s="66" t="s">
        <v>111</v>
      </c>
      <c r="CC73" s="66" t="s">
        <v>112</v>
      </c>
      <c r="CD73" s="66" t="s">
        <v>150</v>
      </c>
      <c r="CE73" s="66" t="s">
        <v>114</v>
      </c>
    </row>
    <row r="74" spans="1:83" x14ac:dyDescent="0.45">
      <c r="A74" s="11" t="s">
        <v>147</v>
      </c>
      <c r="B74" s="16">
        <f>(AD74+AM74)/(AD80+AM80)</f>
        <v>0.32819025448566869</v>
      </c>
      <c r="C74" s="16">
        <f>(AE74+AN74)/(AE80+AN80)</f>
        <v>0.28267155442282149</v>
      </c>
      <c r="D74" s="16">
        <f>(AF74+AO74)/(AF80+AO80)</f>
        <v>0.21455724937598572</v>
      </c>
      <c r="E74" s="17">
        <f>(AG74+AP74)/(AG80+AP80)</f>
        <v>0.27231665960453261</v>
      </c>
      <c r="G74" s="11" t="s">
        <v>147</v>
      </c>
      <c r="H74" s="16">
        <f>AD74/AD80</f>
        <v>0.39660234171293846</v>
      </c>
      <c r="I74" s="16">
        <f>AE74/AE80</f>
        <v>0.30216711684812148</v>
      </c>
      <c r="J74" s="16">
        <f>AF74/AF80</f>
        <v>0.18862267941775057</v>
      </c>
      <c r="K74" s="17">
        <f>AG74/AG80</f>
        <v>0.28229062385069009</v>
      </c>
      <c r="M74" s="11" t="str">
        <f>G74</f>
        <v>Local</v>
      </c>
      <c r="N74" s="16">
        <f>AM74/AM80</f>
        <v>0.29929839721878765</v>
      </c>
      <c r="O74" s="16">
        <f>AN74/AN80</f>
        <v>0.27376797956832932</v>
      </c>
      <c r="P74" s="16">
        <f>AO74/AO80</f>
        <v>0.23002615636116772</v>
      </c>
      <c r="Q74" s="17">
        <f>AP74/AP80</f>
        <v>0.26738462689693504</v>
      </c>
      <c r="T74" s="11" t="s">
        <v>147</v>
      </c>
      <c r="U74" s="14">
        <f>AD74+AM74</f>
        <v>1086.7130921595528</v>
      </c>
      <c r="V74" s="14">
        <f t="shared" ref="V74:V79" si="230">AE74+AN74</f>
        <v>730.67178022790915</v>
      </c>
      <c r="W74" s="14">
        <f t="shared" ref="W74:W79" si="231">AF74+AO74</f>
        <v>787.81294076742256</v>
      </c>
      <c r="X74" s="15">
        <f>SUM(U74:W74)</f>
        <v>2605.1978131548849</v>
      </c>
      <c r="AC74" s="11" t="s">
        <v>147</v>
      </c>
      <c r="AD74" s="14">
        <f>AD88+AD97</f>
        <v>389.93256575227429</v>
      </c>
      <c r="AE74" s="14">
        <f t="shared" ref="AE74:AF74" si="232">AE88+AE97</f>
        <v>244.87626657143267</v>
      </c>
      <c r="AF74" s="14">
        <f t="shared" si="232"/>
        <v>258.75970172036392</v>
      </c>
      <c r="AG74" s="15">
        <f>SUM(AD74:AF74)</f>
        <v>893.56853404407093</v>
      </c>
      <c r="AL74" s="11" t="str">
        <f>AC74</f>
        <v>Local</v>
      </c>
      <c r="AM74" s="14">
        <f>AM88+AM97</f>
        <v>696.78052640727856</v>
      </c>
      <c r="AN74" s="14">
        <f t="shared" ref="AN74:AO74" si="233">AN88+AN97</f>
        <v>485.79551365647649</v>
      </c>
      <c r="AO74" s="14">
        <f t="shared" si="233"/>
        <v>529.05323904705858</v>
      </c>
      <c r="AP74" s="15">
        <f>SUM(AM74:AO74)</f>
        <v>1711.6292791108135</v>
      </c>
      <c r="AS74" s="11" t="s">
        <v>151</v>
      </c>
      <c r="AT74" s="14">
        <f t="shared" ref="AT74:AV75" si="234">AZ74+BF74</f>
        <v>1043.751921379408</v>
      </c>
      <c r="AU74" s="14">
        <f t="shared" si="234"/>
        <v>697.77712019499609</v>
      </c>
      <c r="AV74" s="14">
        <f t="shared" si="234"/>
        <v>744.20371437053564</v>
      </c>
      <c r="AW74" s="15">
        <f>SUM(AT74:AV74)</f>
        <v>2485.7327559449395</v>
      </c>
      <c r="AY74" s="11" t="s">
        <v>151</v>
      </c>
      <c r="AZ74" s="128">
        <f>BU74 * $BL$10-AZ97</f>
        <v>377.62262827381107</v>
      </c>
      <c r="BA74" s="128">
        <f t="shared" ref="BA74:BA75" si="235">BV74 * $BL$10-BA97</f>
        <v>236.85317056332443</v>
      </c>
      <c r="BB74" s="128">
        <f t="shared" ref="BB74:BB75" si="236">BW74 * $BL$10-BB97</f>
        <v>242.77720991283903</v>
      </c>
      <c r="BC74" s="15">
        <f>SUM(AZ74:BB74)</f>
        <v>857.25300874997447</v>
      </c>
      <c r="BE74" s="11" t="str">
        <f t="shared" ref="BE74:BE75" si="237">AY74</f>
        <v>WALK_LOCAL</v>
      </c>
      <c r="BF74" s="128">
        <f>CB74 * $BL$10-BF97</f>
        <v>666.12929310559696</v>
      </c>
      <c r="BG74" s="128">
        <f t="shared" ref="BG74:BG75" si="238">CC74 * $BL$10-BG97</f>
        <v>460.92394963167169</v>
      </c>
      <c r="BH74" s="128">
        <f t="shared" ref="BH74:BH75" si="239">CD74 * $BL$10-BH97</f>
        <v>501.42650445769664</v>
      </c>
      <c r="BI74" s="15">
        <f>SUM(BF74:BH74)</f>
        <v>1628.4797471949653</v>
      </c>
      <c r="BT74" s="67" t="s">
        <v>257</v>
      </c>
      <c r="BU74" s="68">
        <v>562.46570454026698</v>
      </c>
      <c r="BV74" s="68">
        <v>352.79079027249998</v>
      </c>
      <c r="BW74" s="68">
        <v>361.61459667859526</v>
      </c>
      <c r="BX74" s="69">
        <v>1276.8710914913622</v>
      </c>
      <c r="BY74" s="68"/>
      <c r="BZ74" s="64"/>
      <c r="CA74" s="67" t="s">
        <v>257</v>
      </c>
      <c r="CB74" s="68">
        <v>992.19393677297296</v>
      </c>
      <c r="CC74" s="68">
        <v>686.54231674135235</v>
      </c>
      <c r="CD74" s="68">
        <v>746.87052890395182</v>
      </c>
      <c r="CE74" s="69">
        <v>2425.6067824182769</v>
      </c>
    </row>
    <row r="75" spans="1:83" x14ac:dyDescent="0.45">
      <c r="A75" s="11" t="s">
        <v>366</v>
      </c>
      <c r="B75" s="39">
        <f>(AD75+AM75)/(AD80+AM80)</f>
        <v>2.520103321997683E-3</v>
      </c>
      <c r="C75" s="39">
        <f>(AE75+AN75)/(AE80+AN80)</f>
        <v>2.0491358435453929E-3</v>
      </c>
      <c r="D75" s="39">
        <f>(AF75+AO75)/(AF80+AO80)</f>
        <v>1.4752766914352315E-3</v>
      </c>
      <c r="E75" s="17">
        <f>(AG75+AP75)/(AG80+AP80)</f>
        <v>1.8750516924062554E-3</v>
      </c>
      <c r="G75" s="11" t="s">
        <v>366</v>
      </c>
      <c r="H75" s="39">
        <f>AD75/AD80</f>
        <v>3.1789992388520589E-3</v>
      </c>
      <c r="I75" s="39">
        <f>AE75/AE80</f>
        <v>2.2367952563978801E-3</v>
      </c>
      <c r="J75" s="39">
        <f>AF75/AF80</f>
        <v>1.4578984143488545E-3</v>
      </c>
      <c r="K75" s="13">
        <f>AG75/AG80</f>
        <v>2.191884515178039E-3</v>
      </c>
      <c r="M75" s="11" t="s">
        <v>366</v>
      </c>
      <c r="N75" s="39">
        <f>AM75/AM80</f>
        <v>2.2418377763164638E-3</v>
      </c>
      <c r="O75" s="39">
        <f>AN75/AN80</f>
        <v>1.9634322565940422E-3</v>
      </c>
      <c r="P75" s="39">
        <f>AO75/AO80</f>
        <v>1.4856421207538897E-3</v>
      </c>
      <c r="Q75" s="13">
        <f>AP75/AP80</f>
        <v>1.7183808034612765E-3</v>
      </c>
      <c r="T75" s="11" t="s">
        <v>366</v>
      </c>
      <c r="U75" s="14">
        <f t="shared" ref="U75:U79" si="240">AD75+AM75</f>
        <v>8.3446392334274897</v>
      </c>
      <c r="V75" s="14">
        <f t="shared" si="230"/>
        <v>5.2967683210619168</v>
      </c>
      <c r="W75" s="14">
        <f t="shared" si="231"/>
        <v>5.4169321805973283</v>
      </c>
      <c r="X75" s="15">
        <f t="shared" ref="X75:X79" si="241">SUM(U75:W75)</f>
        <v>19.058339735086733</v>
      </c>
      <c r="AC75" s="11" t="s">
        <v>366</v>
      </c>
      <c r="AD75" s="14">
        <f t="shared" ref="AD75:AF75" si="242">AD89+AD98</f>
        <v>3.1255370918292051</v>
      </c>
      <c r="AE75" s="14">
        <f t="shared" si="242"/>
        <v>1.812699135447996</v>
      </c>
      <c r="AF75" s="14">
        <f t="shared" si="242"/>
        <v>2</v>
      </c>
      <c r="AG75" s="15">
        <f t="shared" ref="AG75:AG79" si="243">SUM(AD75:AF75)</f>
        <v>6.9382362272772014</v>
      </c>
      <c r="AL75" s="11" t="str">
        <f t="shared" ref="AL75:AL79" si="244">AC75</f>
        <v>BRT1</v>
      </c>
      <c r="AM75" s="138">
        <f t="shared" ref="AM75:AO75" si="245">AM89+AM98</f>
        <v>5.2191021415982837</v>
      </c>
      <c r="AN75" s="138">
        <f t="shared" si="245"/>
        <v>3.4840691856139205</v>
      </c>
      <c r="AO75" s="138">
        <f t="shared" si="245"/>
        <v>3.4169321805973278</v>
      </c>
      <c r="AP75" s="15">
        <f>ROUNDUP(SUM(BI76:BI77),0)</f>
        <v>11</v>
      </c>
      <c r="AS75" s="11" t="s">
        <v>152</v>
      </c>
      <c r="AT75" s="14">
        <f t="shared" si="234"/>
        <v>42.96117078014484</v>
      </c>
      <c r="AU75" s="14">
        <f t="shared" si="234"/>
        <v>32.894660032912995</v>
      </c>
      <c r="AV75" s="14">
        <f t="shared" si="234"/>
        <v>43.609226396886804</v>
      </c>
      <c r="AW75" s="15">
        <f t="shared" ref="AW75" si="246">SUM(AT75:AV75)</f>
        <v>119.46505720994463</v>
      </c>
      <c r="AY75" s="11" t="s">
        <v>152</v>
      </c>
      <c r="AZ75" s="128">
        <f>BU75 * $BL$10-AZ98</f>
        <v>12.309937478463194</v>
      </c>
      <c r="BA75" s="128">
        <f t="shared" si="235"/>
        <v>8.0230960081082277</v>
      </c>
      <c r="BB75" s="128">
        <f t="shared" si="236"/>
        <v>15.982491807524896</v>
      </c>
      <c r="BC75" s="15">
        <f t="shared" ref="BC75" si="247">SUM(AZ75:BB75)</f>
        <v>36.315525294096318</v>
      </c>
      <c r="BE75" s="11" t="str">
        <f t="shared" si="237"/>
        <v>DRIVE_LOCAL</v>
      </c>
      <c r="BF75" s="128">
        <f t="shared" ref="BF75" si="248">CB75 * $BL$10-BF98</f>
        <v>30.65123330168165</v>
      </c>
      <c r="BG75" s="128">
        <f t="shared" si="238"/>
        <v>24.871564024804769</v>
      </c>
      <c r="BH75" s="128">
        <f t="shared" si="239"/>
        <v>27.626734589361906</v>
      </c>
      <c r="BI75" s="15">
        <f t="shared" ref="BI75" si="249">SUM(BF75:BH75)</f>
        <v>83.149531915848328</v>
      </c>
      <c r="BT75" s="67" t="s">
        <v>258</v>
      </c>
      <c r="BU75" s="68">
        <v>18.335547550000001</v>
      </c>
      <c r="BV75" s="68">
        <v>11.95033351</v>
      </c>
      <c r="BW75" s="68">
        <v>23.805786098999999</v>
      </c>
      <c r="BX75" s="69">
        <v>54.091667158999996</v>
      </c>
      <c r="BY75" s="68"/>
      <c r="BZ75" s="64"/>
      <c r="CA75" s="67" t="s">
        <v>258</v>
      </c>
      <c r="CB75" s="68">
        <v>45.654752240000001</v>
      </c>
      <c r="CC75" s="68">
        <v>37.045983833592125</v>
      </c>
      <c r="CD75" s="68">
        <v>41.14978704</v>
      </c>
      <c r="CE75" s="69">
        <v>123.85052311359212</v>
      </c>
    </row>
    <row r="76" spans="1:83" x14ac:dyDescent="0.45">
      <c r="A76" s="11" t="s">
        <v>365</v>
      </c>
      <c r="B76" s="39">
        <f>(AD76+AM76)/(AD80+AM80)</f>
        <v>3.4179051720216007E-2</v>
      </c>
      <c r="C76" s="39">
        <f>(AE76+AN76)/(AE80+AN80)</f>
        <v>0.13699328391548388</v>
      </c>
      <c r="D76" s="39">
        <f>(AF76+AO76)/(AF80+AO80)</f>
        <v>0.10387403449672337</v>
      </c>
      <c r="E76" s="17">
        <f>(AG76+AP76)/(AG80+AP80)</f>
        <v>8.8712171351932823E-2</v>
      </c>
      <c r="G76" s="11" t="s">
        <v>365</v>
      </c>
      <c r="H76" s="39">
        <f>AD76/AD80</f>
        <v>2.2586010943382181E-3</v>
      </c>
      <c r="I76" s="39">
        <f>AE76/AE80</f>
        <v>5.70714452888125E-2</v>
      </c>
      <c r="J76" s="39">
        <f>AF76/AF80</f>
        <v>0.16460692310607203</v>
      </c>
      <c r="K76" s="13">
        <f>AG76/AG80</f>
        <v>8.6650510865609334E-2</v>
      </c>
      <c r="M76" s="11" t="s">
        <v>365</v>
      </c>
      <c r="N76" s="39">
        <f>AM76/AM80</f>
        <v>4.7659726565198228E-2</v>
      </c>
      <c r="O76" s="39">
        <f>AN76/AN80</f>
        <v>0.17349338876999995</v>
      </c>
      <c r="P76" s="39">
        <f>AO76/AO80</f>
        <v>6.7649358076318139E-2</v>
      </c>
      <c r="Q76" s="13">
        <f>AP76/AP80</f>
        <v>8.9731643319102397E-2</v>
      </c>
      <c r="T76" s="11" t="s">
        <v>365</v>
      </c>
      <c r="U76" s="14">
        <f t="shared" si="240"/>
        <v>113.17466766393321</v>
      </c>
      <c r="V76" s="14">
        <f t="shared" si="230"/>
        <v>354.11107015058269</v>
      </c>
      <c r="W76" s="14">
        <f t="shared" si="231"/>
        <v>381.40547021479256</v>
      </c>
      <c r="X76" s="15">
        <f t="shared" si="241"/>
        <v>848.69120802930843</v>
      </c>
      <c r="AC76" s="11" t="s">
        <v>365</v>
      </c>
      <c r="AD76" s="14">
        <f t="shared" ref="AD76:AF76" si="250">AD90+AD99</f>
        <v>2.2206175483543911</v>
      </c>
      <c r="AE76" s="14">
        <f t="shared" si="250"/>
        <v>46.250705887314247</v>
      </c>
      <c r="AF76" s="14">
        <f t="shared" si="250"/>
        <v>225.81398194275545</v>
      </c>
      <c r="AG76" s="15">
        <f t="shared" si="243"/>
        <v>274.28530537842408</v>
      </c>
      <c r="AL76" s="11" t="str">
        <f t="shared" si="244"/>
        <v>BRT3</v>
      </c>
      <c r="AM76" s="14">
        <f t="shared" ref="AM76:AO76" si="251">AM90+AM99</f>
        <v>110.95405011557881</v>
      </c>
      <c r="AN76" s="14">
        <f t="shared" si="251"/>
        <v>307.86036426326842</v>
      </c>
      <c r="AO76" s="14">
        <f t="shared" si="251"/>
        <v>155.59148827203711</v>
      </c>
      <c r="AP76" s="15">
        <f t="shared" ref="AP76" si="252">SUM(BI78:BI79)</f>
        <v>574.40590265088429</v>
      </c>
      <c r="AS76" s="11" t="s">
        <v>361</v>
      </c>
      <c r="AT76" s="14">
        <f t="shared" ref="AT76:AT85" si="253">AZ76+BF76</f>
        <v>7.9717193472785741</v>
      </c>
      <c r="AU76" s="14">
        <f t="shared" ref="AU76:AU85" si="254">BA76+BG76</f>
        <v>4.2967683210619168</v>
      </c>
      <c r="AV76" s="14">
        <f t="shared" ref="AV76:AV85" si="255">BB76+BH76</f>
        <v>2.4169321805973278</v>
      </c>
      <c r="AW76" s="15">
        <f t="shared" ref="AW76:AW85" si="256">SUM(AT76:AV76)</f>
        <v>14.685419848937819</v>
      </c>
      <c r="AY76" s="11" t="s">
        <v>361</v>
      </c>
      <c r="AZ76" s="90">
        <f t="shared" ref="AZ76:BB83" si="257">BU76 * $BL$10</f>
        <v>2.75261720568029</v>
      </c>
      <c r="BA76" s="90">
        <f t="shared" si="257"/>
        <v>1.812699135447996</v>
      </c>
      <c r="BB76" s="90">
        <f t="shared" si="257"/>
        <v>0</v>
      </c>
      <c r="BC76" s="15">
        <f t="shared" ref="BC76:BC85" si="258">SUM(AZ76:BB76)</f>
        <v>4.5653163411282858</v>
      </c>
      <c r="BE76" s="11" t="str">
        <f t="shared" ref="BE76:BE85" si="259">AY76</f>
        <v>WALK_BRT1</v>
      </c>
      <c r="BF76" s="90">
        <f t="shared" ref="BF76:BH83" si="260">CB76 * $BL$10</f>
        <v>5.2191021415982837</v>
      </c>
      <c r="BG76" s="90">
        <f t="shared" si="260"/>
        <v>2.4840691856139205</v>
      </c>
      <c r="BH76" s="90">
        <f t="shared" si="260"/>
        <v>2.4169321805973278</v>
      </c>
      <c r="BI76" s="15">
        <f t="shared" ref="BI76:BI85" si="261">SUM(BF76:BH76)</f>
        <v>10.120103507809532</v>
      </c>
      <c r="BT76" s="67" t="s">
        <v>296</v>
      </c>
      <c r="BU76" s="68">
        <v>4.0999999999999996</v>
      </c>
      <c r="BV76" s="68">
        <v>2.7</v>
      </c>
      <c r="BW76" s="68">
        <v>0</v>
      </c>
      <c r="BX76" s="69">
        <v>6.8</v>
      </c>
      <c r="BY76" s="68"/>
      <c r="BZ76" s="64"/>
      <c r="CA76" s="67" t="s">
        <v>296</v>
      </c>
      <c r="CB76" s="68">
        <v>7.7738084091007913</v>
      </c>
      <c r="CC76" s="68">
        <v>3.7</v>
      </c>
      <c r="CD76" s="68">
        <v>3.6</v>
      </c>
      <c r="CE76" s="69">
        <v>15.07380840910079</v>
      </c>
    </row>
    <row r="77" spans="1:83" x14ac:dyDescent="0.45">
      <c r="A77" s="11" t="s">
        <v>153</v>
      </c>
      <c r="B77" s="16">
        <f>(AD77+AM77)/(AD80+AM80)</f>
        <v>0.58924753945814679</v>
      </c>
      <c r="C77" s="16">
        <f>(AE77+AN77)/(AE80+AN80)</f>
        <v>0.46438116591650935</v>
      </c>
      <c r="D77" s="16">
        <f>(AF77+AO77)/(AF80+AO80)</f>
        <v>0.55722916255646227</v>
      </c>
      <c r="E77" s="17">
        <f>(AG77+AP77)/(AG80+AP80)</f>
        <v>0.54328964562232485</v>
      </c>
      <c r="G77" s="11" t="s">
        <v>153</v>
      </c>
      <c r="H77" s="16">
        <f>AD77/AD80</f>
        <v>0.53957704610528612</v>
      </c>
      <c r="I77" s="16">
        <f>AE77/AE80</f>
        <v>0.50884207578644647</v>
      </c>
      <c r="J77" s="16">
        <f>AF77/AF80</f>
        <v>0.51607318288939397</v>
      </c>
      <c r="K77" s="13">
        <f>AG77/AG80</f>
        <v>0.52152222253877101</v>
      </c>
      <c r="M77" s="11" t="str">
        <f>G77</f>
        <v>LRT</v>
      </c>
      <c r="N77" s="16">
        <f>AM77/AM80</f>
        <v>0.61022442910571739</v>
      </c>
      <c r="O77" s="16">
        <f>AN77/AN80</f>
        <v>0.44407597899807005</v>
      </c>
      <c r="P77" s="16">
        <f>AO77/AO80</f>
        <v>0.58177701595750786</v>
      </c>
      <c r="Q77" s="13">
        <f>AP77/AP80</f>
        <v>0.55405343421817466</v>
      </c>
      <c r="T77" s="11" t="s">
        <v>153</v>
      </c>
      <c r="U77" s="14">
        <f t="shared" si="240"/>
        <v>1951.1335479948966</v>
      </c>
      <c r="V77" s="14">
        <f t="shared" si="230"/>
        <v>1200.3691489133216</v>
      </c>
      <c r="W77" s="14">
        <f t="shared" si="231"/>
        <v>2046.0382788823576</v>
      </c>
      <c r="X77" s="15">
        <f t="shared" si="241"/>
        <v>5197.5409757905763</v>
      </c>
      <c r="AC77" s="11" t="s">
        <v>153</v>
      </c>
      <c r="AD77" s="14">
        <f t="shared" ref="AD77:AF77" si="262">AD91+AD100</f>
        <v>530.50282330696473</v>
      </c>
      <c r="AE77" s="14">
        <f t="shared" si="262"/>
        <v>412.3656772873552</v>
      </c>
      <c r="AF77" s="14">
        <f t="shared" si="262"/>
        <v>707.96864556559558</v>
      </c>
      <c r="AG77" s="15">
        <f t="shared" si="243"/>
        <v>1650.8371461599154</v>
      </c>
      <c r="AL77" s="11" t="str">
        <f t="shared" si="244"/>
        <v>LRT</v>
      </c>
      <c r="AM77" s="14">
        <f t="shared" ref="AM77:AO77" si="263">AM91+AM100</f>
        <v>1420.6307246879319</v>
      </c>
      <c r="AN77" s="14">
        <f t="shared" si="263"/>
        <v>788.00347162596631</v>
      </c>
      <c r="AO77" s="14">
        <f t="shared" si="263"/>
        <v>1338.0696333167621</v>
      </c>
      <c r="AP77" s="15">
        <f t="shared" ref="AP77:AP79" si="264">SUM(AM77:AO77)</f>
        <v>3546.7038296306605</v>
      </c>
      <c r="AS77" s="11" t="s">
        <v>362</v>
      </c>
      <c r="AT77" s="14">
        <f t="shared" si="253"/>
        <v>0.37291988614891514</v>
      </c>
      <c r="AU77" s="14">
        <f t="shared" si="254"/>
        <v>0.54530996182544533</v>
      </c>
      <c r="AV77" s="14">
        <f t="shared" si="255"/>
        <v>0.36556087935733494</v>
      </c>
      <c r="AW77" s="15">
        <f t="shared" si="256"/>
        <v>1.2837907273316955</v>
      </c>
      <c r="AY77" s="11" t="s">
        <v>362</v>
      </c>
      <c r="AZ77" s="90">
        <f t="shared" si="257"/>
        <v>0.37291988614891514</v>
      </c>
      <c r="BA77" s="90">
        <f t="shared" si="257"/>
        <v>0.24688608748470292</v>
      </c>
      <c r="BB77" s="90">
        <f t="shared" si="257"/>
        <v>0</v>
      </c>
      <c r="BC77" s="15">
        <f t="shared" si="258"/>
        <v>0.61980597363361811</v>
      </c>
      <c r="BE77" s="11" t="str">
        <f t="shared" si="259"/>
        <v>DRIVE_BRT1</v>
      </c>
      <c r="BF77" s="90">
        <f t="shared" si="260"/>
        <v>0</v>
      </c>
      <c r="BG77" s="90">
        <f t="shared" si="260"/>
        <v>0.29842387434074247</v>
      </c>
      <c r="BH77" s="90">
        <f t="shared" si="260"/>
        <v>0.36556087935733494</v>
      </c>
      <c r="BI77" s="15">
        <f t="shared" si="261"/>
        <v>0.66398475369807741</v>
      </c>
      <c r="BT77" s="67" t="s">
        <v>297</v>
      </c>
      <c r="BU77" s="68">
        <v>0.55546101000000014</v>
      </c>
      <c r="BV77" s="68">
        <v>0.36773473499999998</v>
      </c>
      <c r="BW77" s="68">
        <v>0</v>
      </c>
      <c r="BX77" s="69">
        <v>0.92319574500000012</v>
      </c>
      <c r="BY77" s="68"/>
      <c r="BZ77" s="64"/>
      <c r="CA77" s="67" t="s">
        <v>297</v>
      </c>
      <c r="CB77" s="68">
        <v>0</v>
      </c>
      <c r="CC77" s="68">
        <v>0.44449983174999996</v>
      </c>
      <c r="CD77" s="68">
        <v>0.54449983175000005</v>
      </c>
      <c r="CE77" s="69">
        <v>0.98899966350000001</v>
      </c>
    </row>
    <row r="78" spans="1:83" x14ac:dyDescent="0.45">
      <c r="A78" s="11" t="s">
        <v>149</v>
      </c>
      <c r="B78" s="16">
        <f>(AD78+AM78)/(AD80+AM80)</f>
        <v>6.0400533839797209E-4</v>
      </c>
      <c r="C78" s="16">
        <f>(AE78+AN78)/(AE80+AN80)</f>
        <v>1.5474611833764889E-3</v>
      </c>
      <c r="D78" s="16">
        <f>(AF78+AO78)/(AF80+AO80)</f>
        <v>1.0893816959492019E-3</v>
      </c>
      <c r="E78" s="17">
        <f>(AG78+AP78)/(AG80+AP80)</f>
        <v>1.0452820827250666E-3</v>
      </c>
      <c r="G78" s="11" t="s">
        <v>149</v>
      </c>
      <c r="H78" s="16">
        <f>AD78/AD80</f>
        <v>1.0171049472305462E-3</v>
      </c>
      <c r="I78" s="16">
        <f>AE78/AE80</f>
        <v>2.4679167244652232E-3</v>
      </c>
      <c r="J78" s="16">
        <f>AF78/AF80</f>
        <v>1.4578984143488545E-3</v>
      </c>
      <c r="K78" s="13">
        <f>AG78/AG80</f>
        <v>1.579568959154774E-3</v>
      </c>
      <c r="M78" s="11" t="str">
        <f>G78</f>
        <v>Express</v>
      </c>
      <c r="N78" s="16">
        <f>AM78/AM80</f>
        <v>4.2954472158115867E-4</v>
      </c>
      <c r="O78" s="16">
        <f>AN78/AN80</f>
        <v>1.1270914278632904E-3</v>
      </c>
      <c r="P78" s="16">
        <f>AO78/AO80</f>
        <v>8.6957659223671133E-4</v>
      </c>
      <c r="Q78" s="13">
        <f>AP78/AP80</f>
        <v>7.8108218339148928E-4</v>
      </c>
      <c r="T78" s="11" t="s">
        <v>149</v>
      </c>
      <c r="U78" s="14">
        <f t="shared" si="240"/>
        <v>2</v>
      </c>
      <c r="V78" s="14">
        <f t="shared" si="230"/>
        <v>4</v>
      </c>
      <c r="W78" s="14">
        <f t="shared" si="231"/>
        <v>4</v>
      </c>
      <c r="X78" s="15">
        <f t="shared" si="241"/>
        <v>10</v>
      </c>
      <c r="AC78" s="11" t="s">
        <v>149</v>
      </c>
      <c r="AD78" s="14">
        <f t="shared" ref="AD78:AF78" si="265">AD92+AD101</f>
        <v>1</v>
      </c>
      <c r="AE78" s="14">
        <f t="shared" si="265"/>
        <v>2</v>
      </c>
      <c r="AF78" s="14">
        <f t="shared" si="265"/>
        <v>2</v>
      </c>
      <c r="AG78" s="15">
        <f t="shared" si="243"/>
        <v>5</v>
      </c>
      <c r="AL78" s="11" t="str">
        <f t="shared" si="244"/>
        <v>Express</v>
      </c>
      <c r="AM78" s="14">
        <f t="shared" ref="AM78:AN78" si="266">AM92+AM101</f>
        <v>1</v>
      </c>
      <c r="AN78" s="14">
        <f t="shared" si="266"/>
        <v>2</v>
      </c>
      <c r="AO78" s="14">
        <f>AO92+AO101</f>
        <v>2</v>
      </c>
      <c r="AP78" s="15">
        <f t="shared" si="264"/>
        <v>5</v>
      </c>
      <c r="AS78" s="11" t="s">
        <v>363</v>
      </c>
      <c r="AT78" s="14">
        <f t="shared" si="253"/>
        <v>104.51399401679278</v>
      </c>
      <c r="AU78" s="14">
        <f t="shared" si="254"/>
        <v>327.39054215397886</v>
      </c>
      <c r="AV78" s="14">
        <f t="shared" si="255"/>
        <v>352.46942105264122</v>
      </c>
      <c r="AW78" s="15">
        <f t="shared" si="256"/>
        <v>784.37395722341284</v>
      </c>
      <c r="AY78" s="11" t="s">
        <v>363</v>
      </c>
      <c r="AZ78" s="90">
        <f t="shared" si="257"/>
        <v>2.2206175483543911</v>
      </c>
      <c r="BA78" s="90">
        <f t="shared" si="257"/>
        <v>43.56522568665055</v>
      </c>
      <c r="BB78" s="90">
        <f t="shared" si="257"/>
        <v>212.8565399745531</v>
      </c>
      <c r="BC78" s="15">
        <f t="shared" si="258"/>
        <v>258.64238320955803</v>
      </c>
      <c r="BE78" s="11" t="str">
        <f t="shared" si="259"/>
        <v>WALK_BRT3</v>
      </c>
      <c r="BF78" s="90">
        <f t="shared" si="260"/>
        <v>102.29337646843838</v>
      </c>
      <c r="BG78" s="90">
        <f t="shared" si="260"/>
        <v>283.82531646732832</v>
      </c>
      <c r="BH78" s="90">
        <f t="shared" si="260"/>
        <v>139.61288107808809</v>
      </c>
      <c r="BI78" s="15">
        <f t="shared" si="261"/>
        <v>525.73157401385481</v>
      </c>
      <c r="BT78" s="67" t="s">
        <v>298</v>
      </c>
      <c r="BU78" s="68">
        <v>3.3075910190000002</v>
      </c>
      <c r="BV78" s="68">
        <v>64.890034454000002</v>
      </c>
      <c r="BW78" s="68">
        <v>317.04801237699996</v>
      </c>
      <c r="BX78" s="69">
        <v>385.24563784999998</v>
      </c>
      <c r="BY78" s="68"/>
      <c r="BZ78" s="64"/>
      <c r="CA78" s="67" t="s">
        <v>298</v>
      </c>
      <c r="CB78" s="68">
        <v>152.36511733455683</v>
      </c>
      <c r="CC78" s="68">
        <v>422.75540351730444</v>
      </c>
      <c r="CD78" s="68">
        <v>207.95220317555683</v>
      </c>
      <c r="CE78" s="69">
        <v>783.07272402741819</v>
      </c>
    </row>
    <row r="79" spans="1:83" x14ac:dyDescent="0.45">
      <c r="A79" s="11" t="s">
        <v>156</v>
      </c>
      <c r="B79" s="16">
        <f>(AD79+AM79)/(AD80+AM80)</f>
        <v>4.5259045675572991E-2</v>
      </c>
      <c r="C79" s="16">
        <f>(AE79+AN79)/(AE80+AN80)</f>
        <v>0.11235739871826349</v>
      </c>
      <c r="D79" s="16">
        <f>(AF79+AO79)/(AF80+AO80)</f>
        <v>0.12177489518344414</v>
      </c>
      <c r="E79" s="17">
        <f>(AG79+AP79)/(AG80+AP80)</f>
        <v>9.276118964607831E-2</v>
      </c>
      <c r="G79" s="11" t="s">
        <v>156</v>
      </c>
      <c r="H79" s="16">
        <f t="shared" ref="H79" si="267">AD79/AD80</f>
        <v>5.736590690135452E-2</v>
      </c>
      <c r="I79" s="16">
        <f>AE79/AE80</f>
        <v>0.12721465009575644</v>
      </c>
      <c r="J79" s="16">
        <f t="shared" ref="J79" si="268">AF79/AF80</f>
        <v>0.12778141775808557</v>
      </c>
      <c r="K79" s="13">
        <f>AG79/AG80</f>
        <v>0.10576518927059658</v>
      </c>
      <c r="M79" s="11" t="str">
        <f>G79</f>
        <v>CRT</v>
      </c>
      <c r="N79" s="16">
        <f t="shared" ref="N79" si="269">AM79/AM80</f>
        <v>4.01460646123993E-2</v>
      </c>
      <c r="O79" s="16">
        <f>AN79/AN80</f>
        <v>0.10557212897914335</v>
      </c>
      <c r="P79" s="16">
        <f t="shared" ref="P79" si="270">AO79/AO80</f>
        <v>0.11819225089201565</v>
      </c>
      <c r="Q79" s="13">
        <f>AP79/AP80</f>
        <v>8.6330832578935188E-2</v>
      </c>
      <c r="T79" s="11" t="s">
        <v>156</v>
      </c>
      <c r="U79" s="14">
        <f t="shared" si="240"/>
        <v>149.86306510341578</v>
      </c>
      <c r="V79" s="14">
        <f t="shared" si="230"/>
        <v>290.43028652416297</v>
      </c>
      <c r="W79" s="14">
        <f t="shared" si="231"/>
        <v>447.13398668715115</v>
      </c>
      <c r="X79" s="15">
        <f t="shared" si="241"/>
        <v>887.42733831472992</v>
      </c>
      <c r="AC79" s="11" t="s">
        <v>156</v>
      </c>
      <c r="AD79" s="14">
        <f t="shared" ref="AD79:AF79" si="271">AD93+AD102</f>
        <v>56.401167900672341</v>
      </c>
      <c r="AE79" s="14">
        <f t="shared" si="271"/>
        <v>103.09476720558533</v>
      </c>
      <c r="AF79" s="14">
        <f t="shared" si="271"/>
        <v>175.29536557614952</v>
      </c>
      <c r="AG79" s="15">
        <f t="shared" si="243"/>
        <v>334.79130068240715</v>
      </c>
      <c r="AL79" s="11" t="str">
        <f t="shared" si="244"/>
        <v>CRT</v>
      </c>
      <c r="AM79" s="14">
        <f t="shared" ref="AM79:AO79" si="272">AM93+AM102</f>
        <v>93.46189720274343</v>
      </c>
      <c r="AN79" s="14">
        <f t="shared" si="272"/>
        <v>187.33551931857767</v>
      </c>
      <c r="AO79" s="14">
        <f t="shared" si="272"/>
        <v>271.8386211110016</v>
      </c>
      <c r="AP79" s="15">
        <f t="shared" si="264"/>
        <v>552.63603763232277</v>
      </c>
      <c r="AS79" s="11" t="s">
        <v>364</v>
      </c>
      <c r="AT79" s="14">
        <f t="shared" si="253"/>
        <v>8.6606736471404258</v>
      </c>
      <c r="AU79" s="14">
        <f t="shared" si="254"/>
        <v>26.720527996603789</v>
      </c>
      <c r="AV79" s="14">
        <f t="shared" si="255"/>
        <v>28.936049162151345</v>
      </c>
      <c r="AW79" s="15">
        <f t="shared" si="256"/>
        <v>64.317250805895554</v>
      </c>
      <c r="AY79" s="11" t="s">
        <v>364</v>
      </c>
      <c r="AZ79" s="90">
        <f t="shared" si="257"/>
        <v>0</v>
      </c>
      <c r="BA79" s="90">
        <f t="shared" si="257"/>
        <v>2.6854802006636977</v>
      </c>
      <c r="BB79" s="90">
        <f t="shared" si="257"/>
        <v>12.957441968202343</v>
      </c>
      <c r="BC79" s="15">
        <f t="shared" si="258"/>
        <v>15.64292216886604</v>
      </c>
      <c r="BE79" s="11" t="str">
        <f t="shared" si="259"/>
        <v>DRIVE_BRT3</v>
      </c>
      <c r="BF79" s="90">
        <f t="shared" si="260"/>
        <v>8.6606736471404258</v>
      </c>
      <c r="BG79" s="90">
        <f t="shared" si="260"/>
        <v>24.035047795940091</v>
      </c>
      <c r="BH79" s="90">
        <f t="shared" si="260"/>
        <v>15.978607193949003</v>
      </c>
      <c r="BI79" s="15">
        <f t="shared" si="261"/>
        <v>48.674328637029518</v>
      </c>
      <c r="BT79" s="67" t="s">
        <v>299</v>
      </c>
      <c r="BU79" s="68">
        <v>0</v>
      </c>
      <c r="BV79" s="68">
        <v>4</v>
      </c>
      <c r="BW79" s="68">
        <v>19.3</v>
      </c>
      <c r="BX79" s="69">
        <v>23.3</v>
      </c>
      <c r="BY79" s="68"/>
      <c r="BZ79" s="64"/>
      <c r="CA79" s="67" t="s">
        <v>299</v>
      </c>
      <c r="CB79" s="68">
        <v>12.9</v>
      </c>
      <c r="CC79" s="68">
        <v>35.799999999999997</v>
      </c>
      <c r="CD79" s="68">
        <v>23.8</v>
      </c>
      <c r="CE79" s="69">
        <v>72.5</v>
      </c>
    </row>
    <row r="80" spans="1:83" x14ac:dyDescent="0.45">
      <c r="A80" s="11"/>
      <c r="B80" s="18">
        <f>SUM(B74:B79)</f>
        <v>1.0000000000000002</v>
      </c>
      <c r="C80" s="18">
        <f>SUM(C74:C79)</f>
        <v>1</v>
      </c>
      <c r="D80" s="18">
        <f>SUM(D74:D79)</f>
        <v>1</v>
      </c>
      <c r="E80" s="19">
        <f>SUM(E74:E79)</f>
        <v>0.99999999999999989</v>
      </c>
      <c r="F80" s="14"/>
      <c r="G80" s="11"/>
      <c r="H80" s="18">
        <f>SUM(H74:H79)</f>
        <v>1</v>
      </c>
      <c r="I80" s="18">
        <f>SUM(I74:I79)</f>
        <v>1</v>
      </c>
      <c r="J80" s="18">
        <f>SUM(J74:J79)</f>
        <v>0.99999999999999989</v>
      </c>
      <c r="K80" s="19">
        <f>SUM(K74:K79)</f>
        <v>0.99999999999999978</v>
      </c>
      <c r="L80" s="14"/>
      <c r="M80" s="11"/>
      <c r="N80" s="18">
        <f>SUM(N74:N79)</f>
        <v>1.0000000000000002</v>
      </c>
      <c r="O80" s="18">
        <f>SUM(O74:O79)</f>
        <v>1</v>
      </c>
      <c r="P80" s="18">
        <f>SUM(P74:P79)</f>
        <v>1</v>
      </c>
      <c r="Q80" s="19">
        <f>SUM(Q74:Q79)</f>
        <v>0.99999999999999989</v>
      </c>
      <c r="T80" s="11"/>
      <c r="U80" s="20">
        <f>SUM(U74:U79)</f>
        <v>3311.229012155226</v>
      </c>
      <c r="V80" s="20">
        <f>SUM(V74:V79)</f>
        <v>2584.8790541370386</v>
      </c>
      <c r="W80" s="20">
        <f>SUM(W74:W79)</f>
        <v>3671.8076087323216</v>
      </c>
      <c r="X80" s="21">
        <f>SUM(X74:X79)</f>
        <v>9567.9156750245857</v>
      </c>
      <c r="Y80" s="14"/>
      <c r="Z80" s="14"/>
      <c r="AA80" s="14"/>
      <c r="AB80" s="14"/>
      <c r="AC80" s="11"/>
      <c r="AD80" s="20">
        <f>SUM(AD74:AD79)</f>
        <v>983.18271160009499</v>
      </c>
      <c r="AE80" s="20">
        <f>SUM(AE74:AE79)</f>
        <v>810.40011608713542</v>
      </c>
      <c r="AF80" s="20">
        <f>SUM(AF74:AF79)</f>
        <v>1371.8376948048647</v>
      </c>
      <c r="AG80" s="21">
        <f>SUM(AG74:AG79)</f>
        <v>3165.4205224920952</v>
      </c>
      <c r="AH80" s="14"/>
      <c r="AI80" s="14"/>
      <c r="AJ80" s="14"/>
      <c r="AK80" s="14"/>
      <c r="AL80" s="14"/>
      <c r="AM80" s="20">
        <f>SUM(AM74:AM79)</f>
        <v>2328.0463005551305</v>
      </c>
      <c r="AN80" s="20">
        <f>SUM(AN74:AN79)</f>
        <v>1774.4789380499028</v>
      </c>
      <c r="AO80" s="20">
        <f>SUM(AO74:AO79)</f>
        <v>2299.9699139274567</v>
      </c>
      <c r="AP80" s="21">
        <f>SUM(AP74:AP79)</f>
        <v>6401.3750490246812</v>
      </c>
      <c r="AS80" s="11" t="s">
        <v>157</v>
      </c>
      <c r="AT80" s="14">
        <f t="shared" si="253"/>
        <v>1860.5778450992441</v>
      </c>
      <c r="AU80" s="14">
        <f t="shared" si="254"/>
        <v>1114.4173093315428</v>
      </c>
      <c r="AV80" s="14">
        <f t="shared" si="255"/>
        <v>1933.1944764632894</v>
      </c>
      <c r="AW80" s="15">
        <f t="shared" si="256"/>
        <v>4908.1896308940759</v>
      </c>
      <c r="AY80" s="11" t="s">
        <v>157</v>
      </c>
      <c r="AZ80" s="90">
        <f t="shared" si="257"/>
        <v>499.10969648350607</v>
      </c>
      <c r="BA80" s="90">
        <f t="shared" si="257"/>
        <v>370.49357756680951</v>
      </c>
      <c r="BB80" s="90">
        <f t="shared" si="257"/>
        <v>675.47913816570292</v>
      </c>
      <c r="BC80" s="15">
        <f t="shared" si="258"/>
        <v>1545.0824122160184</v>
      </c>
      <c r="BE80" s="11" t="str">
        <f t="shared" si="259"/>
        <v>WALK_LRT</v>
      </c>
      <c r="BF80" s="90">
        <f t="shared" si="260"/>
        <v>1361.4681486157381</v>
      </c>
      <c r="BG80" s="90">
        <f t="shared" si="260"/>
        <v>743.92373176473336</v>
      </c>
      <c r="BH80" s="90">
        <f t="shared" si="260"/>
        <v>1257.7153382975864</v>
      </c>
      <c r="BI80" s="15">
        <f t="shared" si="261"/>
        <v>3363.1072186780575</v>
      </c>
      <c r="BT80" s="67" t="s">
        <v>259</v>
      </c>
      <c r="BU80" s="68">
        <v>743.41966306086272</v>
      </c>
      <c r="BV80" s="68">
        <v>551.8470439294166</v>
      </c>
      <c r="BW80" s="68">
        <v>1006.1204517520002</v>
      </c>
      <c r="BX80" s="69">
        <v>2301.3871587422796</v>
      </c>
      <c r="BY80" s="68"/>
      <c r="BZ80" s="64"/>
      <c r="CA80" s="67" t="s">
        <v>259</v>
      </c>
      <c r="CB80" s="68">
        <v>2027.8952692025221</v>
      </c>
      <c r="CC80" s="68">
        <v>1108.0680938639991</v>
      </c>
      <c r="CD80" s="68">
        <v>1873.3563375172171</v>
      </c>
      <c r="CE80" s="69">
        <v>5009.3197005837383</v>
      </c>
    </row>
    <row r="81" spans="1:83" x14ac:dyDescent="0.45">
      <c r="A81" s="11"/>
      <c r="B81" s="14"/>
      <c r="C81" s="14"/>
      <c r="D81" s="14"/>
      <c r="E81" s="14"/>
      <c r="F81" s="14"/>
      <c r="G81" s="11"/>
      <c r="H81" s="14"/>
      <c r="I81" s="14"/>
      <c r="J81" s="14"/>
      <c r="K81" s="14"/>
      <c r="L81" s="14"/>
      <c r="M81" s="11"/>
      <c r="N81" s="14"/>
      <c r="O81" s="14"/>
      <c r="P81" s="14"/>
      <c r="Q81" s="14"/>
      <c r="T81" s="11"/>
      <c r="U81" s="27"/>
      <c r="V81" s="27"/>
      <c r="W81" s="27"/>
      <c r="X81" s="27"/>
      <c r="Y81" s="14"/>
      <c r="Z81" s="14"/>
      <c r="AA81" s="14"/>
      <c r="AB81" s="14"/>
      <c r="AC81" s="11"/>
      <c r="AD81" s="27"/>
      <c r="AE81" s="27"/>
      <c r="AF81" s="27"/>
      <c r="AG81" s="27"/>
      <c r="AH81" s="14"/>
      <c r="AI81" s="14"/>
      <c r="AJ81" s="14"/>
      <c r="AK81" s="14"/>
      <c r="AL81" s="14"/>
      <c r="AM81" s="14"/>
      <c r="AN81" s="14"/>
      <c r="AO81" s="14"/>
      <c r="AP81" s="14"/>
      <c r="AS81" s="11" t="s">
        <v>158</v>
      </c>
      <c r="AT81" s="14">
        <f t="shared" si="253"/>
        <v>92.555702895652587</v>
      </c>
      <c r="AU81" s="14">
        <f t="shared" si="254"/>
        <v>89.9518395817787</v>
      </c>
      <c r="AV81" s="14">
        <f t="shared" si="255"/>
        <v>114.84380241906828</v>
      </c>
      <c r="AW81" s="15">
        <f t="shared" si="256"/>
        <v>297.35134489649954</v>
      </c>
      <c r="AY81" s="11" t="s">
        <v>158</v>
      </c>
      <c r="AZ81" s="90">
        <f t="shared" si="257"/>
        <v>32.393126823458672</v>
      </c>
      <c r="BA81" s="90">
        <f t="shared" si="257"/>
        <v>44.872099720545684</v>
      </c>
      <c r="BB81" s="90">
        <f t="shared" si="257"/>
        <v>33.489507399892609</v>
      </c>
      <c r="BC81" s="15">
        <f t="shared" si="258"/>
        <v>110.75473394389695</v>
      </c>
      <c r="BE81" s="11" t="str">
        <f t="shared" si="259"/>
        <v>DRIVE_LRT</v>
      </c>
      <c r="BF81" s="90">
        <f t="shared" si="260"/>
        <v>60.162576072193907</v>
      </c>
      <c r="BG81" s="90">
        <f t="shared" si="260"/>
        <v>45.079739861233008</v>
      </c>
      <c r="BH81" s="90">
        <f t="shared" si="260"/>
        <v>81.354295019175666</v>
      </c>
      <c r="BI81" s="15">
        <f>SUM(BF81:BH81)</f>
        <v>186.59661095260259</v>
      </c>
      <c r="BT81" s="67" t="s">
        <v>260</v>
      </c>
      <c r="BU81" s="68">
        <v>48.249287878499999</v>
      </c>
      <c r="BV81" s="68">
        <v>66.836612252000009</v>
      </c>
      <c r="BW81" s="68">
        <v>49.8823374555</v>
      </c>
      <c r="BX81" s="69">
        <v>164.96823758600001</v>
      </c>
      <c r="BY81" s="68"/>
      <c r="BZ81" s="64"/>
      <c r="CA81" s="67" t="s">
        <v>260</v>
      </c>
      <c r="CB81" s="68">
        <v>89.611647194159389</v>
      </c>
      <c r="CC81" s="68">
        <v>67.145890481846578</v>
      </c>
      <c r="CD81" s="68">
        <v>121.17653297025912</v>
      </c>
      <c r="CE81" s="69">
        <v>277.93407064626507</v>
      </c>
    </row>
    <row r="82" spans="1:83" x14ac:dyDescent="0.45">
      <c r="A82"/>
      <c r="B82" s="10" t="s">
        <v>111</v>
      </c>
      <c r="C82" s="10" t="s">
        <v>112</v>
      </c>
      <c r="D82" s="10" t="s">
        <v>150</v>
      </c>
      <c r="E82" s="10" t="s">
        <v>114</v>
      </c>
      <c r="F82" s="14"/>
      <c r="G82"/>
      <c r="H82" s="10" t="s">
        <v>111</v>
      </c>
      <c r="I82" s="10" t="s">
        <v>112</v>
      </c>
      <c r="J82" s="10" t="s">
        <v>150</v>
      </c>
      <c r="K82" s="10" t="s">
        <v>114</v>
      </c>
      <c r="L82" s="14"/>
      <c r="M82"/>
      <c r="N82" s="10" t="s">
        <v>111</v>
      </c>
      <c r="O82" s="10" t="s">
        <v>112</v>
      </c>
      <c r="P82" s="10" t="s">
        <v>150</v>
      </c>
      <c r="Q82" s="10" t="s">
        <v>114</v>
      </c>
      <c r="T82"/>
      <c r="U82" s="10" t="s">
        <v>111</v>
      </c>
      <c r="V82" s="10" t="s">
        <v>112</v>
      </c>
      <c r="W82" s="10" t="s">
        <v>150</v>
      </c>
      <c r="X82" s="10" t="s">
        <v>114</v>
      </c>
      <c r="Y82" s="14"/>
      <c r="Z82" s="14"/>
      <c r="AA82" s="14"/>
      <c r="AB82" s="14"/>
      <c r="AC82"/>
      <c r="AD82" s="10" t="s">
        <v>111</v>
      </c>
      <c r="AE82" s="10" t="s">
        <v>112</v>
      </c>
      <c r="AF82" s="10" t="s">
        <v>150</v>
      </c>
      <c r="AG82" s="10" t="s">
        <v>114</v>
      </c>
      <c r="AH82" s="14"/>
      <c r="AI82" s="14"/>
      <c r="AJ82" s="14"/>
      <c r="AK82" s="14"/>
      <c r="AL82"/>
      <c r="AM82" s="10" t="s">
        <v>111</v>
      </c>
      <c r="AN82" s="10" t="s">
        <v>112</v>
      </c>
      <c r="AO82" s="10" t="s">
        <v>150</v>
      </c>
      <c r="AP82" s="10" t="s">
        <v>114</v>
      </c>
      <c r="AS82" s="11" t="s">
        <v>159</v>
      </c>
      <c r="AT82" s="14">
        <f t="shared" si="253"/>
        <v>0</v>
      </c>
      <c r="AU82" s="14">
        <f t="shared" si="254"/>
        <v>0</v>
      </c>
      <c r="AV82" s="14">
        <f t="shared" si="255"/>
        <v>0</v>
      </c>
      <c r="AW82" s="15">
        <f t="shared" si="256"/>
        <v>0</v>
      </c>
      <c r="AY82" s="11" t="s">
        <v>159</v>
      </c>
      <c r="AZ82" s="90">
        <f t="shared" si="257"/>
        <v>0</v>
      </c>
      <c r="BA82" s="90">
        <f t="shared" si="257"/>
        <v>0</v>
      </c>
      <c r="BB82" s="90">
        <f t="shared" si="257"/>
        <v>0</v>
      </c>
      <c r="BC82" s="15">
        <f t="shared" si="258"/>
        <v>0</v>
      </c>
      <c r="BE82" s="11" t="str">
        <f t="shared" si="259"/>
        <v>WALK_Express/Fast</v>
      </c>
      <c r="BF82" s="90">
        <f t="shared" si="260"/>
        <v>0</v>
      </c>
      <c r="BG82" s="90">
        <f t="shared" si="260"/>
        <v>0</v>
      </c>
      <c r="BH82" s="90">
        <f t="shared" si="260"/>
        <v>0</v>
      </c>
      <c r="BI82" s="15">
        <f t="shared" si="261"/>
        <v>0</v>
      </c>
      <c r="BT82" s="67" t="s">
        <v>261</v>
      </c>
      <c r="BU82" s="68">
        <v>0</v>
      </c>
      <c r="BV82" s="68">
        <v>0</v>
      </c>
      <c r="BW82" s="68">
        <v>0</v>
      </c>
      <c r="BX82" s="69">
        <v>0</v>
      </c>
      <c r="BY82" s="68"/>
      <c r="BZ82" s="64"/>
      <c r="CA82" s="67" t="s">
        <v>261</v>
      </c>
      <c r="CB82" s="68">
        <v>0</v>
      </c>
      <c r="CC82" s="68">
        <v>0</v>
      </c>
      <c r="CD82" s="68">
        <v>0</v>
      </c>
      <c r="CE82" s="69">
        <v>0</v>
      </c>
    </row>
    <row r="83" spans="1:83" x14ac:dyDescent="0.45">
      <c r="A83" s="11" t="s">
        <v>161</v>
      </c>
      <c r="B83" s="39">
        <v>1</v>
      </c>
      <c r="C83" s="16">
        <f>(AE83+AN83)/(AE85+AN85)</f>
        <v>0.91005516448975332</v>
      </c>
      <c r="D83" s="16">
        <f>(AF83+AO83)/(AF85+AO85)</f>
        <v>0.88997872069359729</v>
      </c>
      <c r="E83" s="17">
        <f>(AG83+AP83)/(AG85+AP85)</f>
        <v>0.93347835480204355</v>
      </c>
      <c r="F83" s="14"/>
      <c r="G83" s="11" t="s">
        <v>161</v>
      </c>
      <c r="H83" s="39">
        <v>1</v>
      </c>
      <c r="I83" s="16">
        <f>AE83/AE85</f>
        <v>0.90525218140800956</v>
      </c>
      <c r="J83" s="16">
        <f>AF83/AF85</f>
        <v>0.88223577357515925</v>
      </c>
      <c r="K83" s="17">
        <f>AG83/AG85</f>
        <v>0.92470603940248552</v>
      </c>
      <c r="L83" s="14"/>
      <c r="M83" s="11" t="s">
        <v>161</v>
      </c>
      <c r="N83" s="39">
        <v>1</v>
      </c>
      <c r="O83" s="16">
        <f>AN83/AN85</f>
        <v>0.91224867491331851</v>
      </c>
      <c r="P83" s="16">
        <f>AO83/AO85</f>
        <v>0.89459707098663033</v>
      </c>
      <c r="Q83" s="17">
        <f>AP83/AP85</f>
        <v>0.9378154244184963</v>
      </c>
      <c r="T83" s="11" t="s">
        <v>161</v>
      </c>
      <c r="U83" s="14">
        <f t="shared" ref="U83:U84" si="273">AD83+AM83</f>
        <v>3311.2290121552255</v>
      </c>
      <c r="V83" s="14">
        <f t="shared" ref="V83:V84" si="274">AE83+AN83</f>
        <v>2352.3825327988002</v>
      </c>
      <c r="W83" s="14">
        <f t="shared" ref="W83:W84" si="275">AF83+AO83</f>
        <v>3267.830638252608</v>
      </c>
      <c r="X83" s="15">
        <f>SUM(U83:W83)</f>
        <v>8931.4421832066328</v>
      </c>
      <c r="Y83" s="14"/>
      <c r="Z83" s="14"/>
      <c r="AA83" s="14"/>
      <c r="AB83" s="14"/>
      <c r="AC83" s="11" t="s">
        <v>161</v>
      </c>
      <c r="AD83" s="14">
        <f>AD94</f>
        <v>983.18271160009499</v>
      </c>
      <c r="AE83" s="14">
        <f t="shared" ref="AE83:AF83" si="276">AE94</f>
        <v>733.61647290118356</v>
      </c>
      <c r="AF83" s="14">
        <f t="shared" si="276"/>
        <v>1210.2842898957329</v>
      </c>
      <c r="AG83" s="15">
        <f>SUM(AD83:AF83)</f>
        <v>2927.0834743970113</v>
      </c>
      <c r="AH83" s="14"/>
      <c r="AI83" s="14"/>
      <c r="AJ83" s="14"/>
      <c r="AK83" s="14"/>
      <c r="AL83" s="11" t="s">
        <v>161</v>
      </c>
      <c r="AM83" s="14">
        <f>AM94</f>
        <v>2328.0463005551305</v>
      </c>
      <c r="AN83" s="14">
        <f t="shared" ref="AN83:AO83" si="277">AN94</f>
        <v>1618.7660598976165</v>
      </c>
      <c r="AO83" s="14">
        <f t="shared" si="277"/>
        <v>2057.5463483568751</v>
      </c>
      <c r="AP83" s="15">
        <f>SUM(AM83:AO83)</f>
        <v>6004.3587088096228</v>
      </c>
      <c r="AS83" s="11" t="s">
        <v>160</v>
      </c>
      <c r="AT83" s="14">
        <f t="shared" si="253"/>
        <v>0</v>
      </c>
      <c r="AU83" s="14">
        <f t="shared" si="254"/>
        <v>0</v>
      </c>
      <c r="AV83" s="14">
        <f t="shared" si="255"/>
        <v>0</v>
      </c>
      <c r="AW83" s="15">
        <f t="shared" si="256"/>
        <v>0</v>
      </c>
      <c r="AY83" s="11" t="s">
        <v>160</v>
      </c>
      <c r="AZ83" s="90">
        <f t="shared" si="257"/>
        <v>0</v>
      </c>
      <c r="BA83" s="90">
        <f t="shared" si="257"/>
        <v>0</v>
      </c>
      <c r="BB83" s="90">
        <f t="shared" si="257"/>
        <v>0</v>
      </c>
      <c r="BC83" s="15">
        <f t="shared" si="258"/>
        <v>0</v>
      </c>
      <c r="BE83" s="11" t="str">
        <f t="shared" si="259"/>
        <v>DRIVE_Express/Fast</v>
      </c>
      <c r="BF83" s="90">
        <f t="shared" si="260"/>
        <v>0</v>
      </c>
      <c r="BG83" s="90">
        <f t="shared" si="260"/>
        <v>0</v>
      </c>
      <c r="BH83" s="90">
        <f t="shared" si="260"/>
        <v>0</v>
      </c>
      <c r="BI83" s="15">
        <f t="shared" si="261"/>
        <v>0</v>
      </c>
      <c r="BT83" s="67" t="s">
        <v>262</v>
      </c>
      <c r="BU83" s="68">
        <v>0</v>
      </c>
      <c r="BV83" s="68">
        <v>0</v>
      </c>
      <c r="BW83" s="68">
        <v>0</v>
      </c>
      <c r="BX83" s="69">
        <v>0</v>
      </c>
      <c r="BY83" s="68"/>
      <c r="BZ83" s="64"/>
      <c r="CA83" s="67" t="s">
        <v>262</v>
      </c>
      <c r="CB83" s="68">
        <v>0</v>
      </c>
      <c r="CC83" s="68">
        <v>0</v>
      </c>
      <c r="CD83" s="68">
        <v>0</v>
      </c>
      <c r="CE83" s="69">
        <v>0</v>
      </c>
    </row>
    <row r="84" spans="1:83" x14ac:dyDescent="0.45">
      <c r="A84" s="11" t="s">
        <v>163</v>
      </c>
      <c r="B84" s="39">
        <f>1-B83</f>
        <v>0</v>
      </c>
      <c r="C84" s="16">
        <f>(AE84+AN84)/(AE85+AN85)</f>
        <v>8.9944835510246804E-2</v>
      </c>
      <c r="D84" s="16">
        <f>(AF84+AO84)/(AF85+AO85)</f>
        <v>0.11002127930640263</v>
      </c>
      <c r="E84" s="17">
        <f>(AG84+AP84)/(AG85+AP85)</f>
        <v>6.6521645197956433E-2</v>
      </c>
      <c r="F84" s="14"/>
      <c r="G84" s="11" t="s">
        <v>163</v>
      </c>
      <c r="H84" s="42">
        <f>1-H83</f>
        <v>0</v>
      </c>
      <c r="I84" s="12">
        <f>AE84/AE85</f>
        <v>9.4747818591990357E-2</v>
      </c>
      <c r="J84" s="12">
        <f>AF84/AF85</f>
        <v>0.11776422642484063</v>
      </c>
      <c r="K84" s="17">
        <f>AG84/AG85</f>
        <v>7.529396059751442E-2</v>
      </c>
      <c r="L84" s="14"/>
      <c r="M84" s="11" t="s">
        <v>163</v>
      </c>
      <c r="N84" s="42">
        <f>1-N83</f>
        <v>0</v>
      </c>
      <c r="O84" s="12">
        <f>AN84/AN85</f>
        <v>8.7751325086681514E-2</v>
      </c>
      <c r="P84" s="12">
        <f>AO84/AO85</f>
        <v>0.10540292901336962</v>
      </c>
      <c r="Q84" s="17">
        <f>AP84/AP85</f>
        <v>6.218457558150374E-2</v>
      </c>
      <c r="T84" s="11" t="s">
        <v>163</v>
      </c>
      <c r="U84" s="14">
        <f t="shared" si="273"/>
        <v>0</v>
      </c>
      <c r="V84" s="14">
        <f t="shared" si="274"/>
        <v>232.49652133823824</v>
      </c>
      <c r="W84" s="14">
        <f t="shared" si="275"/>
        <v>403.97697047971303</v>
      </c>
      <c r="X84" s="15">
        <f t="shared" ref="X84" si="278">SUM(U84:W84)</f>
        <v>636.4734918179513</v>
      </c>
      <c r="Y84" s="14"/>
      <c r="Z84" s="14"/>
      <c r="AA84" s="14"/>
      <c r="AB84" s="14"/>
      <c r="AC84" s="11" t="s">
        <v>163</v>
      </c>
      <c r="AD84" s="23">
        <f>AD103</f>
        <v>0</v>
      </c>
      <c r="AE84" s="14">
        <f t="shared" ref="AE84:AF84" si="279">AE103</f>
        <v>76.783643185951831</v>
      </c>
      <c r="AF84" s="14">
        <f t="shared" si="279"/>
        <v>161.55340490913147</v>
      </c>
      <c r="AG84" s="15">
        <f t="shared" ref="AG84" si="280">SUM(AD84:AF84)</f>
        <v>238.3370480950833</v>
      </c>
      <c r="AH84" s="14"/>
      <c r="AI84" s="14"/>
      <c r="AJ84" s="14"/>
      <c r="AK84" s="14"/>
      <c r="AL84" s="11" t="s">
        <v>163</v>
      </c>
      <c r="AM84" s="23">
        <f>AM103</f>
        <v>0</v>
      </c>
      <c r="AN84" s="14">
        <f t="shared" ref="AN84:AO84" si="281">AN103</f>
        <v>155.71287815228641</v>
      </c>
      <c r="AO84" s="14">
        <f t="shared" si="281"/>
        <v>242.42356557058156</v>
      </c>
      <c r="AP84" s="15">
        <f t="shared" ref="AP84" si="282">SUM(AM84:AO84)</f>
        <v>398.13644372286797</v>
      </c>
      <c r="AS84" s="11" t="s">
        <v>162</v>
      </c>
      <c r="AT84" s="14">
        <f t="shared" si="253"/>
        <v>97.783131744879682</v>
      </c>
      <c r="AU84" s="14">
        <f t="shared" si="254"/>
        <v>209.50079279722024</v>
      </c>
      <c r="AV84" s="14">
        <f t="shared" si="255"/>
        <v>234.54609418554452</v>
      </c>
      <c r="AW84" s="15">
        <f t="shared" si="256"/>
        <v>541.83001872764453</v>
      </c>
      <c r="AY84" s="11" t="s">
        <v>162</v>
      </c>
      <c r="AZ84" s="128">
        <f t="shared" ref="AZ84:BB85" si="283">AZ91</f>
        <v>28.888755610644314</v>
      </c>
      <c r="BA84" s="128">
        <f t="shared" si="283"/>
        <v>81.891799948951103</v>
      </c>
      <c r="BB84" s="128">
        <f t="shared" si="283"/>
        <v>78.171401842637906</v>
      </c>
      <c r="BC84" s="15">
        <f t="shared" si="258"/>
        <v>188.95195740223332</v>
      </c>
      <c r="BE84" s="11" t="str">
        <f t="shared" si="259"/>
        <v>WALK_CRT</v>
      </c>
      <c r="BF84" s="128">
        <f t="shared" ref="BF84:BH85" si="284">BF91</f>
        <v>68.894376134235372</v>
      </c>
      <c r="BG84" s="128">
        <f t="shared" si="284"/>
        <v>127.60899284826912</v>
      </c>
      <c r="BH84" s="128">
        <f t="shared" si="284"/>
        <v>156.37469234290663</v>
      </c>
      <c r="BI84" s="15">
        <f t="shared" si="261"/>
        <v>352.87806132541112</v>
      </c>
      <c r="BT84" s="67" t="s">
        <v>263</v>
      </c>
      <c r="BU84" s="68">
        <v>43.029556655833332</v>
      </c>
      <c r="BV84" s="68">
        <v>121.97714200791667</v>
      </c>
      <c r="BW84" s="68">
        <v>116.43564055816667</v>
      </c>
      <c r="BX84" s="69">
        <v>281.44233922191665</v>
      </c>
      <c r="BY84" s="68"/>
      <c r="BZ84" s="64"/>
      <c r="CA84" s="67" t="s">
        <v>263</v>
      </c>
      <c r="CB84" s="68">
        <v>102.61758938637284</v>
      </c>
      <c r="CC84" s="68">
        <v>190.0725133877084</v>
      </c>
      <c r="CD84" s="68">
        <v>232.91877900162467</v>
      </c>
      <c r="CE84" s="69">
        <v>525.60888177570587</v>
      </c>
    </row>
    <row r="85" spans="1:83" x14ac:dyDescent="0.45">
      <c r="B85" s="18">
        <f>SUM(B83:B84)</f>
        <v>1</v>
      </c>
      <c r="C85" s="18">
        <f t="shared" ref="C85:E85" si="285">SUM(C83:C84)</f>
        <v>1.0000000000000002</v>
      </c>
      <c r="D85" s="18">
        <f t="shared" si="285"/>
        <v>0.99999999999999989</v>
      </c>
      <c r="E85" s="19">
        <f t="shared" si="285"/>
        <v>1</v>
      </c>
      <c r="F85" s="14"/>
      <c r="H85" s="18">
        <f>SUM(H83:H84)</f>
        <v>1</v>
      </c>
      <c r="I85" s="18">
        <f t="shared" ref="I85:K85" si="286">SUM(I83:I84)</f>
        <v>0.99999999999999989</v>
      </c>
      <c r="J85" s="18">
        <f t="shared" si="286"/>
        <v>0.99999999999999989</v>
      </c>
      <c r="K85" s="19">
        <f t="shared" si="286"/>
        <v>1</v>
      </c>
      <c r="L85" s="14"/>
      <c r="N85" s="18">
        <f>SUM(N83:N84)</f>
        <v>1</v>
      </c>
      <c r="O85" s="18">
        <f t="shared" ref="O85:Q85" si="287">SUM(O83:O84)</f>
        <v>1</v>
      </c>
      <c r="P85" s="18">
        <f t="shared" si="287"/>
        <v>1</v>
      </c>
      <c r="Q85" s="19">
        <f t="shared" si="287"/>
        <v>1</v>
      </c>
      <c r="U85" s="20">
        <f>SUM(U83:U84)</f>
        <v>3311.2290121552255</v>
      </c>
      <c r="V85" s="20">
        <f t="shared" ref="V85:X85" si="288">SUM(V83:V84)</f>
        <v>2584.8790541370386</v>
      </c>
      <c r="W85" s="20">
        <f t="shared" si="288"/>
        <v>3671.8076087323211</v>
      </c>
      <c r="X85" s="21">
        <f t="shared" si="288"/>
        <v>9567.9156750245838</v>
      </c>
      <c r="Y85" s="14"/>
      <c r="Z85" s="14"/>
      <c r="AA85" s="14"/>
      <c r="AB85" s="14"/>
      <c r="AD85" s="20">
        <f>SUM(AD83:AD84)</f>
        <v>983.18271160009499</v>
      </c>
      <c r="AE85" s="20">
        <f t="shared" ref="AE85:AG85" si="289">SUM(AE83:AE84)</f>
        <v>810.40011608713542</v>
      </c>
      <c r="AF85" s="20">
        <f t="shared" si="289"/>
        <v>1371.8376948048644</v>
      </c>
      <c r="AG85" s="21">
        <f t="shared" si="289"/>
        <v>3165.4205224920947</v>
      </c>
      <c r="AH85" s="14"/>
      <c r="AI85" s="14"/>
      <c r="AJ85" s="14"/>
      <c r="AK85" s="14"/>
      <c r="AM85" s="20">
        <f>SUM(AM83:AM84)</f>
        <v>2328.0463005551305</v>
      </c>
      <c r="AN85" s="20">
        <f t="shared" ref="AN85:AP85" si="290">SUM(AN83:AN84)</f>
        <v>1774.4789380499028</v>
      </c>
      <c r="AO85" s="20">
        <f t="shared" si="290"/>
        <v>2299.9699139274567</v>
      </c>
      <c r="AP85" s="21">
        <f t="shared" si="290"/>
        <v>6402.4951525324905</v>
      </c>
      <c r="AS85" s="11" t="s">
        <v>164</v>
      </c>
      <c r="AT85" s="14">
        <f t="shared" si="253"/>
        <v>52.079933358536081</v>
      </c>
      <c r="AU85" s="14">
        <f t="shared" si="254"/>
        <v>82.929493726942781</v>
      </c>
      <c r="AV85" s="14">
        <f t="shared" si="255"/>
        <v>216.5878925016066</v>
      </c>
      <c r="AW85" s="15">
        <f t="shared" si="256"/>
        <v>351.59731958708551</v>
      </c>
      <c r="AY85" s="11" t="s">
        <v>164</v>
      </c>
      <c r="AZ85" s="128">
        <f t="shared" si="283"/>
        <v>27.512412290028028</v>
      </c>
      <c r="BA85" s="128">
        <f t="shared" si="283"/>
        <v>21.202967256634231</v>
      </c>
      <c r="BB85" s="128">
        <f t="shared" si="283"/>
        <v>99.123963733511616</v>
      </c>
      <c r="BC85" s="15">
        <f t="shared" si="258"/>
        <v>147.83934328017386</v>
      </c>
      <c r="BE85" s="11" t="str">
        <f t="shared" si="259"/>
        <v>DRIVE_CRT</v>
      </c>
      <c r="BF85" s="128">
        <f t="shared" si="284"/>
        <v>24.567521068508054</v>
      </c>
      <c r="BG85" s="128">
        <f t="shared" si="284"/>
        <v>61.726526470308556</v>
      </c>
      <c r="BH85" s="128">
        <f t="shared" si="284"/>
        <v>117.46392876809499</v>
      </c>
      <c r="BI85" s="15">
        <f t="shared" si="261"/>
        <v>203.75797630691159</v>
      </c>
      <c r="BT85" s="67" t="s">
        <v>264</v>
      </c>
      <c r="BU85" s="68">
        <v>40.979504943999999</v>
      </c>
      <c r="BV85" s="68">
        <v>31.581640038000003</v>
      </c>
      <c r="BW85" s="68">
        <v>147.64430392599999</v>
      </c>
      <c r="BX85" s="69">
        <v>220.20544890799999</v>
      </c>
      <c r="BY85" s="68"/>
      <c r="BZ85" s="64"/>
      <c r="CA85" s="67" t="s">
        <v>264</v>
      </c>
      <c r="CB85" s="68">
        <v>36.593114426889258</v>
      </c>
      <c r="CC85" s="68">
        <v>91.941138057995403</v>
      </c>
      <c r="CD85" s="68">
        <v>174.96152641760619</v>
      </c>
      <c r="CE85" s="69">
        <v>303.49577890249088</v>
      </c>
    </row>
    <row r="86" spans="1:83" x14ac:dyDescent="0.45">
      <c r="AT86" s="20">
        <f>SUM(AT74:AT85)</f>
        <v>3311.229012155226</v>
      </c>
      <c r="AU86" s="20">
        <f>SUM(AU74:AU85)</f>
        <v>2586.4243640988634</v>
      </c>
      <c r="AV86" s="20">
        <f>SUM(AV74:AV85)</f>
        <v>3671.1731696116785</v>
      </c>
      <c r="AW86" s="21">
        <f>SUM(AW74:AW85)</f>
        <v>9568.8265458657643</v>
      </c>
      <c r="AZ86" s="20">
        <f>SUM(AZ74:AZ85)</f>
        <v>983.18271160009499</v>
      </c>
      <c r="BA86" s="20">
        <f>SUM(BA74:BA85)</f>
        <v>811.64700217461996</v>
      </c>
      <c r="BB86" s="20">
        <f>SUM(BB74:BB85)</f>
        <v>1370.8376948048642</v>
      </c>
      <c r="BC86" s="21">
        <f>SUM(BC74:BC85)</f>
        <v>3165.6674085795794</v>
      </c>
      <c r="BF86" s="20">
        <f>SUM(BF74:BF85)</f>
        <v>2328.046300555131</v>
      </c>
      <c r="BG86" s="20">
        <f>SUM(BG74:BG85)</f>
        <v>1774.7773619242435</v>
      </c>
      <c r="BH86" s="20">
        <f>SUM(BH74:BH85)</f>
        <v>2300.3354748068136</v>
      </c>
      <c r="BI86" s="21">
        <f>SUM(BI74:BI85)</f>
        <v>6403.1591372861885</v>
      </c>
      <c r="BT86" s="64"/>
      <c r="BU86" s="70">
        <v>1464.4423166584631</v>
      </c>
      <c r="BV86" s="70">
        <v>1208.941331198833</v>
      </c>
      <c r="BW86" s="70">
        <v>2041.8511288462621</v>
      </c>
      <c r="BX86" s="71">
        <v>4715.234776703559</v>
      </c>
      <c r="BY86" s="68"/>
      <c r="BZ86" s="64"/>
      <c r="CA86" s="64"/>
      <c r="CB86" s="70">
        <v>3467.6052349665747</v>
      </c>
      <c r="CC86" s="70">
        <v>2643.5158397155487</v>
      </c>
      <c r="CD86" s="70">
        <v>3426.3301948579656</v>
      </c>
      <c r="CE86" s="71">
        <v>9537.4512695400881</v>
      </c>
    </row>
    <row r="87" spans="1:83" x14ac:dyDescent="0.45">
      <c r="A87"/>
      <c r="B87" s="10" t="s">
        <v>111</v>
      </c>
      <c r="C87" s="10" t="s">
        <v>112</v>
      </c>
      <c r="D87" s="10" t="s">
        <v>150</v>
      </c>
      <c r="E87" s="10" t="s">
        <v>114</v>
      </c>
      <c r="F87" s="14"/>
      <c r="G87"/>
      <c r="H87" s="10" t="s">
        <v>111</v>
      </c>
      <c r="I87" s="10" t="s">
        <v>112</v>
      </c>
      <c r="J87" s="10" t="s">
        <v>150</v>
      </c>
      <c r="K87" s="10" t="s">
        <v>114</v>
      </c>
      <c r="L87" s="14"/>
      <c r="M87"/>
      <c r="N87" s="10" t="s">
        <v>111</v>
      </c>
      <c r="O87" s="10" t="s">
        <v>112</v>
      </c>
      <c r="P87" s="10" t="s">
        <v>150</v>
      </c>
      <c r="Q87" s="10" t="s">
        <v>114</v>
      </c>
      <c r="T87"/>
      <c r="U87" s="10" t="s">
        <v>111</v>
      </c>
      <c r="V87" s="10" t="s">
        <v>112</v>
      </c>
      <c r="W87" s="10" t="s">
        <v>150</v>
      </c>
      <c r="X87" s="10" t="s">
        <v>114</v>
      </c>
      <c r="Y87" s="14"/>
      <c r="Z87" s="14"/>
      <c r="AC87"/>
      <c r="AD87" s="10" t="s">
        <v>111</v>
      </c>
      <c r="AE87" s="10" t="s">
        <v>112</v>
      </c>
      <c r="AF87" s="10" t="s">
        <v>150</v>
      </c>
      <c r="AG87" s="10" t="s">
        <v>114</v>
      </c>
      <c r="AH87" s="14"/>
      <c r="AI87" s="14"/>
      <c r="AL87"/>
      <c r="AM87" s="10" t="s">
        <v>111</v>
      </c>
      <c r="AN87" s="10" t="s">
        <v>112</v>
      </c>
      <c r="AO87" s="10" t="s">
        <v>150</v>
      </c>
      <c r="AP87" s="10" t="s">
        <v>114</v>
      </c>
      <c r="BB87" s="91" t="s">
        <v>253</v>
      </c>
      <c r="BC87" s="75">
        <f>SUM(BC74:BC85)/$BL$10</f>
        <v>4715.2347767035581</v>
      </c>
      <c r="BH87" s="91" t="s">
        <v>253</v>
      </c>
      <c r="BI87" s="75">
        <f>SUM(BI74:BI85)/$BL$10</f>
        <v>9537.4512695400881</v>
      </c>
      <c r="BT87" s="64"/>
      <c r="BU87" s="64"/>
      <c r="BV87" s="64"/>
      <c r="BW87" s="64" t="s">
        <v>304</v>
      </c>
      <c r="BX87" s="64">
        <v>0</v>
      </c>
      <c r="BY87" s="64"/>
      <c r="BZ87" s="64"/>
      <c r="CA87" s="64"/>
      <c r="CB87" s="64"/>
      <c r="CC87" s="64"/>
      <c r="CD87" s="64" t="s">
        <v>304</v>
      </c>
      <c r="CE87" s="64">
        <v>-3.803961999983585E-2</v>
      </c>
    </row>
    <row r="88" spans="1:83" x14ac:dyDescent="0.45">
      <c r="A88" s="11" t="s">
        <v>165</v>
      </c>
      <c r="B88" s="16">
        <f>(AD88+AM88)/(AD94+AM94)</f>
        <v>0.32819025448566869</v>
      </c>
      <c r="C88" s="16">
        <f>(AE88+AN88)/(AE94+AN94)</f>
        <v>0.29662570201318406</v>
      </c>
      <c r="D88" s="16">
        <f>(AF88+AO88)/(AF94+AO94)</f>
        <v>0.22773631707195213</v>
      </c>
      <c r="E88" s="17">
        <f>(AG88+AP88)/(AG94+AP94)</f>
        <v>0.2831226889068002</v>
      </c>
      <c r="G88" s="11" t="s">
        <v>165</v>
      </c>
      <c r="H88" s="16">
        <f>AD88/AD94</f>
        <v>0.39660234171293846</v>
      </c>
      <c r="I88" s="16">
        <f>AE88/AE94</f>
        <v>0.3228569413479187</v>
      </c>
      <c r="J88" s="16">
        <f>AF88/AF94</f>
        <v>0.20059519233597134</v>
      </c>
      <c r="K88" s="17">
        <f>AG88/AG94</f>
        <v>0.29707487122743242</v>
      </c>
      <c r="M88" s="11" t="s">
        <v>165</v>
      </c>
      <c r="N88" s="16">
        <f>AM88/AM94</f>
        <v>0.29929839721878765</v>
      </c>
      <c r="O88" s="16">
        <f>AN88/AN94</f>
        <v>0.28473783893197274</v>
      </c>
      <c r="P88" s="16">
        <f>AO88/AO94</f>
        <v>0.24370119528929599</v>
      </c>
      <c r="Q88" s="17">
        <f>AP88/AP94</f>
        <v>0.27632109621671375</v>
      </c>
      <c r="T88" s="11" t="s">
        <v>165</v>
      </c>
      <c r="U88" s="14">
        <f t="shared" ref="U88:U93" si="291">AD88+AM88</f>
        <v>1086.7130921595528</v>
      </c>
      <c r="V88" s="14">
        <f t="shared" ref="V88:V93" si="292">AE88+AN88</f>
        <v>697.77712019499609</v>
      </c>
      <c r="W88" s="14">
        <f t="shared" ref="W88:W93" si="293">AF88+AO88</f>
        <v>744.20371437053564</v>
      </c>
      <c r="X88" s="15">
        <f>SUM(U88:W88)</f>
        <v>2528.6939267250846</v>
      </c>
      <c r="AC88" s="11" t="s">
        <v>165</v>
      </c>
      <c r="AD88" s="132">
        <f>AZ74+AZ75</f>
        <v>389.93256575227429</v>
      </c>
      <c r="AE88" s="14">
        <f t="shared" ref="AE88" si="294">BA74</f>
        <v>236.85317056332443</v>
      </c>
      <c r="AF88" s="14">
        <f t="shared" ref="AF88" si="295">BB74</f>
        <v>242.77720991283903</v>
      </c>
      <c r="AG88" s="15">
        <f>SUM(AD88:AF88)</f>
        <v>869.56294622843768</v>
      </c>
      <c r="AL88" s="11" t="s">
        <v>165</v>
      </c>
      <c r="AM88" s="132">
        <f>BF74+BF75</f>
        <v>696.78052640727856</v>
      </c>
      <c r="AN88" s="14">
        <f t="shared" ref="AN88" si="296">BG74</f>
        <v>460.92394963167169</v>
      </c>
      <c r="AO88" s="14">
        <f t="shared" ref="AO88" si="297">BH74</f>
        <v>501.42650445769664</v>
      </c>
      <c r="AP88" s="15">
        <f>SUM(AM88:AO88)</f>
        <v>1659.130980496647</v>
      </c>
      <c r="BB88" s="62" t="s">
        <v>252</v>
      </c>
      <c r="BC88" s="75">
        <f>BX86</f>
        <v>4715.234776703559</v>
      </c>
      <c r="BH88" s="62" t="s">
        <v>252</v>
      </c>
      <c r="BI88" s="75">
        <f>CE86</f>
        <v>9537.4512695400881</v>
      </c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</row>
    <row r="89" spans="1:83" x14ac:dyDescent="0.45">
      <c r="A89" s="11" t="s">
        <v>367</v>
      </c>
      <c r="B89" s="16">
        <f>(AD89+AM89)/(AD94+AM94)</f>
        <v>2.520103321997683E-3</v>
      </c>
      <c r="C89" s="16">
        <f>(AE89+AN89)/(AE94+AN94)</f>
        <v>1.401459275902509E-3</v>
      </c>
      <c r="D89" s="39">
        <f>(AF89+AO89)/(AF94+AO94)</f>
        <v>1.0456270715499651E-3</v>
      </c>
      <c r="E89" s="17">
        <f>(AG89+AP89)/(AG94+AP94)</f>
        <v>1.6859919625746682E-3</v>
      </c>
      <c r="G89" s="11" t="s">
        <v>367</v>
      </c>
      <c r="H89" s="16">
        <f>AD89/AD94</f>
        <v>3.1789992388520589E-3</v>
      </c>
      <c r="I89" s="16">
        <f>AE89/AE94</f>
        <v>1.1077983734935361E-3</v>
      </c>
      <c r="J89" s="39">
        <f>AF89/AF94</f>
        <v>8.2625215277821291E-4</v>
      </c>
      <c r="K89" s="13">
        <f>AG89/AG94</f>
        <v>1.6870841813947564E-3</v>
      </c>
      <c r="M89" s="11" t="s">
        <v>367</v>
      </c>
      <c r="N89" s="16">
        <f>AM89/AM94</f>
        <v>2.2418377763164638E-3</v>
      </c>
      <c r="O89" s="16">
        <f>AN89/AN94</f>
        <v>1.5345448901807545E-3</v>
      </c>
      <c r="P89" s="39">
        <f>AO89/AO94</f>
        <v>1.1746671867330972E-3</v>
      </c>
      <c r="Q89" s="13">
        <f>AP89/AP94</f>
        <v>1.6854595134300136E-3</v>
      </c>
      <c r="T89" s="11" t="s">
        <v>367</v>
      </c>
      <c r="U89" s="14">
        <f t="shared" si="291"/>
        <v>8.3446392334274897</v>
      </c>
      <c r="V89" s="14">
        <f t="shared" si="292"/>
        <v>3.2967683210619168</v>
      </c>
      <c r="W89" s="14">
        <f t="shared" si="293"/>
        <v>3.4169321805973278</v>
      </c>
      <c r="X89" s="15">
        <f t="shared" ref="X89:X93" si="298">SUM(U89:W89)</f>
        <v>15.058339735086735</v>
      </c>
      <c r="AC89" s="11" t="s">
        <v>166</v>
      </c>
      <c r="AD89" s="132">
        <f>AZ76+AZ77</f>
        <v>3.1255370918292051</v>
      </c>
      <c r="AE89" s="133">
        <f>BA76-AF89</f>
        <v>0.81269913544799599</v>
      </c>
      <c r="AF89" s="137">
        <v>1</v>
      </c>
      <c r="AG89" s="15">
        <f t="shared" ref="AG89:AG93" si="299">SUM(AD89:AF89)</f>
        <v>4.9382362272772014</v>
      </c>
      <c r="AL89" s="11" t="s">
        <v>367</v>
      </c>
      <c r="AM89" s="132">
        <f>BF76+BF77</f>
        <v>5.2191021415982837</v>
      </c>
      <c r="AN89" s="14">
        <f t="shared" ref="AN89" si="300">BG76</f>
        <v>2.4840691856139205</v>
      </c>
      <c r="AO89" s="14">
        <f t="shared" ref="AO89" si="301">BH76</f>
        <v>2.4169321805973278</v>
      </c>
      <c r="AP89" s="15">
        <f t="shared" ref="AP89:AP93" si="302">SUM(AM89:AO89)</f>
        <v>10.120103507809532</v>
      </c>
      <c r="BB89" s="62" t="s">
        <v>187</v>
      </c>
      <c r="BC89" s="75">
        <f>BC87-BC88</f>
        <v>0</v>
      </c>
      <c r="BH89" s="62" t="s">
        <v>187</v>
      </c>
      <c r="BI89" s="75">
        <f>BI87-BI88</f>
        <v>0</v>
      </c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</row>
    <row r="90" spans="1:83" x14ac:dyDescent="0.45">
      <c r="A90" s="11" t="s">
        <v>370</v>
      </c>
      <c r="B90" s="16">
        <f>(AD90+AM90)/(AD94+AM94)</f>
        <v>3.4179051720216007E-2</v>
      </c>
      <c r="C90" s="16">
        <f>(AE90+AN90)/(AE94+AN94)</f>
        <v>0.13917402360765643</v>
      </c>
      <c r="D90" s="39">
        <f>(AF90+AO90)/(AF94+AO94)</f>
        <v>0.1078603697898847</v>
      </c>
      <c r="E90" s="17">
        <f>(AG90+AP90)/(AG94+AP94)</f>
        <v>8.8791330067797852E-2</v>
      </c>
      <c r="G90" s="11" t="s">
        <v>370</v>
      </c>
      <c r="H90" s="16">
        <f>AD90/AD94</f>
        <v>2.2586010943382181E-3</v>
      </c>
      <c r="I90" s="16">
        <f>AE90/AE94</f>
        <v>5.9384197732591924E-2</v>
      </c>
      <c r="J90" s="39">
        <f>AF90/AF94</f>
        <v>0.17587317438689623</v>
      </c>
      <c r="K90" s="13">
        <f>AG90/AG94</f>
        <v>8.8361806375487531E-2</v>
      </c>
      <c r="M90" s="11" t="s">
        <v>370</v>
      </c>
      <c r="N90" s="16">
        <f>AM90/AM94</f>
        <v>4.7659726565198228E-2</v>
      </c>
      <c r="O90" s="16">
        <f>AN90/AN94</f>
        <v>0.17533436331453581</v>
      </c>
      <c r="P90" s="39">
        <f>AO90/AO94</f>
        <v>6.7854063744216889E-2</v>
      </c>
      <c r="Q90" s="13">
        <f>AP90/AP94</f>
        <v>8.9000719906512663E-2</v>
      </c>
      <c r="T90" s="11" t="s">
        <v>368</v>
      </c>
      <c r="U90" s="14">
        <f t="shared" si="291"/>
        <v>113.17466766393321</v>
      </c>
      <c r="V90" s="14">
        <f t="shared" si="292"/>
        <v>327.39054215397886</v>
      </c>
      <c r="W90" s="14">
        <f t="shared" si="293"/>
        <v>352.46942105264122</v>
      </c>
      <c r="X90" s="15">
        <f t="shared" si="298"/>
        <v>793.03463087055331</v>
      </c>
      <c r="AC90" s="11" t="s">
        <v>368</v>
      </c>
      <c r="AD90" s="132">
        <f>AZ78+AZ79</f>
        <v>2.2206175483543911</v>
      </c>
      <c r="AE90" s="14">
        <f t="shared" ref="AE90" si="303">BA78</f>
        <v>43.56522568665055</v>
      </c>
      <c r="AF90" s="14">
        <f t="shared" ref="AF90" si="304">BB78</f>
        <v>212.8565399745531</v>
      </c>
      <c r="AG90" s="15">
        <f t="shared" si="299"/>
        <v>258.64238320955803</v>
      </c>
      <c r="AL90" s="11" t="s">
        <v>368</v>
      </c>
      <c r="AM90" s="132">
        <f>BF78+BF79</f>
        <v>110.95405011557881</v>
      </c>
      <c r="AN90" s="14">
        <f t="shared" ref="AN90" si="305">BG78</f>
        <v>283.82531646732832</v>
      </c>
      <c r="AO90" s="14">
        <f t="shared" ref="AO90" si="306">BH78</f>
        <v>139.61288107808809</v>
      </c>
      <c r="AP90" s="15">
        <f t="shared" si="302"/>
        <v>534.39224766099528</v>
      </c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</row>
    <row r="91" spans="1:83" x14ac:dyDescent="0.45">
      <c r="A91" s="11" t="s">
        <v>167</v>
      </c>
      <c r="B91" s="16">
        <f>(AD91+AM91)/(AD94+AM94)</f>
        <v>0.58924753945814679</v>
      </c>
      <c r="C91" s="16">
        <f>(AE91+AN91)/(AE94+AN94)</f>
        <v>0.47288963160596981</v>
      </c>
      <c r="D91" s="16">
        <f>(AF91+AO91)/(AF94+AO94)</f>
        <v>0.59097140893934097</v>
      </c>
      <c r="E91" s="17">
        <f>(AG91+AP91)/(AG94+AP94)</f>
        <v>0.55923167069044144</v>
      </c>
      <c r="G91" s="11" t="s">
        <v>167</v>
      </c>
      <c r="H91" s="16">
        <f t="shared" ref="H91" si="307">AD91/AD94</f>
        <v>0.53957704610528612</v>
      </c>
      <c r="I91" s="16">
        <f t="shared" ref="I91" si="308">AE91/AE94</f>
        <v>0.50366041551057084</v>
      </c>
      <c r="J91" s="16">
        <f t="shared" ref="J91" si="309">AF91/AF94</f>
        <v>0.55728983991340575</v>
      </c>
      <c r="K91" s="13">
        <f>AG91/AG94</f>
        <v>0.5378990906174359</v>
      </c>
      <c r="M91" s="11" t="s">
        <v>167</v>
      </c>
      <c r="N91" s="16">
        <f>AM91/AM94</f>
        <v>0.61022442910571739</v>
      </c>
      <c r="O91" s="16">
        <f>AN91/AN94</f>
        <v>0.45894447021685253</v>
      </c>
      <c r="P91" s="16">
        <f>AO91/AO94</f>
        <v>0.61078348942233063</v>
      </c>
      <c r="Q91" s="13">
        <f>AP91/AP94</f>
        <v>0.56963115640176798</v>
      </c>
      <c r="T91" s="11" t="s">
        <v>167</v>
      </c>
      <c r="U91" s="14">
        <f t="shared" si="291"/>
        <v>1951.1335479948966</v>
      </c>
      <c r="V91" s="14">
        <f t="shared" si="292"/>
        <v>1112.4173093315428</v>
      </c>
      <c r="W91" s="14">
        <f t="shared" si="293"/>
        <v>1931.1944764632894</v>
      </c>
      <c r="X91" s="15">
        <f t="shared" si="298"/>
        <v>4994.7453337897296</v>
      </c>
      <c r="AC91" s="11" t="s">
        <v>167</v>
      </c>
      <c r="AD91" s="133">
        <f>AZ80+AZ81-AD92</f>
        <v>530.50282330696473</v>
      </c>
      <c r="AE91" s="133">
        <f>BA80-AE92</f>
        <v>369.49357756680951</v>
      </c>
      <c r="AF91" s="133">
        <f>BB80-AF92</f>
        <v>674.47913816570292</v>
      </c>
      <c r="AG91" s="15">
        <f t="shared" si="299"/>
        <v>1574.4755390394771</v>
      </c>
      <c r="AL91" s="11" t="s">
        <v>167</v>
      </c>
      <c r="AM91" s="132">
        <f>BF80+BF81-AM92</f>
        <v>1420.6307246879319</v>
      </c>
      <c r="AN91" s="14">
        <f>BG80-AN92</f>
        <v>742.92373176473336</v>
      </c>
      <c r="AO91" s="14">
        <f>BH80-AO92</f>
        <v>1256.7153382975864</v>
      </c>
      <c r="AP91" s="15">
        <f t="shared" si="302"/>
        <v>3420.269794750252</v>
      </c>
      <c r="AY91" s="2" t="s">
        <v>358</v>
      </c>
      <c r="AZ91" s="127">
        <f>BU84 * $BL$10*$BQ$45</f>
        <v>28.888755610644314</v>
      </c>
      <c r="BA91" s="127">
        <f t="shared" ref="BA91:BA92" si="310">BV84 * $BL$10*$BQ$45</f>
        <v>81.891799948951103</v>
      </c>
      <c r="BB91" s="127">
        <f t="shared" ref="BB91:BB92" si="311">BW84 * $BL$10*$BQ$45</f>
        <v>78.171401842637906</v>
      </c>
      <c r="BE91" s="2" t="s">
        <v>358</v>
      </c>
      <c r="BF91" s="127">
        <f>CB84 * $BL$10*$BQ$45</f>
        <v>68.894376134235372</v>
      </c>
      <c r="BG91" s="127">
        <f t="shared" ref="BG91:BG92" si="312">CC84 * $BL$10*$BQ$45</f>
        <v>127.60899284826912</v>
      </c>
      <c r="BH91" s="127">
        <f t="shared" ref="BH91:BH92" si="313">CD84 * $BL$10*$BQ$45</f>
        <v>156.37469234290663</v>
      </c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</row>
    <row r="92" spans="1:83" x14ac:dyDescent="0.45">
      <c r="A92" s="11" t="s">
        <v>168</v>
      </c>
      <c r="B92" s="16">
        <f>(AD92+AM92)/(AD94+AM94)</f>
        <v>6.0400533839797209E-4</v>
      </c>
      <c r="C92" s="16">
        <f>(AE92+AN92)/(AE94+AN94)</f>
        <v>8.5020185795226715E-4</v>
      </c>
      <c r="D92" s="16">
        <f>(AF92+AO92)/(AF94+AO94)</f>
        <v>6.1202682188861868E-4</v>
      </c>
      <c r="E92" s="17">
        <f>(AG92+AP92)/(AG94+AP94)</f>
        <v>6.7178400497083378E-4</v>
      </c>
      <c r="G92" s="11" t="s">
        <v>168</v>
      </c>
      <c r="H92" s="16">
        <f t="shared" ref="H92" si="314">AD92/AD94</f>
        <v>1.0171049472305462E-3</v>
      </c>
      <c r="I92" s="16">
        <f>AE92/AE94</f>
        <v>1.363110067642521E-3</v>
      </c>
      <c r="J92" s="16">
        <f t="shared" ref="J92" si="315">AF92/AF94</f>
        <v>8.2625215277821291E-4</v>
      </c>
      <c r="K92" s="13">
        <f>AG92/AG94</f>
        <v>1.0249109826353721E-3</v>
      </c>
      <c r="M92" s="11" t="s">
        <v>168</v>
      </c>
      <c r="N92" s="16">
        <f>AM92/AM94</f>
        <v>4.2954472158115867E-4</v>
      </c>
      <c r="O92" s="16">
        <f>AN92/AN94</f>
        <v>6.1775448891191105E-4</v>
      </c>
      <c r="P92" s="16">
        <f>AO92/AO94</f>
        <v>4.8601578321605469E-4</v>
      </c>
      <c r="Q92" s="13">
        <f>AP92/AP94</f>
        <v>4.9963703794018608E-4</v>
      </c>
      <c r="T92" s="11" t="s">
        <v>168</v>
      </c>
      <c r="U92" s="14">
        <f t="shared" si="291"/>
        <v>2</v>
      </c>
      <c r="V92" s="14">
        <f t="shared" si="292"/>
        <v>2</v>
      </c>
      <c r="W92" s="14">
        <f t="shared" si="293"/>
        <v>2</v>
      </c>
      <c r="X92" s="15">
        <f t="shared" si="298"/>
        <v>6</v>
      </c>
      <c r="AC92" s="11" t="s">
        <v>168</v>
      </c>
      <c r="AD92" s="137">
        <v>1</v>
      </c>
      <c r="AE92" s="137">
        <v>1</v>
      </c>
      <c r="AF92" s="137">
        <v>1</v>
      </c>
      <c r="AG92" s="15">
        <f t="shared" si="299"/>
        <v>3</v>
      </c>
      <c r="AL92" s="11" t="s">
        <v>168</v>
      </c>
      <c r="AM92" s="137">
        <v>1</v>
      </c>
      <c r="AN92" s="137">
        <v>1</v>
      </c>
      <c r="AO92" s="137">
        <v>1</v>
      </c>
      <c r="AP92" s="15">
        <f t="shared" si="302"/>
        <v>3</v>
      </c>
      <c r="AZ92" s="127">
        <f>BU85 * $BL$10*$BQ$45</f>
        <v>27.512412290028028</v>
      </c>
      <c r="BA92" s="127">
        <f t="shared" si="310"/>
        <v>21.202967256634231</v>
      </c>
      <c r="BB92" s="127">
        <f t="shared" si="311"/>
        <v>99.123963733511616</v>
      </c>
      <c r="BF92" s="127">
        <f>CB85 * $BL$10*$BQ$45</f>
        <v>24.567521068508054</v>
      </c>
      <c r="BG92" s="127">
        <f t="shared" si="312"/>
        <v>61.726526470308556</v>
      </c>
      <c r="BH92" s="127">
        <f t="shared" si="313"/>
        <v>117.46392876809499</v>
      </c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</row>
    <row r="93" spans="1:83" x14ac:dyDescent="0.45">
      <c r="A93" s="11" t="s">
        <v>169</v>
      </c>
      <c r="B93" s="16">
        <f>(AD93+AM93)/(AD94+AM94)</f>
        <v>4.5259045675572991E-2</v>
      </c>
      <c r="C93" s="16">
        <f>(AE93+AN93)/(AE94+AN94)</f>
        <v>8.9058981639334803E-2</v>
      </c>
      <c r="D93" s="39">
        <f>(AF93+AO93)/(AF94+AO94)</f>
        <v>7.1774250305383716E-2</v>
      </c>
      <c r="E93" s="17">
        <f>(AG93+AP93)/(AG94+AP94)</f>
        <v>6.6496534367415053E-2</v>
      </c>
      <c r="G93" s="11" t="s">
        <v>169</v>
      </c>
      <c r="H93" s="16">
        <f t="shared" ref="H93" si="316">AD93/AD94</f>
        <v>5.736590690135452E-2</v>
      </c>
      <c r="I93" s="16">
        <f t="shared" ref="I93" si="317">AE93/AE94</f>
        <v>0.11162753696778253</v>
      </c>
      <c r="J93" s="39">
        <f t="shared" ref="J93" si="318">AF93/AF94</f>
        <v>6.4589289058170324E-2</v>
      </c>
      <c r="K93" s="13">
        <f>AG93/AG94</f>
        <v>7.3952236615614023E-2</v>
      </c>
      <c r="M93" s="11" t="s">
        <v>169</v>
      </c>
      <c r="N93" s="16">
        <f>AM93/AM94</f>
        <v>4.01460646123993E-2</v>
      </c>
      <c r="O93" s="16">
        <f>AN93/AN94</f>
        <v>7.8831028157546196E-2</v>
      </c>
      <c r="P93" s="39">
        <f>AO93/AO94</f>
        <v>7.6000568574207353E-2</v>
      </c>
      <c r="Q93" s="13">
        <f>AP93/AP94</f>
        <v>6.2861930923635401E-2</v>
      </c>
      <c r="T93" s="11" t="s">
        <v>169</v>
      </c>
      <c r="U93" s="14">
        <f t="shared" si="291"/>
        <v>149.86306510341578</v>
      </c>
      <c r="V93" s="14">
        <f t="shared" si="292"/>
        <v>209.50079279722024</v>
      </c>
      <c r="W93" s="14">
        <f t="shared" si="293"/>
        <v>234.54609418554452</v>
      </c>
      <c r="X93" s="15">
        <f t="shared" si="298"/>
        <v>593.90995208618051</v>
      </c>
      <c r="AC93" s="11" t="s">
        <v>169</v>
      </c>
      <c r="AD93" s="132">
        <f>AZ84+AZ85</f>
        <v>56.401167900672341</v>
      </c>
      <c r="AE93" s="14">
        <f>BA84</f>
        <v>81.891799948951103</v>
      </c>
      <c r="AF93" s="14">
        <f>BB84</f>
        <v>78.171401842637906</v>
      </c>
      <c r="AG93" s="15">
        <f t="shared" si="299"/>
        <v>216.46436969226136</v>
      </c>
      <c r="AL93" s="11" t="s">
        <v>169</v>
      </c>
      <c r="AM93" s="132">
        <f>BF84+BF85</f>
        <v>93.46189720274343</v>
      </c>
      <c r="AN93" s="14">
        <f>BG84</f>
        <v>127.60899284826912</v>
      </c>
      <c r="AO93" s="14">
        <f>BH84</f>
        <v>156.37469234290663</v>
      </c>
      <c r="AP93" s="15">
        <f t="shared" si="302"/>
        <v>377.44558239391915</v>
      </c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</row>
    <row r="94" spans="1:83" x14ac:dyDescent="0.45">
      <c r="B94" s="18">
        <f>SUM(B88:B93)</f>
        <v>1.0000000000000002</v>
      </c>
      <c r="C94" s="18">
        <f>SUM(C88:C93)</f>
        <v>0.99999999999999989</v>
      </c>
      <c r="D94" s="18">
        <f>SUM(D88:D93)</f>
        <v>1</v>
      </c>
      <c r="E94" s="19">
        <f>SUM(E88:E93)</f>
        <v>1</v>
      </c>
      <c r="H94" s="18">
        <f>SUM(H88:H93)</f>
        <v>1</v>
      </c>
      <c r="I94" s="18">
        <f>SUM(I88:I93)</f>
        <v>1.0000000000000002</v>
      </c>
      <c r="J94" s="18">
        <f>SUM(J88:J93)</f>
        <v>1</v>
      </c>
      <c r="K94" s="19">
        <f>SUM(K88:K93)</f>
        <v>0.99999999999999989</v>
      </c>
      <c r="N94" s="18">
        <f>SUM(N88:N93)</f>
        <v>1.0000000000000002</v>
      </c>
      <c r="O94" s="18">
        <f>SUM(O88:O93)</f>
        <v>0.99999999999999978</v>
      </c>
      <c r="P94" s="18">
        <f>SUM(P88:P93)</f>
        <v>1</v>
      </c>
      <c r="Q94" s="19">
        <f>SUM(Q88:Q93)</f>
        <v>1</v>
      </c>
      <c r="U94" s="20">
        <f>SUM(U88:U93)</f>
        <v>3311.229012155226</v>
      </c>
      <c r="V94" s="20">
        <f>SUM(V88:V93)</f>
        <v>2352.3825327987997</v>
      </c>
      <c r="W94" s="20">
        <f>SUM(W88:W93)</f>
        <v>3267.830638252608</v>
      </c>
      <c r="X94" s="21">
        <f>SUM(X88:X93)</f>
        <v>8931.4421832066346</v>
      </c>
      <c r="AD94" s="20">
        <f>SUM(AD88:AD93)</f>
        <v>983.18271160009499</v>
      </c>
      <c r="AE94" s="20">
        <f>SUM(AE88:AE93)</f>
        <v>733.61647290118356</v>
      </c>
      <c r="AF94" s="20">
        <f>SUM(AF88:AF93)</f>
        <v>1210.2842898957329</v>
      </c>
      <c r="AG94" s="21">
        <f>SUM(AG88:AG93)</f>
        <v>2927.0834743970113</v>
      </c>
      <c r="AM94" s="20">
        <f>SUM(AM88:AM93)</f>
        <v>2328.0463005551305</v>
      </c>
      <c r="AN94" s="20">
        <f>SUM(AN88:AN93)</f>
        <v>1618.7660598976165</v>
      </c>
      <c r="AO94" s="20">
        <f>SUM(AO88:AO93)</f>
        <v>2057.5463483568751</v>
      </c>
      <c r="AP94" s="21">
        <f>SUM(AP88:AP93)</f>
        <v>6004.3587088096228</v>
      </c>
      <c r="AY94" s="2" t="s">
        <v>359</v>
      </c>
      <c r="AZ94" s="127">
        <f>BU84 * $BL$10</f>
        <v>28.888755610644314</v>
      </c>
      <c r="BA94" s="127">
        <f t="shared" ref="BA94:BA95" si="319">BV84 * $BL$10</f>
        <v>81.891799948951103</v>
      </c>
      <c r="BB94" s="127">
        <f t="shared" ref="BB94:BB95" si="320">BW84 * $BL$10</f>
        <v>78.171401842637906</v>
      </c>
      <c r="BE94" s="2" t="s">
        <v>359</v>
      </c>
      <c r="BF94" s="127">
        <f>CB84 * $BL$10</f>
        <v>68.894376134235372</v>
      </c>
      <c r="BG94" s="127">
        <f t="shared" ref="BG94:BG95" si="321">CC84 * $BL$10</f>
        <v>127.60899284826912</v>
      </c>
      <c r="BH94" s="127">
        <f t="shared" ref="BH94:BH95" si="322">CD84 * $BL$10</f>
        <v>156.37469234290663</v>
      </c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</row>
    <row r="95" spans="1:83" x14ac:dyDescent="0.45">
      <c r="AZ95" s="127">
        <f>BU85 * $BL$10</f>
        <v>27.512412290028028</v>
      </c>
      <c r="BA95" s="127">
        <f t="shared" si="319"/>
        <v>21.202967256634231</v>
      </c>
      <c r="BB95" s="127">
        <f t="shared" si="320"/>
        <v>99.123963733511616</v>
      </c>
      <c r="BF95" s="127">
        <f t="shared" ref="BF95" si="323">CB85 * $BL$10</f>
        <v>24.567521068508054</v>
      </c>
      <c r="BG95" s="127">
        <f t="shared" si="321"/>
        <v>61.726526470308556</v>
      </c>
      <c r="BH95" s="127">
        <f t="shared" si="322"/>
        <v>117.46392876809499</v>
      </c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</row>
    <row r="96" spans="1:83" x14ac:dyDescent="0.45">
      <c r="A96"/>
      <c r="B96" s="10" t="s">
        <v>111</v>
      </c>
      <c r="C96" s="10" t="s">
        <v>112</v>
      </c>
      <c r="D96" s="10" t="s">
        <v>150</v>
      </c>
      <c r="E96" s="10" t="s">
        <v>114</v>
      </c>
      <c r="F96" s="14"/>
      <c r="G96"/>
      <c r="H96" s="10" t="s">
        <v>111</v>
      </c>
      <c r="I96" s="10" t="s">
        <v>112</v>
      </c>
      <c r="J96" s="10" t="s">
        <v>150</v>
      </c>
      <c r="K96" s="10" t="s">
        <v>114</v>
      </c>
      <c r="L96" s="14"/>
      <c r="M96"/>
      <c r="N96" s="10" t="s">
        <v>111</v>
      </c>
      <c r="O96" s="10" t="s">
        <v>112</v>
      </c>
      <c r="P96" s="10" t="s">
        <v>150</v>
      </c>
      <c r="Q96" s="10" t="s">
        <v>114</v>
      </c>
      <c r="T96"/>
      <c r="U96" s="10" t="s">
        <v>111</v>
      </c>
      <c r="V96" s="10" t="s">
        <v>112</v>
      </c>
      <c r="W96" s="10" t="s">
        <v>150</v>
      </c>
      <c r="X96" s="10" t="s">
        <v>114</v>
      </c>
      <c r="Y96" s="14"/>
      <c r="Z96" s="14"/>
      <c r="AA96" s="14"/>
      <c r="AB96" s="14"/>
      <c r="AC96"/>
      <c r="AD96" s="10" t="s">
        <v>111</v>
      </c>
      <c r="AE96" s="10" t="s">
        <v>112</v>
      </c>
      <c r="AF96" s="10" t="s">
        <v>150</v>
      </c>
      <c r="AG96" s="10" t="s">
        <v>114</v>
      </c>
      <c r="AH96" s="14"/>
      <c r="AI96" s="14"/>
      <c r="AJ96" s="14"/>
      <c r="AK96" s="14"/>
      <c r="AL96"/>
      <c r="AM96" s="10" t="s">
        <v>111</v>
      </c>
      <c r="AN96" s="10" t="s">
        <v>112</v>
      </c>
      <c r="AO96" s="10" t="s">
        <v>150</v>
      </c>
      <c r="AP96" s="10" t="s">
        <v>114</v>
      </c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</row>
    <row r="97" spans="1:83" x14ac:dyDescent="0.45">
      <c r="A97" s="11" t="s">
        <v>170</v>
      </c>
      <c r="B97" s="135"/>
      <c r="C97" s="16">
        <f>(AE97+AN97)/(AE103+AN103)</f>
        <v>0.14148452563321376</v>
      </c>
      <c r="D97" s="16">
        <f>(AF97+AO97)/(AF103+AO103)</f>
        <v>0.10794978323913337</v>
      </c>
      <c r="E97" s="17">
        <f>(AG97+AP97)/(AG103+AP103)</f>
        <v>0.12019964289680422</v>
      </c>
      <c r="G97" s="11" t="s">
        <v>170</v>
      </c>
      <c r="H97" s="135"/>
      <c r="I97" s="16">
        <f>AE97/AE103</f>
        <v>0.10448965007662095</v>
      </c>
      <c r="J97" s="16">
        <f>AF97/AF103</f>
        <v>9.8930083315263623E-2</v>
      </c>
      <c r="K97" s="17">
        <f>AG97/AG103</f>
        <v>0.10072117619773582</v>
      </c>
      <c r="M97" s="11" t="s">
        <v>170</v>
      </c>
      <c r="N97" s="135"/>
      <c r="O97" s="16">
        <f>AN97/AN103</f>
        <v>0.15972708436151636</v>
      </c>
      <c r="P97" s="16">
        <f>AO97/AO103</f>
        <v>0.11396059836154167</v>
      </c>
      <c r="Q97" s="17">
        <f>AP97/AP103</f>
        <v>0.13186006817981555</v>
      </c>
      <c r="T97" s="11" t="s">
        <v>170</v>
      </c>
      <c r="U97" s="14">
        <f t="shared" ref="U97:U102" si="324">AD97+AM97</f>
        <v>0</v>
      </c>
      <c r="V97" s="14">
        <f t="shared" ref="V97:V102" si="325">AE97+AN97</f>
        <v>32.894660032912995</v>
      </c>
      <c r="W97" s="14">
        <f t="shared" ref="W97:W102" si="326">AF97+AO97</f>
        <v>43.609226396886804</v>
      </c>
      <c r="X97" s="15">
        <f>SUM(U97:W97)</f>
        <v>76.503886429799792</v>
      </c>
      <c r="AC97" s="11" t="s">
        <v>170</v>
      </c>
      <c r="AD97" s="132"/>
      <c r="AE97" s="14">
        <f t="shared" ref="AE97" si="327">BA75</f>
        <v>8.0230960081082277</v>
      </c>
      <c r="AF97" s="14">
        <f t="shared" ref="AF97" si="328">BB75</f>
        <v>15.982491807524896</v>
      </c>
      <c r="AG97" s="15">
        <f>SUM(AD97:AF97)</f>
        <v>24.005587815633124</v>
      </c>
      <c r="AL97" s="11" t="s">
        <v>170</v>
      </c>
      <c r="AM97" s="132"/>
      <c r="AN97" s="14">
        <f t="shared" ref="AN97" si="329">BG75</f>
        <v>24.871564024804769</v>
      </c>
      <c r="AO97" s="14">
        <f t="shared" ref="AO97" si="330">BH75</f>
        <v>27.626734589361906</v>
      </c>
      <c r="AP97" s="15">
        <f>SUM(AM97:AO97)</f>
        <v>52.498298614166671</v>
      </c>
      <c r="AY97" s="2" t="s">
        <v>360</v>
      </c>
      <c r="AZ97" s="127">
        <f>AZ91-AZ94</f>
        <v>0</v>
      </c>
      <c r="BA97" s="127">
        <f t="shared" ref="BA97:BB97" si="331">BA91-BA94</f>
        <v>0</v>
      </c>
      <c r="BB97" s="127">
        <f t="shared" si="331"/>
        <v>0</v>
      </c>
      <c r="BE97" s="2" t="s">
        <v>360</v>
      </c>
      <c r="BF97" s="127">
        <f>BF91-BF94</f>
        <v>0</v>
      </c>
      <c r="BG97" s="127">
        <f t="shared" ref="BG97:BH97" si="332">BG91-BG94</f>
        <v>0</v>
      </c>
      <c r="BH97" s="127">
        <f t="shared" si="332"/>
        <v>0</v>
      </c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</row>
    <row r="98" spans="1:83" x14ac:dyDescent="0.45">
      <c r="A98" s="11" t="s">
        <v>369</v>
      </c>
      <c r="B98" s="135"/>
      <c r="C98" s="16">
        <f>(AE98+AN98)/(AE103+AN103)</f>
        <v>8.6022792448166574E-3</v>
      </c>
      <c r="D98" s="39">
        <f>(AF98+AO98)/(AF103+AO103)</f>
        <v>4.9507772624391129E-3</v>
      </c>
      <c r="E98" s="17">
        <f>(AG98+AP98)/(AG103+AP103)</f>
        <v>6.2846293701483936E-3</v>
      </c>
      <c r="G98" s="11" t="s">
        <v>369</v>
      </c>
      <c r="H98" s="135"/>
      <c r="I98" s="16">
        <f>AE98/AE103</f>
        <v>1.3023607092701193E-2</v>
      </c>
      <c r="J98" s="39">
        <f>AF98/AF103</f>
        <v>6.1899035836630459E-3</v>
      </c>
      <c r="K98" s="13">
        <f>AG98/AG103</f>
        <v>8.3914775985733884E-3</v>
      </c>
      <c r="M98" s="11" t="s">
        <v>369</v>
      </c>
      <c r="N98" s="135"/>
      <c r="O98" s="16">
        <f>AN98/AN103</f>
        <v>6.4220764002705351E-3</v>
      </c>
      <c r="P98" s="39">
        <f>AO98/AO103</f>
        <v>4.1250115171202291E-3</v>
      </c>
      <c r="Q98" s="13">
        <f>AP98/AP103</f>
        <v>5.0234034877554342E-3</v>
      </c>
      <c r="T98" s="11" t="s">
        <v>369</v>
      </c>
      <c r="U98" s="14">
        <f t="shared" si="324"/>
        <v>0</v>
      </c>
      <c r="V98" s="14">
        <f t="shared" si="325"/>
        <v>2</v>
      </c>
      <c r="W98" s="14">
        <f t="shared" si="326"/>
        <v>2</v>
      </c>
      <c r="X98" s="15">
        <f t="shared" ref="X98:X102" si="333">SUM(U98:W98)</f>
        <v>4</v>
      </c>
      <c r="AC98" s="11" t="s">
        <v>369</v>
      </c>
      <c r="AD98" s="132"/>
      <c r="AE98" s="137">
        <v>1</v>
      </c>
      <c r="AF98" s="137">
        <v>1</v>
      </c>
      <c r="AG98" s="15">
        <f t="shared" ref="AG98:AG102" si="334">SUM(AD98:AF98)</f>
        <v>2</v>
      </c>
      <c r="AL98" s="11" t="s">
        <v>369</v>
      </c>
      <c r="AM98" s="132"/>
      <c r="AN98" s="137">
        <v>1</v>
      </c>
      <c r="AO98" s="137">
        <v>1</v>
      </c>
      <c r="AP98" s="15">
        <f t="shared" ref="AP98:AP102" si="335">SUM(AM98:AO98)</f>
        <v>2</v>
      </c>
      <c r="AZ98" s="127">
        <f>AZ92-AZ95</f>
        <v>0</v>
      </c>
      <c r="BA98" s="127">
        <f t="shared" ref="BA98:BB98" si="336">BA92-BA95</f>
        <v>0</v>
      </c>
      <c r="BB98" s="127">
        <f t="shared" si="336"/>
        <v>0</v>
      </c>
      <c r="BF98" s="127">
        <f>BF92-BF95</f>
        <v>0</v>
      </c>
      <c r="BG98" s="127">
        <f t="shared" ref="BG98:BH98" si="337">BG92-BG95</f>
        <v>0</v>
      </c>
      <c r="BH98" s="127">
        <f t="shared" si="337"/>
        <v>0</v>
      </c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</row>
    <row r="99" spans="1:83" x14ac:dyDescent="0.45">
      <c r="A99" s="11" t="s">
        <v>370</v>
      </c>
      <c r="B99" s="135"/>
      <c r="C99" s="16">
        <f>(AE99+AN99)/(AE103+AN103)</f>
        <v>0.1149287216978636</v>
      </c>
      <c r="D99" s="39">
        <f>(AF99+AO99)/(AF103+AO103)</f>
        <v>7.1627967128399611E-2</v>
      </c>
      <c r="E99" s="17">
        <f>(AG99+AP99)/(AG103+AP103)</f>
        <v>8.7445239863460672E-2</v>
      </c>
      <c r="G99" s="11" t="s">
        <v>370</v>
      </c>
      <c r="H99" s="135"/>
      <c r="I99" s="16">
        <f>AE99/AE103</f>
        <v>3.4974638988672362E-2</v>
      </c>
      <c r="J99" s="39">
        <f>AF99/AF103</f>
        <v>8.0205316474081634E-2</v>
      </c>
      <c r="K99" s="13">
        <f>AG99/AG103</f>
        <v>6.563361547813322E-2</v>
      </c>
      <c r="M99" s="11" t="s">
        <v>370</v>
      </c>
      <c r="N99" s="135"/>
      <c r="O99" s="16">
        <f>AN99/AN103</f>
        <v>0.1543549132296812</v>
      </c>
      <c r="P99" s="39">
        <f>AO99/AO103</f>
        <v>6.5911938702579789E-2</v>
      </c>
      <c r="Q99" s="13">
        <f>AP99/AP103</f>
        <v>0.10050236701702574</v>
      </c>
      <c r="T99" s="11" t="s">
        <v>370</v>
      </c>
      <c r="U99" s="14">
        <f t="shared" si="324"/>
        <v>0</v>
      </c>
      <c r="V99" s="14">
        <f t="shared" si="325"/>
        <v>26.720527996603789</v>
      </c>
      <c r="W99" s="14">
        <f t="shared" si="326"/>
        <v>28.936049162151345</v>
      </c>
      <c r="X99" s="15">
        <f t="shared" si="333"/>
        <v>55.656577158755134</v>
      </c>
      <c r="AC99" s="11" t="s">
        <v>370</v>
      </c>
      <c r="AD99" s="132"/>
      <c r="AE99" s="14">
        <f t="shared" ref="AE99" si="338">BA79</f>
        <v>2.6854802006636977</v>
      </c>
      <c r="AF99" s="14">
        <f t="shared" ref="AF99" si="339">BB79</f>
        <v>12.957441968202343</v>
      </c>
      <c r="AG99" s="15">
        <f t="shared" si="334"/>
        <v>15.64292216886604</v>
      </c>
      <c r="AL99" s="11" t="s">
        <v>370</v>
      </c>
      <c r="AM99" s="132"/>
      <c r="AN99" s="14">
        <f t="shared" ref="AN99" si="340">BG79</f>
        <v>24.035047795940091</v>
      </c>
      <c r="AO99" s="14">
        <f t="shared" ref="AO99" si="341">BH79</f>
        <v>15.978607193949003</v>
      </c>
      <c r="AP99" s="15">
        <f t="shared" si="335"/>
        <v>40.013654989889091</v>
      </c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</row>
    <row r="100" spans="1:83" x14ac:dyDescent="0.45">
      <c r="A100" s="11" t="s">
        <v>172</v>
      </c>
      <c r="B100" s="135"/>
      <c r="C100" s="16">
        <f>(AE100+AN100)/(AE103+AN103)</f>
        <v>0.37829314208888953</v>
      </c>
      <c r="D100" s="16">
        <f>(AF100+AO100)/(AF103+AO103)</f>
        <v>0.2842830428741866</v>
      </c>
      <c r="E100" s="17">
        <f>(AG100+AP100)/(AG103+AP103)</f>
        <v>0.31862386196415549</v>
      </c>
      <c r="G100" s="11" t="s">
        <v>172</v>
      </c>
      <c r="H100" s="135"/>
      <c r="I100" s="16">
        <f t="shared" ref="I100" si="342">AE100/AE103</f>
        <v>0.55834938199949169</v>
      </c>
      <c r="J100" s="16">
        <f t="shared" ref="J100" si="343">AF100/AF103</f>
        <v>0.20729682186970536</v>
      </c>
      <c r="K100" s="13">
        <f>AG100/AG103</f>
        <v>0.32039335777111005</v>
      </c>
      <c r="M100" s="11" t="s">
        <v>172</v>
      </c>
      <c r="N100" s="135"/>
      <c r="O100" s="16">
        <f>AN100/AN103</f>
        <v>0.28950553349315944</v>
      </c>
      <c r="P100" s="16">
        <f>AO100/AO103</f>
        <v>0.33558740392129655</v>
      </c>
      <c r="Q100" s="13">
        <f>AP100/AP103</f>
        <v>0.31756458589461856</v>
      </c>
      <c r="T100" s="11" t="s">
        <v>172</v>
      </c>
      <c r="U100" s="14">
        <f t="shared" si="324"/>
        <v>0</v>
      </c>
      <c r="V100" s="14">
        <f t="shared" si="325"/>
        <v>87.9518395817787</v>
      </c>
      <c r="W100" s="14">
        <f t="shared" si="326"/>
        <v>114.84380241906828</v>
      </c>
      <c r="X100" s="15">
        <f t="shared" si="333"/>
        <v>202.79564200084698</v>
      </c>
      <c r="AC100" s="11" t="s">
        <v>172</v>
      </c>
      <c r="AD100" s="132"/>
      <c r="AE100" s="133">
        <f>BA81-AE98-AE101</f>
        <v>42.872099720545684</v>
      </c>
      <c r="AF100" s="14">
        <f>BB81</f>
        <v>33.489507399892609</v>
      </c>
      <c r="AG100" s="15">
        <f t="shared" si="334"/>
        <v>76.361607120438293</v>
      </c>
      <c r="AL100" s="11" t="s">
        <v>172</v>
      </c>
      <c r="AM100" s="132"/>
      <c r="AN100" s="14">
        <f>BG81</f>
        <v>45.079739861233008</v>
      </c>
      <c r="AO100" s="14">
        <f>BH81</f>
        <v>81.354295019175666</v>
      </c>
      <c r="AP100" s="15">
        <f t="shared" si="335"/>
        <v>126.43403488040867</v>
      </c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</row>
    <row r="101" spans="1:83" x14ac:dyDescent="0.45">
      <c r="A101" s="11" t="s">
        <v>173</v>
      </c>
      <c r="B101" s="135"/>
      <c r="C101" s="16">
        <f>(AE101+AN101)/(AE103+AN103)</f>
        <v>8.6022792448166574E-3</v>
      </c>
      <c r="D101" s="16">
        <f>(AF101+AO101)/(AF103+AO103)</f>
        <v>4.9507772624391129E-3</v>
      </c>
      <c r="E101" s="17">
        <f>(AG101+AP101)/(AG103+AP103)</f>
        <v>6.2846293701483936E-3</v>
      </c>
      <c r="G101" s="11" t="s">
        <v>173</v>
      </c>
      <c r="H101" s="135"/>
      <c r="I101" s="16">
        <f>AE101/AE103</f>
        <v>1.3023607092701193E-2</v>
      </c>
      <c r="J101" s="16">
        <f>AF101/AF103</f>
        <v>6.1899035836630459E-3</v>
      </c>
      <c r="K101" s="13">
        <f>AG101/AG103</f>
        <v>8.3914775985733884E-3</v>
      </c>
      <c r="M101" s="11" t="s">
        <v>173</v>
      </c>
      <c r="N101" s="135"/>
      <c r="O101" s="16">
        <f>AN101/AN103</f>
        <v>6.4220764002705351E-3</v>
      </c>
      <c r="P101" s="16">
        <f>AO101/AO103</f>
        <v>4.1250115171202291E-3</v>
      </c>
      <c r="Q101" s="13">
        <f>AP101/AP103</f>
        <v>5.0234034877554342E-3</v>
      </c>
      <c r="T101" s="11" t="s">
        <v>173</v>
      </c>
      <c r="U101" s="14">
        <f t="shared" si="324"/>
        <v>0</v>
      </c>
      <c r="V101" s="14">
        <f t="shared" si="325"/>
        <v>2</v>
      </c>
      <c r="W101" s="14">
        <f t="shared" si="326"/>
        <v>2</v>
      </c>
      <c r="X101" s="15">
        <f t="shared" si="333"/>
        <v>4</v>
      </c>
      <c r="AC101" s="11" t="s">
        <v>173</v>
      </c>
      <c r="AD101" s="132"/>
      <c r="AE101" s="137">
        <v>1</v>
      </c>
      <c r="AF101" s="137">
        <v>1</v>
      </c>
      <c r="AG101" s="15">
        <f t="shared" si="334"/>
        <v>2</v>
      </c>
      <c r="AL101" s="11" t="s">
        <v>173</v>
      </c>
      <c r="AM101" s="132"/>
      <c r="AN101" s="137">
        <v>1</v>
      </c>
      <c r="AO101" s="137">
        <v>1</v>
      </c>
      <c r="AP101" s="15">
        <f t="shared" si="335"/>
        <v>2</v>
      </c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</row>
    <row r="102" spans="1:83" x14ac:dyDescent="0.45">
      <c r="A102" s="11" t="s">
        <v>174</v>
      </c>
      <c r="B102" s="135"/>
      <c r="C102" s="16">
        <f>(AE102+AN102)/(AE103+AN103)</f>
        <v>0.34808905209039992</v>
      </c>
      <c r="D102" s="39">
        <f>(AF102+AO102)/(AF103+AO103)</f>
        <v>0.52623765223340213</v>
      </c>
      <c r="E102" s="17">
        <f>(AG102+AP102)/(AG103+AP103)</f>
        <v>0.46116199653528284</v>
      </c>
      <c r="G102" s="11" t="s">
        <v>174</v>
      </c>
      <c r="H102" s="135"/>
      <c r="I102" s="16">
        <f t="shared" ref="I102" si="344">AE102/AE103</f>
        <v>0.27613911474981279</v>
      </c>
      <c r="J102" s="39">
        <f t="shared" ref="J102" si="345">AF102/AF103</f>
        <v>0.60118797117362321</v>
      </c>
      <c r="K102" s="13">
        <f>AG102/AG103</f>
        <v>0.49646889535587413</v>
      </c>
      <c r="M102" s="11" t="s">
        <v>174</v>
      </c>
      <c r="N102" s="135"/>
      <c r="O102" s="16">
        <f>AN102/AN103</f>
        <v>0.383568316115102</v>
      </c>
      <c r="P102" s="39">
        <f>AO102/AO103</f>
        <v>0.47629003598034159</v>
      </c>
      <c r="Q102" s="13">
        <f>AP102/AP103</f>
        <v>0.44002617193302934</v>
      </c>
      <c r="T102" s="11" t="s">
        <v>174</v>
      </c>
      <c r="U102" s="14">
        <f t="shared" si="324"/>
        <v>0</v>
      </c>
      <c r="V102" s="14">
        <f t="shared" si="325"/>
        <v>80.929493726942781</v>
      </c>
      <c r="W102" s="14">
        <f t="shared" si="326"/>
        <v>212.5878925016066</v>
      </c>
      <c r="X102" s="15">
        <f t="shared" si="333"/>
        <v>293.51738622854941</v>
      </c>
      <c r="AC102" s="11" t="s">
        <v>174</v>
      </c>
      <c r="AD102" s="132"/>
      <c r="AE102" s="14">
        <f>BA85</f>
        <v>21.202967256634231</v>
      </c>
      <c r="AF102" s="133">
        <f>BB85-AF101-AF98</f>
        <v>97.123963733511616</v>
      </c>
      <c r="AG102" s="15">
        <f t="shared" si="334"/>
        <v>118.32693099014585</v>
      </c>
      <c r="AL102" s="11" t="s">
        <v>174</v>
      </c>
      <c r="AM102" s="132"/>
      <c r="AN102" s="133">
        <f>BG85-AN101-AN98</f>
        <v>59.726526470308556</v>
      </c>
      <c r="AO102" s="133">
        <f>BH85-AO101-AO98</f>
        <v>115.46392876809499</v>
      </c>
      <c r="AP102" s="15">
        <f t="shared" si="335"/>
        <v>175.19045523840356</v>
      </c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</row>
    <row r="103" spans="1:83" x14ac:dyDescent="0.45">
      <c r="B103" s="136"/>
      <c r="C103" s="18">
        <f>SUM(C97:C102)</f>
        <v>1</v>
      </c>
      <c r="D103" s="18">
        <f>SUM(D97:D102)</f>
        <v>0.99999999999999989</v>
      </c>
      <c r="E103" s="19">
        <f>SUM(E97:E102)</f>
        <v>1</v>
      </c>
      <c r="H103" s="136"/>
      <c r="I103" s="18">
        <f>SUM(I97:I102)</f>
        <v>1.0000000000000002</v>
      </c>
      <c r="J103" s="18">
        <f>SUM(J97:J102)</f>
        <v>1</v>
      </c>
      <c r="K103" s="19">
        <f>SUM(K97:K102)</f>
        <v>1</v>
      </c>
      <c r="N103" s="136"/>
      <c r="O103" s="18">
        <f>SUM(O97:O102)</f>
        <v>1</v>
      </c>
      <c r="P103" s="18">
        <f>SUM(P97:P102)</f>
        <v>1</v>
      </c>
      <c r="Q103" s="19">
        <f>SUM(Q97:Q102)</f>
        <v>1</v>
      </c>
      <c r="U103" s="20">
        <f>SUM(U97:U102)</f>
        <v>0</v>
      </c>
      <c r="V103" s="20">
        <f>SUM(V97:V102)</f>
        <v>232.49652133823827</v>
      </c>
      <c r="W103" s="20">
        <f>SUM(W97:W102)</f>
        <v>403.97697047971303</v>
      </c>
      <c r="X103" s="21">
        <f>SUM(X97:X102)</f>
        <v>636.4734918179513</v>
      </c>
      <c r="AD103" s="20">
        <f>SUM(AD97:AD102)</f>
        <v>0</v>
      </c>
      <c r="AE103" s="20">
        <f>SUM(AE97:AE102)</f>
        <v>76.783643185951831</v>
      </c>
      <c r="AF103" s="20">
        <f>SUM(AF97:AF102)</f>
        <v>161.55340490913147</v>
      </c>
      <c r="AG103" s="21">
        <f>SUM(AG97:AG102)</f>
        <v>238.3370480950833</v>
      </c>
      <c r="AM103" s="20">
        <f>SUM(AM97:AM102)</f>
        <v>0</v>
      </c>
      <c r="AN103" s="20">
        <f>SUM(AN97:AN102)</f>
        <v>155.71287815228641</v>
      </c>
      <c r="AO103" s="20">
        <f>SUM(AO97:AO102)</f>
        <v>242.42356557058156</v>
      </c>
      <c r="AP103" s="21">
        <f>SUM(AP97:AP102)</f>
        <v>398.13644372286797</v>
      </c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</row>
    <row r="104" spans="1:83" x14ac:dyDescent="0.45"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</row>
    <row r="105" spans="1:83" x14ac:dyDescent="0.45"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</row>
    <row r="106" spans="1:83" x14ac:dyDescent="0.45">
      <c r="A106" s="7" t="str">
        <f>T106</f>
        <v>HBC - Daily</v>
      </c>
      <c r="B106" s="8"/>
      <c r="C106" s="8"/>
      <c r="D106" s="8"/>
      <c r="E106" s="8"/>
      <c r="G106" s="7" t="str">
        <f>AC106</f>
        <v>HBC - Peak</v>
      </c>
      <c r="H106" s="8"/>
      <c r="I106" s="8"/>
      <c r="J106" s="8"/>
      <c r="K106" s="8"/>
      <c r="M106" s="7" t="str">
        <f>AL106</f>
        <v>HBC - Off-Peak</v>
      </c>
      <c r="N106" s="8"/>
      <c r="O106" s="8"/>
      <c r="P106" s="8"/>
      <c r="Q106" s="8"/>
      <c r="T106" s="7" t="str">
        <f>AS106</f>
        <v>HBC - Daily</v>
      </c>
      <c r="U106" s="8"/>
      <c r="V106" s="8"/>
      <c r="W106" s="8"/>
      <c r="X106" s="8"/>
      <c r="AC106" s="7" t="str">
        <f>AY106</f>
        <v>HBC - Peak</v>
      </c>
      <c r="AD106" s="8"/>
      <c r="AE106" s="8"/>
      <c r="AF106" s="8"/>
      <c r="AG106" s="8"/>
      <c r="AL106" s="7" t="str">
        <f>BE106</f>
        <v>HBC - Off-Peak</v>
      </c>
      <c r="AM106" s="8"/>
      <c r="AN106" s="8"/>
      <c r="AO106" s="8"/>
      <c r="AP106" s="8"/>
      <c r="AS106" s="7" t="s">
        <v>246</v>
      </c>
      <c r="AT106" s="8"/>
      <c r="AU106" s="8"/>
      <c r="AV106" s="8"/>
      <c r="AW106" s="8"/>
      <c r="AY106" s="7" t="str">
        <f>BT106</f>
        <v>HBC - Peak</v>
      </c>
      <c r="AZ106" s="8"/>
      <c r="BA106" s="8"/>
      <c r="BB106" s="8"/>
      <c r="BC106" s="8"/>
      <c r="BE106" s="7" t="str">
        <f>CA106</f>
        <v>HBC - Off-Peak</v>
      </c>
      <c r="BF106" s="8"/>
      <c r="BG106" s="8"/>
      <c r="BH106" s="8"/>
      <c r="BI106" s="8"/>
      <c r="BT106" s="65" t="s">
        <v>145</v>
      </c>
      <c r="BU106" s="64"/>
      <c r="BV106" s="64"/>
      <c r="BW106" s="64"/>
      <c r="BX106" s="64"/>
      <c r="BY106" s="64"/>
      <c r="BZ106" s="64"/>
      <c r="CA106" s="65" t="s">
        <v>295</v>
      </c>
      <c r="CB106" s="64"/>
      <c r="CC106" s="64"/>
      <c r="CD106" s="64"/>
      <c r="CE106" s="64"/>
    </row>
    <row r="107" spans="1:83" x14ac:dyDescent="0.45">
      <c r="A107"/>
      <c r="B107" s="10" t="s">
        <v>111</v>
      </c>
      <c r="C107" s="10" t="s">
        <v>112</v>
      </c>
      <c r="D107" s="10" t="s">
        <v>150</v>
      </c>
      <c r="E107" s="10" t="s">
        <v>114</v>
      </c>
      <c r="G107"/>
      <c r="H107" s="10" t="s">
        <v>111</v>
      </c>
      <c r="I107" s="10" t="s">
        <v>112</v>
      </c>
      <c r="J107" s="10" t="s">
        <v>150</v>
      </c>
      <c r="K107" s="10" t="s">
        <v>114</v>
      </c>
      <c r="M107"/>
      <c r="N107" s="10" t="s">
        <v>111</v>
      </c>
      <c r="O107" s="10" t="s">
        <v>112</v>
      </c>
      <c r="P107" s="10" t="s">
        <v>150</v>
      </c>
      <c r="Q107" s="10" t="s">
        <v>114</v>
      </c>
      <c r="T107"/>
      <c r="U107" s="10" t="s">
        <v>111</v>
      </c>
      <c r="V107" s="10" t="s">
        <v>112</v>
      </c>
      <c r="W107" s="10" t="s">
        <v>150</v>
      </c>
      <c r="X107" s="10" t="s">
        <v>114</v>
      </c>
      <c r="AC107"/>
      <c r="AD107" s="10" t="s">
        <v>111</v>
      </c>
      <c r="AE107" s="10" t="s">
        <v>112</v>
      </c>
      <c r="AF107" s="10" t="s">
        <v>150</v>
      </c>
      <c r="AG107" s="10" t="s">
        <v>114</v>
      </c>
      <c r="AL107"/>
      <c r="AM107" s="10" t="s">
        <v>111</v>
      </c>
      <c r="AN107" s="10" t="s">
        <v>112</v>
      </c>
      <c r="AO107" s="10" t="s">
        <v>150</v>
      </c>
      <c r="AP107" s="10" t="s">
        <v>114</v>
      </c>
      <c r="AS107"/>
      <c r="AT107" s="10" t="s">
        <v>111</v>
      </c>
      <c r="AU107" s="10" t="s">
        <v>112</v>
      </c>
      <c r="AV107" s="10" t="s">
        <v>113</v>
      </c>
      <c r="AW107" s="10" t="s">
        <v>114</v>
      </c>
      <c r="AY107"/>
      <c r="AZ107" s="10" t="s">
        <v>111</v>
      </c>
      <c r="BA107" s="10" t="s">
        <v>112</v>
      </c>
      <c r="BB107" s="10" t="s">
        <v>113</v>
      </c>
      <c r="BC107" s="10" t="s">
        <v>114</v>
      </c>
      <c r="BE107"/>
      <c r="BF107" s="10" t="s">
        <v>111</v>
      </c>
      <c r="BG107" s="10" t="s">
        <v>112</v>
      </c>
      <c r="BH107" s="10" t="s">
        <v>113</v>
      </c>
      <c r="BI107" s="10" t="s">
        <v>114</v>
      </c>
      <c r="BT107" s="64"/>
      <c r="BU107" s="66" t="s">
        <v>111</v>
      </c>
      <c r="BV107" s="66" t="s">
        <v>112</v>
      </c>
      <c r="BW107" s="66" t="s">
        <v>150</v>
      </c>
      <c r="BX107" s="66" t="s">
        <v>114</v>
      </c>
      <c r="BY107" s="66"/>
      <c r="BZ107" s="64"/>
      <c r="CA107" s="64"/>
      <c r="CB107" s="66" t="s">
        <v>111</v>
      </c>
      <c r="CC107" s="66" t="s">
        <v>112</v>
      </c>
      <c r="CD107" s="66" t="s">
        <v>150</v>
      </c>
      <c r="CE107" s="66" t="s">
        <v>114</v>
      </c>
    </row>
    <row r="108" spans="1:83" x14ac:dyDescent="0.45">
      <c r="A108" s="11" t="s">
        <v>147</v>
      </c>
      <c r="B108" s="16">
        <f>(AD108+AM108)/(AD114+AM114)</f>
        <v>0.33004320188223601</v>
      </c>
      <c r="C108" s="16">
        <f>(AE108+AN108)/(AE114+AN114)</f>
        <v>0.29260436579812754</v>
      </c>
      <c r="D108" s="16">
        <f>(AF108+AO108)/(AF114+AO114)</f>
        <v>0.27733177769268835</v>
      </c>
      <c r="E108" s="17">
        <f>(AG108+AP108)/(AG114+AP114)</f>
        <v>0.28902692738570662</v>
      </c>
      <c r="G108" s="11" t="s">
        <v>147</v>
      </c>
      <c r="H108" s="16">
        <f>AD108/AD114</f>
        <v>0.32339651821563342</v>
      </c>
      <c r="I108" s="16">
        <f>AE108/AE114</f>
        <v>0.26020750761143657</v>
      </c>
      <c r="J108" s="16">
        <f>AF108/AF114</f>
        <v>0.24691341820667065</v>
      </c>
      <c r="K108" s="17">
        <f>AG108/AG114</f>
        <v>0.26045864258501117</v>
      </c>
      <c r="M108" s="11" t="str">
        <f>G108</f>
        <v>Local</v>
      </c>
      <c r="N108" s="16">
        <f>AM108/AM114</f>
        <v>0.33447866602560522</v>
      </c>
      <c r="O108" s="16">
        <f>AN108/AN114</f>
        <v>0.32035516975564793</v>
      </c>
      <c r="P108" s="16">
        <f>AO108/AO114</f>
        <v>0.30062466355595158</v>
      </c>
      <c r="Q108" s="17">
        <f>AP108/AP114</f>
        <v>0.31127571475062227</v>
      </c>
      <c r="T108" s="11" t="s">
        <v>147</v>
      </c>
      <c r="U108" s="14">
        <f>AD108+AM108</f>
        <v>679.7712862062458</v>
      </c>
      <c r="V108" s="14">
        <f t="shared" ref="V108:V113" si="346">AE108+AN108</f>
        <v>1401.3801733962032</v>
      </c>
      <c r="W108" s="14">
        <f t="shared" ref="W108:W113" si="347">AF108+AO108</f>
        <v>2423.284332815263</v>
      </c>
      <c r="X108" s="15">
        <f>SUM(U108:W108)</f>
        <v>4504.435792417712</v>
      </c>
      <c r="AC108" s="11" t="s">
        <v>147</v>
      </c>
      <c r="AD108" s="14">
        <f>AD122+AD131</f>
        <v>266.58916745800997</v>
      </c>
      <c r="AE108" s="14">
        <f t="shared" ref="AE108:AF108" si="348">AE122+AE131</f>
        <v>574.97876776299813</v>
      </c>
      <c r="AF108" s="14">
        <f t="shared" si="348"/>
        <v>935.63725763717491</v>
      </c>
      <c r="AG108" s="15">
        <f>SUM(AD108:AF108)</f>
        <v>1777.2051928581832</v>
      </c>
      <c r="AL108" s="11" t="str">
        <f>AC108</f>
        <v>Local</v>
      </c>
      <c r="AM108" s="14">
        <f>AM122+AM131</f>
        <v>413.18211874823584</v>
      </c>
      <c r="AN108" s="14">
        <f t="shared" ref="AN108:AO108" si="349">AN122+AN131</f>
        <v>826.40140563320506</v>
      </c>
      <c r="AO108" s="14">
        <f t="shared" si="349"/>
        <v>1487.647075178088</v>
      </c>
      <c r="AP108" s="15">
        <f>SUM(AM108:AO108)</f>
        <v>2727.2305995595289</v>
      </c>
      <c r="AS108" s="11" t="s">
        <v>151</v>
      </c>
      <c r="AT108" s="14">
        <f t="shared" ref="AT108:AV109" si="350">AZ108+BF108</f>
        <v>667.29742361584476</v>
      </c>
      <c r="AU108" s="14">
        <f t="shared" si="350"/>
        <v>1245.0097754205503</v>
      </c>
      <c r="AV108" s="14">
        <f t="shared" si="350"/>
        <v>2018.7190252372575</v>
      </c>
      <c r="AW108" s="15">
        <f>SUM(AT108:AV108)</f>
        <v>3931.0262242736526</v>
      </c>
      <c r="AY108" s="11" t="s">
        <v>151</v>
      </c>
      <c r="AZ108" s="128">
        <f>BU108 * $BL$10-AZ131</f>
        <v>258.25367021624226</v>
      </c>
      <c r="BA108" s="128">
        <f t="shared" ref="BA108:BA109" si="351">BV108 * $BL$10-BA131</f>
        <v>534.79666779322565</v>
      </c>
      <c r="BB108" s="128">
        <f t="shared" ref="BB108:BB109" si="352">BW108 * $BL$10-BB131</f>
        <v>712.99997496868525</v>
      </c>
      <c r="BC108" s="15">
        <f>SUM(AZ108:BB108)</f>
        <v>1506.0503129781532</v>
      </c>
      <c r="BE108" s="11" t="str">
        <f t="shared" ref="BE108:BE109" si="353">AY108</f>
        <v>WALK_LOCAL</v>
      </c>
      <c r="BF108" s="128">
        <f>CB108 * $BL$10-BF131</f>
        <v>409.04375339960251</v>
      </c>
      <c r="BG108" s="128">
        <f t="shared" ref="BG108:BG109" si="354">CC108 * $BL$10-BG131</f>
        <v>710.21310762732458</v>
      </c>
      <c r="BH108" s="128">
        <f t="shared" ref="BH108:BH109" si="355">CD108 * $BL$10-BH131</f>
        <v>1305.7190502685721</v>
      </c>
      <c r="BI108" s="15">
        <f>SUM(BF108:BH108)</f>
        <v>2424.9759112954989</v>
      </c>
      <c r="BT108" s="67" t="s">
        <v>257</v>
      </c>
      <c r="BU108" s="68">
        <v>384.66665314071827</v>
      </c>
      <c r="BV108" s="68">
        <v>796.57510438699842</v>
      </c>
      <c r="BW108" s="68">
        <v>1062.0074201887205</v>
      </c>
      <c r="BX108" s="69">
        <v>2243.2491777164373</v>
      </c>
      <c r="BY108" s="68"/>
      <c r="BZ108" s="64"/>
      <c r="CA108" s="67" t="s">
        <v>257</v>
      </c>
      <c r="CB108" s="68">
        <v>609.26720412760471</v>
      </c>
      <c r="CC108" s="68">
        <v>1057.8564049018873</v>
      </c>
      <c r="CD108" s="68">
        <v>1944.857459676482</v>
      </c>
      <c r="CE108" s="69">
        <v>3611.9810687059739</v>
      </c>
    </row>
    <row r="109" spans="1:83" x14ac:dyDescent="0.45">
      <c r="A109" s="11" t="s">
        <v>366</v>
      </c>
      <c r="B109" s="39">
        <f>(AD109+AM109)/(AD114+AM114)</f>
        <v>7.2842623810996556E-4</v>
      </c>
      <c r="C109" s="39">
        <f>(AE109+AN109)/(AE114+AN114)</f>
        <v>1.6404250305919758E-3</v>
      </c>
      <c r="D109" s="39">
        <f>(AF109+AO109)/(AF114+AO114)</f>
        <v>3.6351733047433669E-4</v>
      </c>
      <c r="E109" s="17">
        <f>(AG109+AP109)/(AG114+AP114)</f>
        <v>6.7586254118778106E-4</v>
      </c>
      <c r="G109" s="11" t="s">
        <v>366</v>
      </c>
      <c r="H109" s="39">
        <f>AD109/AD114</f>
        <v>1.819996054181696E-3</v>
      </c>
      <c r="I109" s="39">
        <f>AE109/AE114</f>
        <v>9.0510301319053968E-4</v>
      </c>
      <c r="J109" s="39">
        <f>AF109/AF114</f>
        <v>5.7433875929842359E-4</v>
      </c>
      <c r="K109" s="13">
        <f>AG109/AG114</f>
        <v>8.3194387402621298E-4</v>
      </c>
      <c r="M109" s="11" t="s">
        <v>366</v>
      </c>
      <c r="N109" s="39">
        <f>AM109/AM114</f>
        <v>0</v>
      </c>
      <c r="O109" s="39">
        <f>AN109/AN114</f>
        <v>2.2702940454502924E-3</v>
      </c>
      <c r="P109" s="39">
        <f>AO109/AO114</f>
        <v>2.0208063362068819E-4</v>
      </c>
      <c r="Q109" s="13">
        <f>AP109/AP114</f>
        <v>5.5430745273282571E-4</v>
      </c>
      <c r="T109" s="11" t="s">
        <v>366</v>
      </c>
      <c r="U109" s="14">
        <f t="shared" ref="U109:U113" si="356">AD109+AM109</f>
        <v>1.5002982578113198</v>
      </c>
      <c r="V109" s="14">
        <f t="shared" si="346"/>
        <v>7.8565441344114282</v>
      </c>
      <c r="W109" s="14">
        <f t="shared" si="347"/>
        <v>3.1763610321692788</v>
      </c>
      <c r="X109" s="15">
        <f t="shared" ref="X109:X113" si="357">SUM(U109:W109)</f>
        <v>12.533203424392028</v>
      </c>
      <c r="AC109" s="11" t="s">
        <v>366</v>
      </c>
      <c r="AD109" s="14">
        <f t="shared" ref="AD109:AF109" si="358">AD123+AD132</f>
        <v>1.5002982578113198</v>
      </c>
      <c r="AE109" s="14">
        <f t="shared" si="358"/>
        <v>2</v>
      </c>
      <c r="AF109" s="14">
        <f t="shared" si="358"/>
        <v>2.1763610321692788</v>
      </c>
      <c r="AG109" s="15">
        <f t="shared" ref="AG109:AG113" si="359">SUM(AD109:AF109)</f>
        <v>5.6766592899805985</v>
      </c>
      <c r="AL109" s="11" t="str">
        <f t="shared" ref="AL109:AL113" si="360">AC109</f>
        <v>BRT1</v>
      </c>
      <c r="AM109" s="14">
        <f t="shared" ref="AM109:AO109" si="361">AM123+AM132</f>
        <v>0</v>
      </c>
      <c r="AN109" s="14">
        <f t="shared" si="361"/>
        <v>5.8565441344114282</v>
      </c>
      <c r="AO109" s="14">
        <f t="shared" si="361"/>
        <v>1</v>
      </c>
      <c r="AP109" s="15">
        <f t="shared" ref="AP109" si="362">SUM(BI110:BI111)</f>
        <v>4.8565441344114282</v>
      </c>
      <c r="AS109" s="11" t="s">
        <v>152</v>
      </c>
      <c r="AT109" s="14">
        <f t="shared" si="350"/>
        <v>12.473862590401009</v>
      </c>
      <c r="AU109" s="14">
        <f t="shared" si="350"/>
        <v>156.37039797565299</v>
      </c>
      <c r="AV109" s="14">
        <f t="shared" si="350"/>
        <v>404.56530757800556</v>
      </c>
      <c r="AW109" s="15">
        <f t="shared" ref="AW109" si="363">SUM(AT109:AV109)</f>
        <v>573.40956814405956</v>
      </c>
      <c r="AY109" s="11" t="s">
        <v>152</v>
      </c>
      <c r="AZ109" s="128">
        <f>BU109 * $BL$10-AZ132</f>
        <v>8.3354972417676851</v>
      </c>
      <c r="BA109" s="128">
        <f t="shared" si="351"/>
        <v>40.182099969772494</v>
      </c>
      <c r="BB109" s="128">
        <f t="shared" si="352"/>
        <v>222.63728266848969</v>
      </c>
      <c r="BC109" s="15">
        <f t="shared" ref="BC109" si="364">SUM(AZ109:BB109)</f>
        <v>271.15487988002985</v>
      </c>
      <c r="BE109" s="11" t="str">
        <f t="shared" si="353"/>
        <v>DRIVE_LOCAL</v>
      </c>
      <c r="BF109" s="128">
        <f t="shared" ref="BF109" si="365">CB109 * $BL$10-BF132</f>
        <v>4.1383653486333243</v>
      </c>
      <c r="BG109" s="128">
        <f t="shared" si="354"/>
        <v>116.1882980058805</v>
      </c>
      <c r="BH109" s="128">
        <f t="shared" si="355"/>
        <v>181.9280249095159</v>
      </c>
      <c r="BI109" s="15">
        <f t="shared" ref="BI109" si="366">SUM(BF109:BH109)</f>
        <v>302.25468826402971</v>
      </c>
      <c r="BT109" s="67" t="s">
        <v>258</v>
      </c>
      <c r="BU109" s="68">
        <v>12.4156525</v>
      </c>
      <c r="BV109" s="68">
        <v>59.850897369999998</v>
      </c>
      <c r="BW109" s="68">
        <v>331.61634572984963</v>
      </c>
      <c r="BX109" s="69">
        <v>403.88289559984963</v>
      </c>
      <c r="BY109" s="68"/>
      <c r="BZ109" s="64"/>
      <c r="CA109" s="67" t="s">
        <v>258</v>
      </c>
      <c r="CB109" s="68">
        <v>6.1640601149999998</v>
      </c>
      <c r="CC109" s="68">
        <v>173.06148520799425</v>
      </c>
      <c r="CD109" s="68">
        <v>270.98025130038741</v>
      </c>
      <c r="CE109" s="69">
        <v>450.20579662338167</v>
      </c>
    </row>
    <row r="110" spans="1:83" x14ac:dyDescent="0.45">
      <c r="A110" s="11" t="s">
        <v>365</v>
      </c>
      <c r="B110" s="39">
        <f>(AD110+AM110)/(AD114+AM114)</f>
        <v>0.25983836968216839</v>
      </c>
      <c r="C110" s="39">
        <f>(AE110+AN110)/(AE114+AN114)</f>
        <v>0.29867247228274807</v>
      </c>
      <c r="D110" s="39">
        <f>(AF110+AO110)/(AF114+AO114)</f>
        <v>0.18603208370045188</v>
      </c>
      <c r="E110" s="17">
        <f>(AG110+AP110)/(AG114+AP114)</f>
        <v>0.23042519834401853</v>
      </c>
      <c r="G110" s="11" t="s">
        <v>365</v>
      </c>
      <c r="H110" s="39">
        <f>AD110/AD114</f>
        <v>0.23396963597752965</v>
      </c>
      <c r="I110" s="39">
        <f>AE110/AE114</f>
        <v>0.31379548406460134</v>
      </c>
      <c r="J110" s="39">
        <f>AF110/AF114</f>
        <v>0.16403273197429719</v>
      </c>
      <c r="K110" s="13">
        <f>AG110/AG114</f>
        <v>0.22098138625517932</v>
      </c>
      <c r="M110" s="11" t="s">
        <v>365</v>
      </c>
      <c r="N110" s="39">
        <f>AM110/AM114</f>
        <v>0.27710108994036603</v>
      </c>
      <c r="O110" s="39">
        <f>AN110/AN114</f>
        <v>0.28571826132849304</v>
      </c>
      <c r="P110" s="39">
        <f>AO110/AO114</f>
        <v>0.20287810687466851</v>
      </c>
      <c r="Q110" s="13">
        <f>AP110/AP114</f>
        <v>0.2377799754524324</v>
      </c>
      <c r="T110" s="11" t="s">
        <v>365</v>
      </c>
      <c r="U110" s="14">
        <f t="shared" si="356"/>
        <v>535.17437037714194</v>
      </c>
      <c r="V110" s="14">
        <f t="shared" si="346"/>
        <v>1430.4423649134378</v>
      </c>
      <c r="W110" s="14">
        <f t="shared" si="347"/>
        <v>1625.5210188420033</v>
      </c>
      <c r="X110" s="15">
        <f t="shared" si="357"/>
        <v>3591.1377541325828</v>
      </c>
      <c r="AC110" s="11" t="s">
        <v>365</v>
      </c>
      <c r="AD110" s="14">
        <f t="shared" ref="AD110:AF110" si="367">AD124+AD133</f>
        <v>192.87087817103176</v>
      </c>
      <c r="AE110" s="14">
        <f t="shared" si="367"/>
        <v>693.39175649952676</v>
      </c>
      <c r="AF110" s="14">
        <f t="shared" si="367"/>
        <v>621.57470672049055</v>
      </c>
      <c r="AG110" s="15">
        <f t="shared" si="359"/>
        <v>1507.837341391049</v>
      </c>
      <c r="AL110" s="11" t="str">
        <f t="shared" si="360"/>
        <v>BRT3</v>
      </c>
      <c r="AM110" s="14">
        <f t="shared" ref="AM110:AO110" si="368">AM124+AM133</f>
        <v>342.30349220611021</v>
      </c>
      <c r="AN110" s="14">
        <f t="shared" si="368"/>
        <v>737.05060841391105</v>
      </c>
      <c r="AO110" s="14">
        <f t="shared" si="368"/>
        <v>1003.9463121215128</v>
      </c>
      <c r="AP110" s="15">
        <f t="shared" ref="AP110" si="369">SUM(BI112:BI113)</f>
        <v>2083.3004127415338</v>
      </c>
      <c r="AS110" s="11" t="s">
        <v>361</v>
      </c>
      <c r="AT110" s="14">
        <f t="shared" ref="AT110:AT119" si="370">AZ110+BF110</f>
        <v>2.5002982578113198</v>
      </c>
      <c r="AU110" s="14">
        <f t="shared" ref="AU110:AU119" si="371">BA110+BG110</f>
        <v>4.8565441344114282</v>
      </c>
      <c r="AV110" s="14">
        <f t="shared" ref="AV110:AV119" si="372">BB110+BH110</f>
        <v>1.1763610321692788</v>
      </c>
      <c r="AW110" s="15">
        <f t="shared" ref="AW110:AW119" si="373">SUM(AT110:AV110)</f>
        <v>8.5332034243920276</v>
      </c>
      <c r="AY110" s="11" t="s">
        <v>361</v>
      </c>
      <c r="AZ110" s="90">
        <f t="shared" ref="AZ110:BB117" si="374">BU110 * $BL$10</f>
        <v>2.5002982578113198</v>
      </c>
      <c r="BA110" s="90">
        <f t="shared" si="374"/>
        <v>0</v>
      </c>
      <c r="BB110" s="90">
        <f t="shared" si="374"/>
        <v>1.1763610321692788</v>
      </c>
      <c r="BC110" s="15">
        <f t="shared" ref="BC110:BC119" si="375">SUM(AZ110:BB110)</f>
        <v>3.6766592899805985</v>
      </c>
      <c r="BE110" s="11" t="s">
        <v>361</v>
      </c>
      <c r="BF110" s="90">
        <f t="shared" ref="BF110:BH117" si="376">CB110 * $BL$10</f>
        <v>0</v>
      </c>
      <c r="BG110" s="90">
        <f t="shared" si="376"/>
        <v>4.8565441344114282</v>
      </c>
      <c r="BH110" s="90">
        <f t="shared" si="376"/>
        <v>0</v>
      </c>
      <c r="BI110" s="15">
        <f t="shared" ref="BI110:BI119" si="377">SUM(BF110:BH110)</f>
        <v>4.8565441344114282</v>
      </c>
      <c r="BT110" s="67" t="s">
        <v>296</v>
      </c>
      <c r="BU110" s="68">
        <v>3.7241730655</v>
      </c>
      <c r="BV110" s="68">
        <v>0</v>
      </c>
      <c r="BW110" s="68">
        <v>1.7521797880000001</v>
      </c>
      <c r="BX110" s="69">
        <v>5.4763528534999999</v>
      </c>
      <c r="BY110" s="68"/>
      <c r="BZ110" s="64"/>
      <c r="CA110" s="67" t="s">
        <v>296</v>
      </c>
      <c r="CB110" s="68">
        <v>0</v>
      </c>
      <c r="CC110" s="68">
        <v>7.2337813300000002</v>
      </c>
      <c r="CD110" s="68">
        <v>0</v>
      </c>
      <c r="CE110" s="69">
        <v>7.2337813300000002</v>
      </c>
    </row>
    <row r="111" spans="1:83" x14ac:dyDescent="0.45">
      <c r="A111" s="11" t="s">
        <v>153</v>
      </c>
      <c r="B111" s="16">
        <f>(AD111+AM111)/(AD114+AM114)</f>
        <v>0.34238608788835051</v>
      </c>
      <c r="C111" s="16">
        <f>(AE111+AN111)/(AE114+AN114)</f>
        <v>0.24868560047382515</v>
      </c>
      <c r="D111" s="16">
        <f>(AF111+AO111)/(AF114+AO114)</f>
        <v>0.29598841245036017</v>
      </c>
      <c r="E111" s="17">
        <f>(AG111+AP111)/(AG114+AP114)</f>
        <v>0.28762166481984547</v>
      </c>
      <c r="G111" s="11" t="s">
        <v>153</v>
      </c>
      <c r="H111" s="16">
        <f>AD111/AD114</f>
        <v>0.35278602180580515</v>
      </c>
      <c r="I111" s="16">
        <f>AE111/AE114</f>
        <v>0.29259154439018931</v>
      </c>
      <c r="J111" s="16">
        <f>AF111/AF114</f>
        <v>0.34380376831619308</v>
      </c>
      <c r="K111" s="13">
        <f>AG111/AG114</f>
        <v>0.32830425858528905</v>
      </c>
      <c r="M111" s="11" t="str">
        <f>G111</f>
        <v>LRT</v>
      </c>
      <c r="N111" s="16">
        <f>AM111/AM114</f>
        <v>0.33544600523990731</v>
      </c>
      <c r="O111" s="16">
        <f>AN111/AN114</f>
        <v>0.21107623615918766</v>
      </c>
      <c r="P111" s="16">
        <f>AO111/AO114</f>
        <v>0.25937376111763061</v>
      </c>
      <c r="Q111" s="13">
        <f>AP111/AP114</f>
        <v>0.25593833540559374</v>
      </c>
      <c r="T111" s="11" t="s">
        <v>153</v>
      </c>
      <c r="U111" s="14">
        <f t="shared" si="356"/>
        <v>705.19322929740304</v>
      </c>
      <c r="V111" s="14">
        <f t="shared" si="346"/>
        <v>1191.038517017842</v>
      </c>
      <c r="W111" s="14">
        <f t="shared" si="347"/>
        <v>2586.3032666260879</v>
      </c>
      <c r="X111" s="15">
        <f t="shared" si="357"/>
        <v>4482.5350129413328</v>
      </c>
      <c r="AC111" s="11" t="s">
        <v>153</v>
      </c>
      <c r="AD111" s="14">
        <f t="shared" ref="AD111:AF111" si="378">AD125+AD134</f>
        <v>290.81615461711084</v>
      </c>
      <c r="AE111" s="14">
        <f t="shared" si="378"/>
        <v>646.53755456804299</v>
      </c>
      <c r="AF111" s="14">
        <f t="shared" si="378"/>
        <v>1302.7870955293392</v>
      </c>
      <c r="AG111" s="15">
        <f t="shared" si="359"/>
        <v>2240.1408047144932</v>
      </c>
      <c r="AL111" s="11" t="str">
        <f t="shared" si="360"/>
        <v>LRT</v>
      </c>
      <c r="AM111" s="14">
        <f t="shared" ref="AM111:AO111" si="379">AM125+AM134</f>
        <v>414.3770746802922</v>
      </c>
      <c r="AN111" s="14">
        <f t="shared" si="379"/>
        <v>544.50096244979898</v>
      </c>
      <c r="AO111" s="14">
        <f t="shared" si="379"/>
        <v>1283.5161710967486</v>
      </c>
      <c r="AP111" s="15">
        <f t="shared" ref="AP111:AP113" si="380">SUM(AM111:AO111)</f>
        <v>2242.3942082268395</v>
      </c>
      <c r="AS111" s="11" t="s">
        <v>362</v>
      </c>
      <c r="AT111" s="14">
        <f t="shared" si="370"/>
        <v>0</v>
      </c>
      <c r="AU111" s="14">
        <f t="shared" si="371"/>
        <v>0</v>
      </c>
      <c r="AV111" s="14">
        <f t="shared" si="372"/>
        <v>0</v>
      </c>
      <c r="AW111" s="15">
        <f t="shared" si="373"/>
        <v>0</v>
      </c>
      <c r="AY111" s="11" t="s">
        <v>362</v>
      </c>
      <c r="AZ111" s="90">
        <f t="shared" si="374"/>
        <v>0</v>
      </c>
      <c r="BA111" s="90">
        <f t="shared" si="374"/>
        <v>0</v>
      </c>
      <c r="BB111" s="90">
        <f t="shared" si="374"/>
        <v>0</v>
      </c>
      <c r="BC111" s="15">
        <f t="shared" si="375"/>
        <v>0</v>
      </c>
      <c r="BE111" s="11" t="s">
        <v>362</v>
      </c>
      <c r="BF111" s="90">
        <f t="shared" si="376"/>
        <v>0</v>
      </c>
      <c r="BG111" s="90">
        <f t="shared" si="376"/>
        <v>0</v>
      </c>
      <c r="BH111" s="90">
        <f t="shared" si="376"/>
        <v>0</v>
      </c>
      <c r="BI111" s="15">
        <f t="shared" si="377"/>
        <v>0</v>
      </c>
      <c r="BT111" s="67" t="s">
        <v>297</v>
      </c>
      <c r="BU111" s="68">
        <v>0</v>
      </c>
      <c r="BV111" s="68">
        <v>0</v>
      </c>
      <c r="BW111" s="68">
        <v>0</v>
      </c>
      <c r="BX111" s="69">
        <v>0</v>
      </c>
      <c r="BY111" s="68"/>
      <c r="BZ111" s="64"/>
      <c r="CA111" s="67" t="s">
        <v>297</v>
      </c>
      <c r="CB111" s="68">
        <v>0</v>
      </c>
      <c r="CC111" s="68">
        <v>0</v>
      </c>
      <c r="CD111" s="68">
        <v>0</v>
      </c>
      <c r="CE111" s="69">
        <v>0</v>
      </c>
    </row>
    <row r="112" spans="1:83" x14ac:dyDescent="0.45">
      <c r="A112" s="11" t="s">
        <v>149</v>
      </c>
      <c r="B112" s="16">
        <f>(AD112+AM112)/(AD114+AM114)</f>
        <v>0</v>
      </c>
      <c r="C112" s="16">
        <f>(AE112+AN112)/(AE114+AN114)</f>
        <v>4.1759455621383533E-4</v>
      </c>
      <c r="D112" s="16">
        <f>(AF112+AO112)/(AF114+AO114)</f>
        <v>4.6481662042799883E-3</v>
      </c>
      <c r="E112" s="17">
        <f>(AG112+AP112)/(AG114+AP114)</f>
        <v>2.7343892087514743E-3</v>
      </c>
      <c r="G112" s="11" t="s">
        <v>149</v>
      </c>
      <c r="H112" s="16">
        <f>AD112/AD114</f>
        <v>0</v>
      </c>
      <c r="I112" s="16">
        <f>AE112/AE114</f>
        <v>4.5255150659526984E-4</v>
      </c>
      <c r="J112" s="16">
        <f>AF112/AF114</f>
        <v>8.3088729913963228E-3</v>
      </c>
      <c r="K112" s="13">
        <f>AG112/AG114</f>
        <v>4.7608584658272966E-3</v>
      </c>
      <c r="M112" s="11" t="str">
        <f>G112</f>
        <v>Express</v>
      </c>
      <c r="N112" s="16">
        <f>AM112/AM114</f>
        <v>0</v>
      </c>
      <c r="O112" s="16">
        <f>AN112/AN114</f>
        <v>3.8765080452662768E-4</v>
      </c>
      <c r="P112" s="16">
        <f>AO112/AO114</f>
        <v>1.8449767222709693E-3</v>
      </c>
      <c r="Q112" s="13">
        <f>AP112/AP114</f>
        <v>1.1561886301461781E-3</v>
      </c>
      <c r="T112" s="11" t="s">
        <v>149</v>
      </c>
      <c r="U112" s="14">
        <f t="shared" si="356"/>
        <v>0</v>
      </c>
      <c r="V112" s="14">
        <f t="shared" si="346"/>
        <v>2</v>
      </c>
      <c r="W112" s="14">
        <f t="shared" si="347"/>
        <v>40.614993466902831</v>
      </c>
      <c r="X112" s="15">
        <f t="shared" si="357"/>
        <v>42.614993466902831</v>
      </c>
      <c r="AC112" s="11" t="s">
        <v>149</v>
      </c>
      <c r="AD112" s="14">
        <f t="shared" ref="AD112:AF112" si="381">AD126+AD135</f>
        <v>0</v>
      </c>
      <c r="AE112" s="14">
        <f t="shared" si="381"/>
        <v>1</v>
      </c>
      <c r="AF112" s="14">
        <f t="shared" si="381"/>
        <v>31.485089778387831</v>
      </c>
      <c r="AG112" s="15">
        <f t="shared" si="359"/>
        <v>32.485089778387831</v>
      </c>
      <c r="AL112" s="11" t="str">
        <f t="shared" si="360"/>
        <v>Express</v>
      </c>
      <c r="AM112" s="14">
        <f t="shared" ref="AM112:AO112" si="382">AM126+AM135</f>
        <v>0</v>
      </c>
      <c r="AN112" s="14">
        <f t="shared" si="382"/>
        <v>1</v>
      </c>
      <c r="AO112" s="14">
        <f t="shared" si="382"/>
        <v>9.1299036885150002</v>
      </c>
      <c r="AP112" s="15">
        <f t="shared" si="380"/>
        <v>10.129903688515</v>
      </c>
      <c r="AS112" s="11" t="s">
        <v>363</v>
      </c>
      <c r="AT112" s="14">
        <f t="shared" si="370"/>
        <v>435.96554245148099</v>
      </c>
      <c r="AU112" s="14">
        <f t="shared" si="371"/>
        <v>1142.5984990361937</v>
      </c>
      <c r="AV112" s="14">
        <f t="shared" si="372"/>
        <v>1311.1552825493263</v>
      </c>
      <c r="AW112" s="15">
        <f t="shared" si="373"/>
        <v>2889.7193240370011</v>
      </c>
      <c r="AY112" s="11" t="s">
        <v>363</v>
      </c>
      <c r="AZ112" s="90">
        <f t="shared" si="374"/>
        <v>115.80473561339569</v>
      </c>
      <c r="BA112" s="90">
        <f t="shared" si="374"/>
        <v>504.25620212043572</v>
      </c>
      <c r="BB112" s="90">
        <f t="shared" si="374"/>
        <v>442.70155317169269</v>
      </c>
      <c r="BC112" s="15">
        <f t="shared" si="375"/>
        <v>1062.7624909055241</v>
      </c>
      <c r="BE112" s="11" t="s">
        <v>363</v>
      </c>
      <c r="BF112" s="90">
        <f t="shared" si="376"/>
        <v>320.16080683808531</v>
      </c>
      <c r="BG112" s="90">
        <f t="shared" si="376"/>
        <v>638.34229691575797</v>
      </c>
      <c r="BH112" s="90">
        <f t="shared" si="376"/>
        <v>868.45372937763352</v>
      </c>
      <c r="BI112" s="15">
        <f t="shared" si="377"/>
        <v>1826.9568331314767</v>
      </c>
      <c r="BT112" s="67" t="s">
        <v>298</v>
      </c>
      <c r="BU112" s="68">
        <v>172.49017227499999</v>
      </c>
      <c r="BV112" s="68">
        <v>751.08533959149997</v>
      </c>
      <c r="BW112" s="68">
        <v>659.40021164525001</v>
      </c>
      <c r="BX112" s="69">
        <v>1582.9757235117499</v>
      </c>
      <c r="BY112" s="68"/>
      <c r="BZ112" s="64"/>
      <c r="CA112" s="67" t="s">
        <v>298</v>
      </c>
      <c r="CB112" s="68">
        <v>476.87680848879063</v>
      </c>
      <c r="CC112" s="68">
        <v>950.80544143724626</v>
      </c>
      <c r="CD112" s="68">
        <v>1293.5544699424725</v>
      </c>
      <c r="CE112" s="69">
        <v>2721.2367198685097</v>
      </c>
    </row>
    <row r="113" spans="1:83" x14ac:dyDescent="0.45">
      <c r="A113" s="11" t="s">
        <v>156</v>
      </c>
      <c r="B113" s="16">
        <f>(AD113+AM113)/(AD114+AM114)</f>
        <v>6.7003914309135187E-2</v>
      </c>
      <c r="C113" s="16">
        <f>(AE113+AN113)/(AE114+AN114)</f>
        <v>0.15797954185849342</v>
      </c>
      <c r="D113" s="16">
        <f>(AF113+AO113)/(AF114+AO114)</f>
        <v>0.2356360426217454</v>
      </c>
      <c r="E113" s="17">
        <f>(AG113+AP113)/(AG114+AP114)</f>
        <v>0.18951595770049012</v>
      </c>
      <c r="G113" s="11" t="s">
        <v>156</v>
      </c>
      <c r="H113" s="16">
        <f t="shared" ref="H113" si="383">AD113/AD114</f>
        <v>8.8027827946850101E-2</v>
      </c>
      <c r="I113" s="16">
        <f>AE113/AE114</f>
        <v>0.132047809413987</v>
      </c>
      <c r="J113" s="16">
        <f t="shared" ref="J113" si="384">AF113/AF114</f>
        <v>0.23636686975214444</v>
      </c>
      <c r="K113" s="13">
        <f>AG113/AG114</f>
        <v>0.18466291023466697</v>
      </c>
      <c r="M113" s="11" t="str">
        <f>G113</f>
        <v>CRT</v>
      </c>
      <c r="N113" s="16">
        <f t="shared" ref="N113" si="385">AM113/AM114</f>
        <v>5.2974238794121574E-2</v>
      </c>
      <c r="O113" s="16">
        <f>AN113/AN114</f>
        <v>0.18019238790669445</v>
      </c>
      <c r="P113" s="16">
        <f t="shared" ref="P113" si="386">AO113/AO114</f>
        <v>0.23507641109585764</v>
      </c>
      <c r="Q113" s="13">
        <f>AP113/AP114</f>
        <v>0.1932954783084726</v>
      </c>
      <c r="T113" s="11" t="s">
        <v>156</v>
      </c>
      <c r="U113" s="14">
        <f t="shared" si="356"/>
        <v>138.00416657885239</v>
      </c>
      <c r="V113" s="14">
        <f t="shared" si="346"/>
        <v>756.61686440949529</v>
      </c>
      <c r="W113" s="14">
        <f t="shared" si="347"/>
        <v>2058.9531249628576</v>
      </c>
      <c r="X113" s="15">
        <f t="shared" si="357"/>
        <v>2953.5741559512053</v>
      </c>
      <c r="AC113" s="11" t="s">
        <v>156</v>
      </c>
      <c r="AD113" s="14">
        <f t="shared" ref="AD113:AF113" si="387">AD127+AD136</f>
        <v>72.564990788924561</v>
      </c>
      <c r="AE113" s="14">
        <f t="shared" si="387"/>
        <v>291.78515039633106</v>
      </c>
      <c r="AF113" s="14">
        <f t="shared" si="387"/>
        <v>895.67286953222788</v>
      </c>
      <c r="AG113" s="15">
        <f t="shared" si="359"/>
        <v>1260.0230107174834</v>
      </c>
      <c r="AL113" s="11" t="str">
        <f t="shared" si="360"/>
        <v>CRT</v>
      </c>
      <c r="AM113" s="14">
        <f t="shared" ref="AM113:AO113" si="388">AM127+AM136</f>
        <v>65.43917578992783</v>
      </c>
      <c r="AN113" s="14">
        <f t="shared" si="388"/>
        <v>464.83171401316429</v>
      </c>
      <c r="AO113" s="14">
        <f t="shared" si="388"/>
        <v>1163.2802554306297</v>
      </c>
      <c r="AP113" s="15">
        <f t="shared" si="380"/>
        <v>1693.5511452337219</v>
      </c>
      <c r="AS113" s="11" t="s">
        <v>364</v>
      </c>
      <c r="AT113" s="14">
        <f t="shared" si="370"/>
        <v>99.208827925660955</v>
      </c>
      <c r="AU113" s="14">
        <f t="shared" si="371"/>
        <v>287.84386587724407</v>
      </c>
      <c r="AV113" s="14">
        <f t="shared" si="372"/>
        <v>314.36573629267713</v>
      </c>
      <c r="AW113" s="15">
        <f t="shared" si="373"/>
        <v>701.41843009558215</v>
      </c>
      <c r="AY113" s="11" t="s">
        <v>364</v>
      </c>
      <c r="AZ113" s="90">
        <f t="shared" si="374"/>
        <v>77.06614255763607</v>
      </c>
      <c r="BA113" s="90">
        <f t="shared" si="374"/>
        <v>189.13555437909108</v>
      </c>
      <c r="BB113" s="90">
        <f t="shared" si="374"/>
        <v>178.87315354879783</v>
      </c>
      <c r="BC113" s="15">
        <f t="shared" si="375"/>
        <v>445.07485048552496</v>
      </c>
      <c r="BE113" s="11" t="s">
        <v>364</v>
      </c>
      <c r="BF113" s="90">
        <f t="shared" si="376"/>
        <v>22.142685368024893</v>
      </c>
      <c r="BG113" s="90">
        <f t="shared" si="376"/>
        <v>98.708311498153023</v>
      </c>
      <c r="BH113" s="90">
        <f t="shared" si="376"/>
        <v>135.4925827438793</v>
      </c>
      <c r="BI113" s="15">
        <f t="shared" si="377"/>
        <v>256.34357961005719</v>
      </c>
      <c r="BT113" s="67" t="s">
        <v>299</v>
      </c>
      <c r="BU113" s="68">
        <v>114.78936622000001</v>
      </c>
      <c r="BV113" s="68">
        <v>281.71580536299996</v>
      </c>
      <c r="BW113" s="68">
        <v>266.43004629799998</v>
      </c>
      <c r="BX113" s="69">
        <v>662.93521788099997</v>
      </c>
      <c r="BY113" s="68"/>
      <c r="BZ113" s="64"/>
      <c r="CA113" s="67" t="s">
        <v>299</v>
      </c>
      <c r="CB113" s="68">
        <v>32.981342201000004</v>
      </c>
      <c r="CC113" s="68">
        <v>147.025193444</v>
      </c>
      <c r="CD113" s="68">
        <v>201.81505372542796</v>
      </c>
      <c r="CE113" s="69">
        <v>381.82158937042794</v>
      </c>
    </row>
    <row r="114" spans="1:83" x14ac:dyDescent="0.45">
      <c r="A114" s="11"/>
      <c r="B114" s="18">
        <f>SUM(B108:B113)</f>
        <v>1</v>
      </c>
      <c r="C114" s="18">
        <f>SUM(C108:C113)</f>
        <v>1</v>
      </c>
      <c r="D114" s="18">
        <f>SUM(D108:D113)</f>
        <v>1</v>
      </c>
      <c r="E114" s="19">
        <f>SUM(E108:E113)</f>
        <v>1</v>
      </c>
      <c r="F114" s="14"/>
      <c r="G114" s="11"/>
      <c r="H114" s="18">
        <f>SUM(H108:H113)</f>
        <v>1</v>
      </c>
      <c r="I114" s="18">
        <f>SUM(I108:I113)</f>
        <v>1</v>
      </c>
      <c r="J114" s="18">
        <f>SUM(J108:J113)</f>
        <v>1.0000000000000002</v>
      </c>
      <c r="K114" s="19">
        <f>SUM(K108:K113)</f>
        <v>1</v>
      </c>
      <c r="L114" s="14"/>
      <c r="M114" s="11"/>
      <c r="N114" s="18">
        <f>SUM(N108:N113)</f>
        <v>1.0000000000000002</v>
      </c>
      <c r="O114" s="18">
        <f>SUM(O108:O113)</f>
        <v>1</v>
      </c>
      <c r="P114" s="18">
        <f>SUM(P108:P113)</f>
        <v>1</v>
      </c>
      <c r="Q114" s="19">
        <f>SUM(Q108:Q113)</f>
        <v>1</v>
      </c>
      <c r="T114" s="11"/>
      <c r="U114" s="20">
        <f>SUM(U108:U113)</f>
        <v>2059.6433507174543</v>
      </c>
      <c r="V114" s="20">
        <f>SUM(V108:V113)</f>
        <v>4789.3344638713897</v>
      </c>
      <c r="W114" s="20">
        <f>SUM(W108:W113)</f>
        <v>8737.8530977452847</v>
      </c>
      <c r="X114" s="21">
        <f>SUM(X108:X113)</f>
        <v>15586.830912334128</v>
      </c>
      <c r="Y114" s="14"/>
      <c r="Z114" s="14"/>
      <c r="AA114" s="14"/>
      <c r="AB114" s="14"/>
      <c r="AC114" s="11"/>
      <c r="AD114" s="20">
        <f>SUM(AD108:AD113)</f>
        <v>824.34148929288847</v>
      </c>
      <c r="AE114" s="20">
        <f>SUM(AE108:AE113)</f>
        <v>2209.6932292268989</v>
      </c>
      <c r="AF114" s="20">
        <f>SUM(AF108:AF113)</f>
        <v>3789.3333802297893</v>
      </c>
      <c r="AG114" s="21">
        <f>SUM(AG108:AG113)</f>
        <v>6823.3680987495773</v>
      </c>
      <c r="AH114" s="14"/>
      <c r="AI114" s="14"/>
      <c r="AJ114" s="14"/>
      <c r="AK114" s="14"/>
      <c r="AL114" s="14"/>
      <c r="AM114" s="20">
        <f>SUM(AM108:AM113)</f>
        <v>1235.3018614245659</v>
      </c>
      <c r="AN114" s="20">
        <f>SUM(AN108:AN113)</f>
        <v>2579.6412346444909</v>
      </c>
      <c r="AO114" s="20">
        <f>SUM(AO108:AO113)</f>
        <v>4948.5197175154944</v>
      </c>
      <c r="AP114" s="21">
        <f>SUM(AP108:AP113)</f>
        <v>8761.4628135845505</v>
      </c>
      <c r="AS114" s="11" t="s">
        <v>157</v>
      </c>
      <c r="AT114" s="14">
        <f t="shared" si="370"/>
        <v>685.7489132768917</v>
      </c>
      <c r="AU114" s="14">
        <f t="shared" si="371"/>
        <v>903.66963770203961</v>
      </c>
      <c r="AV114" s="14">
        <f t="shared" si="372"/>
        <v>1115.9634720803847</v>
      </c>
      <c r="AW114" s="15">
        <f t="shared" si="373"/>
        <v>2705.382023059316</v>
      </c>
      <c r="AY114" s="11" t="s">
        <v>157</v>
      </c>
      <c r="AZ114" s="90">
        <f t="shared" si="374"/>
        <v>281.02529250530898</v>
      </c>
      <c r="BA114" s="90">
        <f t="shared" si="374"/>
        <v>476.43362015138086</v>
      </c>
      <c r="BB114" s="90">
        <f t="shared" si="374"/>
        <v>578.65585424312712</v>
      </c>
      <c r="BC114" s="15">
        <f t="shared" si="375"/>
        <v>1336.1147668998169</v>
      </c>
      <c r="BE114" s="11" t="str">
        <f t="shared" ref="BE114:BE119" si="389">AY114</f>
        <v>WALK_LRT</v>
      </c>
      <c r="BF114" s="90">
        <f t="shared" si="376"/>
        <v>404.72362077158272</v>
      </c>
      <c r="BG114" s="90">
        <f t="shared" si="376"/>
        <v>427.23601755065869</v>
      </c>
      <c r="BH114" s="90">
        <f t="shared" si="376"/>
        <v>537.30761783725757</v>
      </c>
      <c r="BI114" s="15">
        <f t="shared" si="377"/>
        <v>1369.2672561594991</v>
      </c>
      <c r="BT114" s="67" t="s">
        <v>259</v>
      </c>
      <c r="BU114" s="68">
        <v>418.58479155549986</v>
      </c>
      <c r="BV114" s="68">
        <v>709.64383953921333</v>
      </c>
      <c r="BW114" s="68">
        <v>861.90299090660415</v>
      </c>
      <c r="BX114" s="69">
        <v>1990.1316220013173</v>
      </c>
      <c r="BY114" s="68"/>
      <c r="BZ114" s="64"/>
      <c r="CA114" s="67" t="s">
        <v>259</v>
      </c>
      <c r="CB114" s="68">
        <v>602.83240319039862</v>
      </c>
      <c r="CC114" s="68">
        <v>636.36442740493158</v>
      </c>
      <c r="CD114" s="68">
        <v>800.3151431978024</v>
      </c>
      <c r="CE114" s="69">
        <v>2039.5119737931325</v>
      </c>
    </row>
    <row r="115" spans="1:83" x14ac:dyDescent="0.45">
      <c r="A115" s="11"/>
      <c r="B115" s="14"/>
      <c r="C115" s="14"/>
      <c r="D115" s="14"/>
      <c r="E115" s="14"/>
      <c r="F115" s="14"/>
      <c r="G115" s="11"/>
      <c r="H115" s="14"/>
      <c r="I115" s="14"/>
      <c r="J115" s="14"/>
      <c r="K115" s="14"/>
      <c r="L115" s="14"/>
      <c r="M115" s="11"/>
      <c r="N115" s="14"/>
      <c r="O115" s="14"/>
      <c r="P115" s="14"/>
      <c r="Q115" s="14"/>
      <c r="T115" s="11"/>
      <c r="U115" s="27"/>
      <c r="V115" s="27"/>
      <c r="W115" s="27"/>
      <c r="X115" s="27"/>
      <c r="Y115" s="14"/>
      <c r="Z115" s="14"/>
      <c r="AA115" s="14"/>
      <c r="AB115" s="14"/>
      <c r="AC115" s="11"/>
      <c r="AD115" s="27"/>
      <c r="AE115" s="27"/>
      <c r="AF115" s="27"/>
      <c r="AG115" s="27"/>
      <c r="AH115" s="14"/>
      <c r="AI115" s="14"/>
      <c r="AJ115" s="14"/>
      <c r="AK115" s="14"/>
      <c r="AL115" s="14"/>
      <c r="AM115" s="14"/>
      <c r="AN115" s="14"/>
      <c r="AO115" s="14"/>
      <c r="AP115" s="14"/>
      <c r="AS115" s="11" t="s">
        <v>158</v>
      </c>
      <c r="AT115" s="14">
        <f t="shared" si="370"/>
        <v>19.444316020511344</v>
      </c>
      <c r="AU115" s="14">
        <f t="shared" si="371"/>
        <v>287.36887931580236</v>
      </c>
      <c r="AV115" s="14">
        <f t="shared" si="372"/>
        <v>1470.3397945457032</v>
      </c>
      <c r="AW115" s="15">
        <f t="shared" si="373"/>
        <v>1777.1529898820168</v>
      </c>
      <c r="AY115" s="11" t="s">
        <v>158</v>
      </c>
      <c r="AZ115" s="90">
        <f t="shared" si="374"/>
        <v>9.7908621118018502</v>
      </c>
      <c r="BA115" s="90">
        <f t="shared" si="374"/>
        <v>170.1039344166621</v>
      </c>
      <c r="BB115" s="90">
        <f t="shared" si="374"/>
        <v>724.13124128621223</v>
      </c>
      <c r="BC115" s="15">
        <f t="shared" si="375"/>
        <v>904.02603781467622</v>
      </c>
      <c r="BE115" s="11" t="str">
        <f t="shared" si="389"/>
        <v>DRIVE_LRT</v>
      </c>
      <c r="BF115" s="90">
        <f t="shared" si="376"/>
        <v>9.6534539087094924</v>
      </c>
      <c r="BG115" s="90">
        <f t="shared" si="376"/>
        <v>117.26494489914026</v>
      </c>
      <c r="BH115" s="90">
        <f t="shared" si="376"/>
        <v>746.20855325949105</v>
      </c>
      <c r="BI115" s="15">
        <f t="shared" si="377"/>
        <v>873.12695206734077</v>
      </c>
      <c r="BT115" s="67" t="s">
        <v>260</v>
      </c>
      <c r="BU115" s="68">
        <v>14.583406139999999</v>
      </c>
      <c r="BV115" s="68">
        <v>253.368368718</v>
      </c>
      <c r="BW115" s="68">
        <v>1078.5873470335</v>
      </c>
      <c r="BX115" s="69">
        <v>1346.5391218915001</v>
      </c>
      <c r="BY115" s="68"/>
      <c r="BZ115" s="64"/>
      <c r="CA115" s="67" t="s">
        <v>260</v>
      </c>
      <c r="CB115" s="68">
        <v>14.378737785999999</v>
      </c>
      <c r="CC115" s="68">
        <v>174.66514163114522</v>
      </c>
      <c r="CD115" s="68">
        <v>1111.4713161170516</v>
      </c>
      <c r="CE115" s="69">
        <v>1300.5151955341969</v>
      </c>
    </row>
    <row r="116" spans="1:83" x14ac:dyDescent="0.45">
      <c r="A116"/>
      <c r="B116" s="10" t="s">
        <v>111</v>
      </c>
      <c r="C116" s="10" t="s">
        <v>112</v>
      </c>
      <c r="D116" s="10" t="s">
        <v>150</v>
      </c>
      <c r="E116" s="10" t="s">
        <v>114</v>
      </c>
      <c r="F116" s="14"/>
      <c r="G116"/>
      <c r="H116" s="10" t="s">
        <v>111</v>
      </c>
      <c r="I116" s="10" t="s">
        <v>112</v>
      </c>
      <c r="J116" s="10" t="s">
        <v>150</v>
      </c>
      <c r="K116" s="10" t="s">
        <v>114</v>
      </c>
      <c r="L116" s="14"/>
      <c r="M116"/>
      <c r="N116" s="10" t="s">
        <v>111</v>
      </c>
      <c r="O116" s="10" t="s">
        <v>112</v>
      </c>
      <c r="P116" s="10" t="s">
        <v>150</v>
      </c>
      <c r="Q116" s="10" t="s">
        <v>114</v>
      </c>
      <c r="T116"/>
      <c r="U116" s="10" t="s">
        <v>111</v>
      </c>
      <c r="V116" s="10" t="s">
        <v>112</v>
      </c>
      <c r="W116" s="10" t="s">
        <v>150</v>
      </c>
      <c r="X116" s="10" t="s">
        <v>114</v>
      </c>
      <c r="Y116" s="14"/>
      <c r="Z116" s="14"/>
      <c r="AA116" s="14"/>
      <c r="AB116" s="14"/>
      <c r="AC116"/>
      <c r="AD116" s="10" t="s">
        <v>111</v>
      </c>
      <c r="AE116" s="10" t="s">
        <v>112</v>
      </c>
      <c r="AF116" s="10" t="s">
        <v>150</v>
      </c>
      <c r="AG116" s="10" t="s">
        <v>114</v>
      </c>
      <c r="AH116" s="14"/>
      <c r="AI116" s="14"/>
      <c r="AJ116" s="14"/>
      <c r="AK116" s="14"/>
      <c r="AL116"/>
      <c r="AM116" s="10" t="s">
        <v>111</v>
      </c>
      <c r="AN116" s="10" t="s">
        <v>112</v>
      </c>
      <c r="AO116" s="10" t="s">
        <v>150</v>
      </c>
      <c r="AP116" s="10" t="s">
        <v>114</v>
      </c>
      <c r="AS116" s="11" t="s">
        <v>159</v>
      </c>
      <c r="AT116" s="14">
        <f t="shared" si="370"/>
        <v>0</v>
      </c>
      <c r="AU116" s="14">
        <f t="shared" si="371"/>
        <v>0</v>
      </c>
      <c r="AV116" s="14">
        <f t="shared" si="372"/>
        <v>19.950597508234804</v>
      </c>
      <c r="AW116" s="15">
        <f t="shared" si="373"/>
        <v>19.950597508234804</v>
      </c>
      <c r="AY116" s="11" t="s">
        <v>159</v>
      </c>
      <c r="AZ116" s="90">
        <f t="shared" si="374"/>
        <v>0</v>
      </c>
      <c r="BA116" s="90">
        <f t="shared" si="374"/>
        <v>0</v>
      </c>
      <c r="BB116" s="90">
        <f t="shared" si="374"/>
        <v>14.714640110682165</v>
      </c>
      <c r="BC116" s="15">
        <f t="shared" si="375"/>
        <v>14.714640110682165</v>
      </c>
      <c r="BE116" s="11" t="str">
        <f t="shared" si="389"/>
        <v>WALK_Express/Fast</v>
      </c>
      <c r="BF116" s="90">
        <f t="shared" si="376"/>
        <v>0</v>
      </c>
      <c r="BG116" s="90">
        <f t="shared" si="376"/>
        <v>0</v>
      </c>
      <c r="BH116" s="90">
        <f t="shared" si="376"/>
        <v>5.2359573975526397</v>
      </c>
      <c r="BI116" s="15">
        <f t="shared" si="377"/>
        <v>5.2359573975526397</v>
      </c>
      <c r="BT116" s="67" t="s">
        <v>261</v>
      </c>
      <c r="BU116" s="68">
        <v>0</v>
      </c>
      <c r="BV116" s="68">
        <v>0</v>
      </c>
      <c r="BW116" s="68">
        <v>21.917331741333328</v>
      </c>
      <c r="BX116" s="69">
        <v>21.917331741333328</v>
      </c>
      <c r="BY116" s="68"/>
      <c r="BZ116" s="64"/>
      <c r="CA116" s="67" t="s">
        <v>261</v>
      </c>
      <c r="CB116" s="68">
        <v>0</v>
      </c>
      <c r="CC116" s="68">
        <v>0</v>
      </c>
      <c r="CD116" s="68">
        <v>7.7989141700000006</v>
      </c>
      <c r="CE116" s="69">
        <v>7.7989141700000006</v>
      </c>
    </row>
    <row r="117" spans="1:83" x14ac:dyDescent="0.45">
      <c r="A117" s="11" t="s">
        <v>161</v>
      </c>
      <c r="B117" s="39">
        <v>1</v>
      </c>
      <c r="C117" s="16">
        <f>(AE117+AN117)/(AE119+AN119)</f>
        <v>0.73313723888130466</v>
      </c>
      <c r="D117" s="16">
        <f>(AF117+AO117)/(AF119+AO119)</f>
        <v>0.5438195610967137</v>
      </c>
      <c r="E117" s="17">
        <f>(AG117+AP117)/(AG119+AP119)</f>
        <v>0.66227049553826045</v>
      </c>
      <c r="F117" s="14"/>
      <c r="G117" s="11" t="s">
        <v>161</v>
      </c>
      <c r="H117" s="39">
        <v>1</v>
      </c>
      <c r="I117" s="16">
        <f>AE117/AE119</f>
        <v>0.72753966080490584</v>
      </c>
      <c r="J117" s="16">
        <f>AF117/AF119</f>
        <v>0.48837330628080566</v>
      </c>
      <c r="K117" s="17">
        <f>AG117/AG119</f>
        <v>0.6276358187469584</v>
      </c>
      <c r="L117" s="14"/>
      <c r="M117" s="11" t="s">
        <v>161</v>
      </c>
      <c r="N117" s="39">
        <v>1</v>
      </c>
      <c r="O117" s="16">
        <f>AN117/AN119</f>
        <v>0.7379320646924965</v>
      </c>
      <c r="P117" s="16">
        <f>AO117/AO119</f>
        <v>0.58627758009560227</v>
      </c>
      <c r="Q117" s="17">
        <f>AP117/AP119</f>
        <v>0.68923759219347058</v>
      </c>
      <c r="T117" s="11" t="s">
        <v>161</v>
      </c>
      <c r="U117" s="14">
        <f t="shared" ref="U117:U118" si="390">AD117+AM117</f>
        <v>2059.6433507174543</v>
      </c>
      <c r="V117" s="14">
        <f t="shared" ref="V117:V118" si="391">AE117+AN117</f>
        <v>3511.2394449217445</v>
      </c>
      <c r="W117" s="14">
        <f t="shared" ref="W117:W118" si="392">AF117+AO117</f>
        <v>4751.8154365434002</v>
      </c>
      <c r="X117" s="15">
        <f>SUM(U117:W117)</f>
        <v>10322.6982321826</v>
      </c>
      <c r="Y117" s="14"/>
      <c r="Z117" s="14"/>
      <c r="AA117" s="14"/>
      <c r="AB117" s="14"/>
      <c r="AC117" s="11" t="s">
        <v>161</v>
      </c>
      <c r="AD117" s="14">
        <f>AD128</f>
        <v>824.34148929288847</v>
      </c>
      <c r="AE117" s="14">
        <f t="shared" ref="AE117:AF117" si="393">AE128</f>
        <v>1607.6394624746351</v>
      </c>
      <c r="AF117" s="14">
        <f t="shared" si="393"/>
        <v>1850.6092715030441</v>
      </c>
      <c r="AG117" s="15">
        <f>SUM(AD117:AF117)</f>
        <v>4282.5902232705675</v>
      </c>
      <c r="AH117" s="14"/>
      <c r="AI117" s="14"/>
      <c r="AJ117" s="14"/>
      <c r="AK117" s="14"/>
      <c r="AL117" s="11" t="s">
        <v>161</v>
      </c>
      <c r="AM117" s="14">
        <f>AM128</f>
        <v>1235.3018614245659</v>
      </c>
      <c r="AN117" s="14">
        <f t="shared" ref="AN117:AO117" si="394">AN128</f>
        <v>1903.5999824471096</v>
      </c>
      <c r="AO117" s="14">
        <f t="shared" si="394"/>
        <v>2901.2061650403566</v>
      </c>
      <c r="AP117" s="15">
        <f>SUM(AM117:AO117)</f>
        <v>6040.1080089120323</v>
      </c>
      <c r="AS117" s="11" t="s">
        <v>160</v>
      </c>
      <c r="AT117" s="14">
        <f t="shared" si="370"/>
        <v>0</v>
      </c>
      <c r="AU117" s="14">
        <f t="shared" si="371"/>
        <v>0</v>
      </c>
      <c r="AV117" s="14">
        <f t="shared" si="372"/>
        <v>21.664395958668027</v>
      </c>
      <c r="AW117" s="15">
        <f t="shared" si="373"/>
        <v>21.664395958668027</v>
      </c>
      <c r="AY117" s="11" t="s">
        <v>160</v>
      </c>
      <c r="AZ117" s="90">
        <f t="shared" si="374"/>
        <v>0</v>
      </c>
      <c r="BA117" s="90">
        <f t="shared" si="374"/>
        <v>0</v>
      </c>
      <c r="BB117" s="90">
        <f t="shared" si="374"/>
        <v>17.770449667705666</v>
      </c>
      <c r="BC117" s="15">
        <f t="shared" si="375"/>
        <v>17.770449667705666</v>
      </c>
      <c r="BE117" s="11" t="str">
        <f t="shared" si="389"/>
        <v>DRIVE_Express/Fast</v>
      </c>
      <c r="BF117" s="90">
        <f t="shared" si="376"/>
        <v>0</v>
      </c>
      <c r="BG117" s="90">
        <f t="shared" si="376"/>
        <v>0</v>
      </c>
      <c r="BH117" s="90">
        <f t="shared" si="376"/>
        <v>3.8939462909623614</v>
      </c>
      <c r="BI117" s="15">
        <f t="shared" si="377"/>
        <v>3.8939462909623614</v>
      </c>
      <c r="BT117" s="67" t="s">
        <v>262</v>
      </c>
      <c r="BU117" s="68">
        <v>0</v>
      </c>
      <c r="BV117" s="68">
        <v>0</v>
      </c>
      <c r="BW117" s="68">
        <v>26.468934179166652</v>
      </c>
      <c r="BX117" s="69">
        <v>26.468934179166652</v>
      </c>
      <c r="BY117" s="68"/>
      <c r="BZ117" s="64"/>
      <c r="CA117" s="67" t="s">
        <v>262</v>
      </c>
      <c r="CB117" s="68">
        <v>0</v>
      </c>
      <c r="CC117" s="68">
        <v>0</v>
      </c>
      <c r="CD117" s="68">
        <v>5.8</v>
      </c>
      <c r="CE117" s="69">
        <v>5.8</v>
      </c>
    </row>
    <row r="118" spans="1:83" x14ac:dyDescent="0.45">
      <c r="A118" s="11" t="s">
        <v>163</v>
      </c>
      <c r="B118" s="39">
        <f>1-B117</f>
        <v>0</v>
      </c>
      <c r="C118" s="16">
        <f>(AE118+AN118)/(AE119+AN119)</f>
        <v>0.26686276111869517</v>
      </c>
      <c r="D118" s="16">
        <f>(AF118+AO118)/(AF119+AO119)</f>
        <v>0.45618043890328636</v>
      </c>
      <c r="E118" s="17">
        <f>(AG118+AP118)/(AG119+AP119)</f>
        <v>0.33772950446173949</v>
      </c>
      <c r="F118" s="14"/>
      <c r="G118" s="11" t="s">
        <v>163</v>
      </c>
      <c r="H118" s="42">
        <f>1-H117</f>
        <v>0</v>
      </c>
      <c r="I118" s="12">
        <f t="shared" ref="I118:J118" si="395">1-I117</f>
        <v>0.27246033919509416</v>
      </c>
      <c r="J118" s="12">
        <f t="shared" si="395"/>
        <v>0.51162669371919434</v>
      </c>
      <c r="K118" s="17">
        <f>AG118/AG119</f>
        <v>0.37236418125304166</v>
      </c>
      <c r="L118" s="14"/>
      <c r="M118" s="11" t="s">
        <v>163</v>
      </c>
      <c r="N118" s="42">
        <f>1-N117</f>
        <v>0</v>
      </c>
      <c r="O118" s="12">
        <f>AN118/AN119</f>
        <v>0.26206793530750361</v>
      </c>
      <c r="P118" s="12">
        <f>AO118/AO119</f>
        <v>0.4137224199043979</v>
      </c>
      <c r="Q118" s="17">
        <f>AP118/AP119</f>
        <v>0.31076240780652947</v>
      </c>
      <c r="T118" s="11" t="s">
        <v>163</v>
      </c>
      <c r="U118" s="14">
        <f t="shared" si="390"/>
        <v>0</v>
      </c>
      <c r="V118" s="14">
        <f t="shared" si="391"/>
        <v>1278.0950189496448</v>
      </c>
      <c r="W118" s="14">
        <f t="shared" si="392"/>
        <v>3986.0376612018836</v>
      </c>
      <c r="X118" s="15">
        <f t="shared" ref="X118" si="396">SUM(U118:W118)</f>
        <v>5264.1326801515279</v>
      </c>
      <c r="Y118" s="14"/>
      <c r="Z118" s="14"/>
      <c r="AA118" s="14"/>
      <c r="AB118" s="14"/>
      <c r="AC118" s="11" t="s">
        <v>163</v>
      </c>
      <c r="AD118" s="23">
        <f>AD137</f>
        <v>0</v>
      </c>
      <c r="AE118" s="14">
        <f t="shared" ref="AE118:AF118" si="397">AE137</f>
        <v>602.05376675226387</v>
      </c>
      <c r="AF118" s="14">
        <f t="shared" si="397"/>
        <v>1938.724108726746</v>
      </c>
      <c r="AG118" s="15">
        <f t="shared" ref="AG118" si="398">SUM(AD118:AF118)</f>
        <v>2540.7778754790097</v>
      </c>
      <c r="AH118" s="14"/>
      <c r="AI118" s="14"/>
      <c r="AJ118" s="14"/>
      <c r="AK118" s="14"/>
      <c r="AL118" s="11" t="s">
        <v>163</v>
      </c>
      <c r="AM118" s="23">
        <f>AM137</f>
        <v>0</v>
      </c>
      <c r="AN118" s="14">
        <f t="shared" ref="AN118:AO118" si="399">AN137</f>
        <v>676.04125219738103</v>
      </c>
      <c r="AO118" s="14">
        <f t="shared" si="399"/>
        <v>2047.3135524751374</v>
      </c>
      <c r="AP118" s="15">
        <f t="shared" ref="AP118" si="400">SUM(AM118:AO118)</f>
        <v>2723.3548046725182</v>
      </c>
      <c r="AS118" s="11" t="s">
        <v>162</v>
      </c>
      <c r="AT118" s="14">
        <f t="shared" si="370"/>
        <v>100.50689026529929</v>
      </c>
      <c r="AU118" s="14">
        <f t="shared" si="371"/>
        <v>214.1049886285499</v>
      </c>
      <c r="AV118" s="14">
        <f t="shared" si="372"/>
        <v>284.85069813602786</v>
      </c>
      <c r="AW118" s="15">
        <f t="shared" si="373"/>
        <v>599.46257702987702</v>
      </c>
      <c r="AY118" s="11" t="s">
        <v>162</v>
      </c>
      <c r="AZ118" s="128">
        <f t="shared" ref="AZ118:BB119" si="401">AZ125</f>
        <v>62.471533264053363</v>
      </c>
      <c r="BA118" s="128">
        <f t="shared" si="401"/>
        <v>91.152972409592863</v>
      </c>
      <c r="BB118" s="128">
        <f t="shared" si="401"/>
        <v>100.36088797668725</v>
      </c>
      <c r="BC118" s="15">
        <f t="shared" si="375"/>
        <v>253.98539365033349</v>
      </c>
      <c r="BE118" s="11" t="str">
        <f t="shared" si="389"/>
        <v>WALK_CRT</v>
      </c>
      <c r="BF118" s="128">
        <f t="shared" ref="BF118:BH119" si="402">BF125</f>
        <v>38.03535700124592</v>
      </c>
      <c r="BG118" s="128">
        <f t="shared" si="402"/>
        <v>122.95201621895703</v>
      </c>
      <c r="BH118" s="128">
        <f t="shared" si="402"/>
        <v>184.48981015934058</v>
      </c>
      <c r="BI118" s="15">
        <f t="shared" si="377"/>
        <v>345.47718337954353</v>
      </c>
      <c r="BT118" s="67" t="s">
        <v>263</v>
      </c>
      <c r="BU118" s="68">
        <v>93.050819363499997</v>
      </c>
      <c r="BV118" s="68">
        <v>135.77157990152381</v>
      </c>
      <c r="BW118" s="68">
        <v>149.4866921035333</v>
      </c>
      <c r="BX118" s="69">
        <v>378.30909136855712</v>
      </c>
      <c r="BY118" s="68"/>
      <c r="BZ118" s="64"/>
      <c r="CA118" s="67" t="s">
        <v>263</v>
      </c>
      <c r="CB118" s="68">
        <v>56.653341911581769</v>
      </c>
      <c r="CC118" s="68">
        <v>183.13598616526056</v>
      </c>
      <c r="CD118" s="68">
        <v>274.79600871940175</v>
      </c>
      <c r="CE118" s="69">
        <v>514.58533679624406</v>
      </c>
    </row>
    <row r="119" spans="1:83" x14ac:dyDescent="0.45">
      <c r="B119" s="18">
        <f>SUM(B117:B118)</f>
        <v>1</v>
      </c>
      <c r="C119" s="18">
        <f t="shared" ref="C119:E119" si="403">SUM(C117:C118)</f>
        <v>0.99999999999999978</v>
      </c>
      <c r="D119" s="18">
        <f t="shared" si="403"/>
        <v>1</v>
      </c>
      <c r="E119" s="19">
        <f t="shared" si="403"/>
        <v>1</v>
      </c>
      <c r="F119" s="14"/>
      <c r="H119" s="18">
        <f>SUM(H117:H118)</f>
        <v>1</v>
      </c>
      <c r="I119" s="18">
        <f t="shared" ref="I119:K119" si="404">SUM(I117:I118)</f>
        <v>1</v>
      </c>
      <c r="J119" s="18">
        <f t="shared" si="404"/>
        <v>1</v>
      </c>
      <c r="K119" s="19">
        <f t="shared" si="404"/>
        <v>1</v>
      </c>
      <c r="L119" s="14"/>
      <c r="N119" s="18">
        <f>SUM(N117:N118)</f>
        <v>1</v>
      </c>
      <c r="O119" s="18">
        <f t="shared" ref="O119:Q119" si="405">SUM(O117:O118)</f>
        <v>1</v>
      </c>
      <c r="P119" s="18">
        <f t="shared" si="405"/>
        <v>1.0000000000000002</v>
      </c>
      <c r="Q119" s="19">
        <f t="shared" si="405"/>
        <v>1</v>
      </c>
      <c r="U119" s="20">
        <f>SUM(U117:U118)</f>
        <v>2059.6433507174543</v>
      </c>
      <c r="V119" s="20">
        <f t="shared" ref="V119:X119" si="406">SUM(V117:V118)</f>
        <v>4789.3344638713897</v>
      </c>
      <c r="W119" s="20">
        <f t="shared" si="406"/>
        <v>8737.8530977452829</v>
      </c>
      <c r="X119" s="21">
        <f t="shared" si="406"/>
        <v>15586.830912334128</v>
      </c>
      <c r="Y119" s="14"/>
      <c r="Z119" s="14"/>
      <c r="AA119" s="14"/>
      <c r="AB119" s="14"/>
      <c r="AD119" s="20">
        <f>SUM(AD117:AD118)</f>
        <v>824.34148929288847</v>
      </c>
      <c r="AE119" s="20">
        <f t="shared" ref="AE119:AG119" si="407">SUM(AE117:AE118)</f>
        <v>2209.6932292268989</v>
      </c>
      <c r="AF119" s="20">
        <f t="shared" si="407"/>
        <v>3789.3333802297902</v>
      </c>
      <c r="AG119" s="21">
        <f t="shared" si="407"/>
        <v>6823.3680987495773</v>
      </c>
      <c r="AH119" s="14"/>
      <c r="AI119" s="14"/>
      <c r="AJ119" s="14"/>
      <c r="AK119" s="14"/>
      <c r="AM119" s="20">
        <f>SUM(AM117:AM118)</f>
        <v>1235.3018614245659</v>
      </c>
      <c r="AN119" s="20">
        <f t="shared" ref="AN119:AP119" si="408">SUM(AN117:AN118)</f>
        <v>2579.6412346444904</v>
      </c>
      <c r="AO119" s="20">
        <f t="shared" si="408"/>
        <v>4948.5197175154935</v>
      </c>
      <c r="AP119" s="21">
        <f t="shared" si="408"/>
        <v>8763.4628135845505</v>
      </c>
      <c r="AS119" s="11" t="s">
        <v>164</v>
      </c>
      <c r="AT119" s="14">
        <f t="shared" si="370"/>
        <v>37.497276313553108</v>
      </c>
      <c r="AU119" s="14">
        <f t="shared" si="371"/>
        <v>546.51187578094539</v>
      </c>
      <c r="AV119" s="14">
        <f t="shared" si="372"/>
        <v>1776.1024268268297</v>
      </c>
      <c r="AW119" s="15">
        <f t="shared" si="373"/>
        <v>2360.1115789213281</v>
      </c>
      <c r="AY119" s="11" t="s">
        <v>164</v>
      </c>
      <c r="AZ119" s="128">
        <f t="shared" si="401"/>
        <v>10.0934575248712</v>
      </c>
      <c r="BA119" s="128">
        <f t="shared" si="401"/>
        <v>202.63217798673818</v>
      </c>
      <c r="BB119" s="128">
        <f t="shared" si="401"/>
        <v>796.31198155554057</v>
      </c>
      <c r="BC119" s="15">
        <f t="shared" si="375"/>
        <v>1009.03761706715</v>
      </c>
      <c r="BE119" s="11" t="str">
        <f t="shared" si="389"/>
        <v>DRIVE_CRT</v>
      </c>
      <c r="BF119" s="128">
        <f t="shared" si="402"/>
        <v>27.403818788681907</v>
      </c>
      <c r="BG119" s="128">
        <f t="shared" si="402"/>
        <v>343.87969779420723</v>
      </c>
      <c r="BH119" s="128">
        <f t="shared" si="402"/>
        <v>979.79044527128906</v>
      </c>
      <c r="BI119" s="15">
        <f t="shared" si="377"/>
        <v>1351.0739618541782</v>
      </c>
      <c r="BT119" s="67" t="s">
        <v>264</v>
      </c>
      <c r="BU119" s="68">
        <v>15.034119443333333</v>
      </c>
      <c r="BV119" s="68">
        <v>301.81891184550017</v>
      </c>
      <c r="BW119" s="68">
        <v>1186.0999479478382</v>
      </c>
      <c r="BX119" s="69">
        <v>1502.9529792366718</v>
      </c>
      <c r="BY119" s="68"/>
      <c r="BZ119" s="64"/>
      <c r="CA119" s="67" t="s">
        <v>264</v>
      </c>
      <c r="CB119" s="68">
        <v>40.817755844052385</v>
      </c>
      <c r="CC119" s="68">
        <v>512.20589555524521</v>
      </c>
      <c r="CD119" s="68">
        <v>1459.3895647104614</v>
      </c>
      <c r="CE119" s="69">
        <v>2012.4132161097591</v>
      </c>
    </row>
    <row r="120" spans="1:83" x14ac:dyDescent="0.45">
      <c r="AT120" s="20">
        <f>SUM(AT108:AT119)</f>
        <v>2060.6433507174543</v>
      </c>
      <c r="AU120" s="20">
        <f>SUM(AU108:AU119)</f>
        <v>4788.3344638713897</v>
      </c>
      <c r="AV120" s="20">
        <f>SUM(AV108:AV119)</f>
        <v>8738.8530977452847</v>
      </c>
      <c r="AW120" s="21">
        <f>SUM(AW108:AW119)</f>
        <v>15587.830912334128</v>
      </c>
      <c r="AZ120" s="20">
        <f>SUM(AZ108:AZ119)</f>
        <v>825.34148929288835</v>
      </c>
      <c r="BA120" s="20">
        <f>SUM(BA108:BA119)</f>
        <v>2208.6932292268989</v>
      </c>
      <c r="BB120" s="20">
        <f>SUM(BB108:BB119)</f>
        <v>3790.3333802297893</v>
      </c>
      <c r="BC120" s="21">
        <f>SUM(BC108:BC119)</f>
        <v>6824.3680987495763</v>
      </c>
      <c r="BF120" s="20">
        <f>SUM(BF108:BF119)</f>
        <v>1235.3018614245661</v>
      </c>
      <c r="BG120" s="20">
        <f>SUM(BG108:BG119)</f>
        <v>2579.6412346444904</v>
      </c>
      <c r="BH120" s="20">
        <f>SUM(BH108:BH119)</f>
        <v>4948.5197175154944</v>
      </c>
      <c r="BI120" s="21">
        <f>SUM(BI108:BI119)</f>
        <v>8763.4628135845505</v>
      </c>
      <c r="BT120" s="64"/>
      <c r="BU120" s="70">
        <v>1229.3391537035516</v>
      </c>
      <c r="BV120" s="70">
        <v>3289.8298467157356</v>
      </c>
      <c r="BW120" s="70">
        <v>5645.6694475617951</v>
      </c>
      <c r="BX120" s="71">
        <v>10164.838447981085</v>
      </c>
      <c r="BY120" s="68"/>
      <c r="BZ120" s="64"/>
      <c r="CA120" s="64"/>
      <c r="CB120" s="70">
        <v>1839.9716536644282</v>
      </c>
      <c r="CC120" s="70">
        <v>3842.3537570777103</v>
      </c>
      <c r="CD120" s="70">
        <v>7370.7781815594863</v>
      </c>
      <c r="CE120" s="71">
        <v>13053.103592301624</v>
      </c>
    </row>
    <row r="121" spans="1:83" x14ac:dyDescent="0.45">
      <c r="A121"/>
      <c r="B121" s="10" t="s">
        <v>111</v>
      </c>
      <c r="C121" s="10" t="s">
        <v>112</v>
      </c>
      <c r="D121" s="10" t="s">
        <v>150</v>
      </c>
      <c r="E121" s="10" t="s">
        <v>114</v>
      </c>
      <c r="F121" s="14"/>
      <c r="G121"/>
      <c r="H121" s="10" t="s">
        <v>111</v>
      </c>
      <c r="I121" s="10" t="s">
        <v>112</v>
      </c>
      <c r="J121" s="10" t="s">
        <v>150</v>
      </c>
      <c r="K121" s="10" t="s">
        <v>114</v>
      </c>
      <c r="L121" s="14"/>
      <c r="M121"/>
      <c r="N121" s="10" t="s">
        <v>111</v>
      </c>
      <c r="O121" s="10" t="s">
        <v>112</v>
      </c>
      <c r="P121" s="10" t="s">
        <v>150</v>
      </c>
      <c r="Q121" s="10" t="s">
        <v>114</v>
      </c>
      <c r="T121"/>
      <c r="U121" s="10" t="s">
        <v>111</v>
      </c>
      <c r="V121" s="10" t="s">
        <v>112</v>
      </c>
      <c r="W121" s="10" t="s">
        <v>150</v>
      </c>
      <c r="X121" s="10" t="s">
        <v>114</v>
      </c>
      <c r="Y121" s="14"/>
      <c r="Z121" s="14"/>
      <c r="AC121"/>
      <c r="AD121" s="10" t="s">
        <v>111</v>
      </c>
      <c r="AE121" s="10" t="s">
        <v>112</v>
      </c>
      <c r="AF121" s="10" t="s">
        <v>150</v>
      </c>
      <c r="AG121" s="10" t="s">
        <v>114</v>
      </c>
      <c r="AH121" s="14"/>
      <c r="AI121" s="14"/>
      <c r="AL121"/>
      <c r="AM121" s="10" t="s">
        <v>111</v>
      </c>
      <c r="AN121" s="10" t="s">
        <v>112</v>
      </c>
      <c r="AO121" s="10" t="s">
        <v>150</v>
      </c>
      <c r="AP121" s="10" t="s">
        <v>114</v>
      </c>
      <c r="BB121" s="91" t="s">
        <v>253</v>
      </c>
      <c r="BC121" s="75">
        <f>SUM(BC108:BC119)/$BL$10</f>
        <v>10164.838447981081</v>
      </c>
      <c r="BH121" s="91" t="s">
        <v>253</v>
      </c>
      <c r="BI121" s="75">
        <f>SUM(BI108:BI119)/$BL$10</f>
        <v>13053.103592301624</v>
      </c>
      <c r="BT121" s="64"/>
      <c r="BU121" s="64"/>
      <c r="BV121" s="64"/>
      <c r="BW121" s="64" t="s">
        <v>304</v>
      </c>
      <c r="BX121" s="64">
        <v>0</v>
      </c>
      <c r="BY121" s="64"/>
      <c r="BZ121" s="64"/>
      <c r="CA121" s="64"/>
      <c r="CB121" s="64"/>
      <c r="CC121" s="64"/>
      <c r="CD121" s="64" t="s">
        <v>304</v>
      </c>
      <c r="CE121" s="64">
        <v>0</v>
      </c>
    </row>
    <row r="122" spans="1:83" x14ac:dyDescent="0.45">
      <c r="A122" s="11" t="s">
        <v>165</v>
      </c>
      <c r="B122" s="16">
        <f>(AD122+AM122)/(AD128+AM128)</f>
        <v>0.33004320188223601</v>
      </c>
      <c r="C122" s="16">
        <f>(AE122+AN122)/(AE128+AN128)</f>
        <v>0.35457843161940727</v>
      </c>
      <c r="D122" s="16">
        <f>(AF122+AO122)/(AF128+AO128)</f>
        <v>0.42483110975070376</v>
      </c>
      <c r="E122" s="17">
        <f>(AG122+AP122)/(AG128+AP128)</f>
        <v>0.38202221920714347</v>
      </c>
      <c r="G122" s="11" t="s">
        <v>165</v>
      </c>
      <c r="H122" s="16">
        <f>AD122/AD128</f>
        <v>0.32339651821563342</v>
      </c>
      <c r="I122" s="16">
        <f>AE122/AE128</f>
        <v>0.33265957963610482</v>
      </c>
      <c r="J122" s="16">
        <f>AF122/AF128</f>
        <v>0.38527850581316642</v>
      </c>
      <c r="K122" s="17">
        <f>AG122/AG128</f>
        <v>0.35361445556736021</v>
      </c>
      <c r="M122" s="11" t="s">
        <v>165</v>
      </c>
      <c r="N122" s="16">
        <f>AM122/AM128</f>
        <v>0.33447866602560522</v>
      </c>
      <c r="O122" s="16">
        <f>AN122/AN128</f>
        <v>0.37308946951887118</v>
      </c>
      <c r="P122" s="16">
        <f>AO122/AO128</f>
        <v>0.45006075955667535</v>
      </c>
      <c r="Q122" s="17">
        <f>AP122/AP128</f>
        <v>0.4021640462488475</v>
      </c>
      <c r="T122" s="11" t="s">
        <v>165</v>
      </c>
      <c r="U122" s="14">
        <f t="shared" ref="U122:U127" si="409">AD122+AM122</f>
        <v>679.7712862062458</v>
      </c>
      <c r="V122" s="14">
        <f t="shared" ref="V122:V127" si="410">AE122+AN122</f>
        <v>1245.0097754205503</v>
      </c>
      <c r="W122" s="14">
        <f t="shared" ref="W122:W127" si="411">AF122+AO122</f>
        <v>2018.7190252372575</v>
      </c>
      <c r="X122" s="15">
        <f>SUM(U122:W122)</f>
        <v>3943.5000868640536</v>
      </c>
      <c r="AC122" s="11" t="s">
        <v>165</v>
      </c>
      <c r="AD122" s="132">
        <f>AZ108+AZ109</f>
        <v>266.58916745800997</v>
      </c>
      <c r="AE122" s="14">
        <f t="shared" ref="AE122" si="412">BA108</f>
        <v>534.79666779322565</v>
      </c>
      <c r="AF122" s="14">
        <f t="shared" ref="AF122" si="413">BB108</f>
        <v>712.99997496868525</v>
      </c>
      <c r="AG122" s="15">
        <f>SUM(AD122:AF122)</f>
        <v>1514.385810219921</v>
      </c>
      <c r="AL122" s="11" t="s">
        <v>165</v>
      </c>
      <c r="AM122" s="132">
        <f>BF108+BF109</f>
        <v>413.18211874823584</v>
      </c>
      <c r="AN122" s="14">
        <f t="shared" ref="AN122" si="414">BG108</f>
        <v>710.21310762732458</v>
      </c>
      <c r="AO122" s="14">
        <f t="shared" ref="AO122" si="415">BH108</f>
        <v>1305.7190502685721</v>
      </c>
      <c r="AP122" s="15">
        <f>SUM(AM122:AO122)</f>
        <v>2429.1142766441326</v>
      </c>
      <c r="BB122" s="62" t="s">
        <v>252</v>
      </c>
      <c r="BC122" s="75">
        <f>BX120</f>
        <v>10164.838447981085</v>
      </c>
      <c r="BH122" s="62" t="s">
        <v>252</v>
      </c>
      <c r="BI122" s="75">
        <f>CE120</f>
        <v>13053.103592301624</v>
      </c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</row>
    <row r="123" spans="1:83" x14ac:dyDescent="0.45">
      <c r="A123" s="11" t="s">
        <v>367</v>
      </c>
      <c r="B123" s="16">
        <f>(AD123+AM123)/(AD128+AM128)</f>
        <v>7.2842623810996556E-4</v>
      </c>
      <c r="C123" s="16">
        <f>(AE123+AN123)/(AE128+AN128)</f>
        <v>1.6679421116898377E-3</v>
      </c>
      <c r="D123" s="39">
        <f>(AF123+AO123)/(AF128+AO128)</f>
        <v>2.4756033728132247E-4</v>
      </c>
      <c r="E123" s="17">
        <f>(AG123+AP123)/(AG128+AP128)</f>
        <v>8.2664466522797825E-4</v>
      </c>
      <c r="G123" s="11" t="s">
        <v>367</v>
      </c>
      <c r="H123" s="16">
        <f>AD123/AD128</f>
        <v>1.819996054181696E-3</v>
      </c>
      <c r="I123" s="16">
        <f>AE123/AE128</f>
        <v>6.2203001564834859E-4</v>
      </c>
      <c r="J123" s="39">
        <f>AF123/AF128</f>
        <v>6.3566148202308078E-4</v>
      </c>
      <c r="K123" s="13">
        <f>AG123/AG128</f>
        <v>8.5851297889826472E-4</v>
      </c>
      <c r="M123" s="11" t="s">
        <v>367</v>
      </c>
      <c r="N123" s="16">
        <f>AM123/AM128</f>
        <v>0</v>
      </c>
      <c r="O123" s="16">
        <f>AN123/AN128</f>
        <v>2.5512419516668934E-3</v>
      </c>
      <c r="P123" s="39">
        <f>AO123/AO128</f>
        <v>0</v>
      </c>
      <c r="Q123" s="13">
        <f>AP123/AP128</f>
        <v>8.0404922018707543E-4</v>
      </c>
      <c r="T123" s="11" t="s">
        <v>367</v>
      </c>
      <c r="U123" s="14">
        <f t="shared" si="409"/>
        <v>1.5002982578113198</v>
      </c>
      <c r="V123" s="14">
        <f t="shared" si="410"/>
        <v>5.8565441344114282</v>
      </c>
      <c r="W123" s="14">
        <f t="shared" si="411"/>
        <v>1.1763610321692788</v>
      </c>
      <c r="X123" s="15">
        <f t="shared" ref="X123:X127" si="416">SUM(U123:W123)</f>
        <v>8.5332034243920276</v>
      </c>
      <c r="AC123" s="11" t="s">
        <v>166</v>
      </c>
      <c r="AD123" s="133">
        <f>AZ110+AZ111-AE123</f>
        <v>1.5002982578113198</v>
      </c>
      <c r="AE123" s="137">
        <v>1</v>
      </c>
      <c r="AF123" s="14">
        <f t="shared" ref="AF123" si="417">BB110</f>
        <v>1.1763610321692788</v>
      </c>
      <c r="AG123" s="15">
        <f t="shared" ref="AG123:AG127" si="418">SUM(AD123:AF123)</f>
        <v>3.6766592899805985</v>
      </c>
      <c r="AL123" s="11" t="s">
        <v>367</v>
      </c>
      <c r="AM123" s="132">
        <f>BF110+BF111</f>
        <v>0</v>
      </c>
      <c r="AN123" s="14">
        <f t="shared" ref="AN123" si="419">BG110</f>
        <v>4.8565441344114282</v>
      </c>
      <c r="AO123" s="14">
        <f t="shared" ref="AO123" si="420">BH110</f>
        <v>0</v>
      </c>
      <c r="AP123" s="15">
        <f t="shared" ref="AP123:AP127" si="421">SUM(AM123:AO123)</f>
        <v>4.8565441344114282</v>
      </c>
      <c r="BB123" s="62" t="s">
        <v>187</v>
      </c>
      <c r="BC123" s="75">
        <f>BC121-BC122</f>
        <v>0</v>
      </c>
      <c r="BH123" s="62" t="s">
        <v>187</v>
      </c>
      <c r="BI123" s="75">
        <f>BI121-BI122</f>
        <v>0</v>
      </c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</row>
    <row r="124" spans="1:83" x14ac:dyDescent="0.45">
      <c r="A124" s="11" t="s">
        <v>370</v>
      </c>
      <c r="B124" s="16">
        <f>(AD124+AM124)/(AD128+AM128)</f>
        <v>0.25983836968216839</v>
      </c>
      <c r="C124" s="16">
        <f>(AE124+AN124)/(AE128+AN128)</f>
        <v>0.32541172909432814</v>
      </c>
      <c r="D124" s="39">
        <f>(AF124+AO124)/(AF128+AO128)</f>
        <v>0.27592723245646433</v>
      </c>
      <c r="E124" s="17">
        <f>(AG124+AP124)/(AG128+AP128)</f>
        <v>0.28954911639712749</v>
      </c>
      <c r="G124" s="11" t="s">
        <v>370</v>
      </c>
      <c r="H124" s="16">
        <f>AD124/AD128</f>
        <v>0.23396963597752965</v>
      </c>
      <c r="I124" s="16">
        <f>AE124/AE128</f>
        <v>0.31366249329575147</v>
      </c>
      <c r="J124" s="39">
        <f>AF124/AF128</f>
        <v>0.23921935331715671</v>
      </c>
      <c r="K124" s="13">
        <f>AG124/AG128</f>
        <v>0.2661540268946595</v>
      </c>
      <c r="M124" s="11" t="s">
        <v>370</v>
      </c>
      <c r="N124" s="16">
        <f>AM124/AM128</f>
        <v>0.27710108994036603</v>
      </c>
      <c r="O124" s="16">
        <f>AN124/AN128</f>
        <v>0.33533426287131934</v>
      </c>
      <c r="P124" s="39">
        <f>AO124/AO128</f>
        <v>0.29934230108929644</v>
      </c>
      <c r="Q124" s="13">
        <f>AP124/AP128</f>
        <v>0.30613682996582187</v>
      </c>
      <c r="T124" s="11" t="s">
        <v>368</v>
      </c>
      <c r="U124" s="14">
        <f t="shared" si="409"/>
        <v>535.17437037714194</v>
      </c>
      <c r="V124" s="14">
        <f t="shared" si="410"/>
        <v>1142.5984990361937</v>
      </c>
      <c r="W124" s="14">
        <f t="shared" si="411"/>
        <v>1311.1552825493263</v>
      </c>
      <c r="X124" s="15">
        <f t="shared" si="416"/>
        <v>2988.928151962662</v>
      </c>
      <c r="AC124" s="11" t="s">
        <v>368</v>
      </c>
      <c r="AD124" s="132">
        <f>AZ112+AZ113</f>
        <v>192.87087817103176</v>
      </c>
      <c r="AE124" s="14">
        <f t="shared" ref="AE124" si="422">BA112</f>
        <v>504.25620212043572</v>
      </c>
      <c r="AF124" s="14">
        <f t="shared" ref="AF124" si="423">BB112</f>
        <v>442.70155317169269</v>
      </c>
      <c r="AG124" s="15">
        <f t="shared" si="418"/>
        <v>1139.8286334631603</v>
      </c>
      <c r="AL124" s="11" t="s">
        <v>368</v>
      </c>
      <c r="AM124" s="132">
        <f>BF112+BF113</f>
        <v>342.30349220611021</v>
      </c>
      <c r="AN124" s="14">
        <f t="shared" ref="AN124" si="424">BG112</f>
        <v>638.34229691575797</v>
      </c>
      <c r="AO124" s="14">
        <f t="shared" ref="AO124" si="425">BH112</f>
        <v>868.45372937763352</v>
      </c>
      <c r="AP124" s="15">
        <f t="shared" si="421"/>
        <v>1849.0995184995018</v>
      </c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</row>
    <row r="125" spans="1:83" x14ac:dyDescent="0.45">
      <c r="A125" s="11" t="s">
        <v>167</v>
      </c>
      <c r="B125" s="16">
        <f>(AD125+AM125)/(AD128+AM128)</f>
        <v>0.34238608788835051</v>
      </c>
      <c r="C125" s="16">
        <f>(AE125+AN125)/(AE128+AN128)</f>
        <v>0.2573648570190803</v>
      </c>
      <c r="D125" s="16">
        <f>(AF125+AO125)/(AF128+AO128)</f>
        <v>0.23484991935885602</v>
      </c>
      <c r="E125" s="17">
        <f>(AG125+AP125)/(AG128+AP128)</f>
        <v>0.26396454471416808</v>
      </c>
      <c r="G125" s="11" t="s">
        <v>167</v>
      </c>
      <c r="H125" s="16">
        <f t="shared" ref="H125" si="426">AD125/AD128</f>
        <v>0.35278602180580515</v>
      </c>
      <c r="I125" s="16">
        <f t="shared" ref="I125" si="427">AE125/AE128</f>
        <v>0.29635601219816282</v>
      </c>
      <c r="J125" s="16">
        <f t="shared" ref="J125" si="428">AF125/AF128</f>
        <v>0.31268397016791627</v>
      </c>
      <c r="K125" s="13">
        <f>AG125/AG128</f>
        <v>0.3142737359503347</v>
      </c>
      <c r="M125" s="11" t="s">
        <v>167</v>
      </c>
      <c r="N125" s="16">
        <f>AM125/AM128</f>
        <v>0.33544600523990731</v>
      </c>
      <c r="O125" s="16">
        <f>AN125/AN128</f>
        <v>0.22443581713078167</v>
      </c>
      <c r="P125" s="16">
        <f>AO125/AO128</f>
        <v>0.18520146010712185</v>
      </c>
      <c r="Q125" s="13">
        <f>AP125/AP128</f>
        <v>0.22829404839013548</v>
      </c>
      <c r="T125" s="11" t="s">
        <v>167</v>
      </c>
      <c r="U125" s="14">
        <f t="shared" si="409"/>
        <v>705.19322929740304</v>
      </c>
      <c r="V125" s="14">
        <f t="shared" si="410"/>
        <v>903.66963770203961</v>
      </c>
      <c r="W125" s="14">
        <f t="shared" si="411"/>
        <v>1115.9634720803847</v>
      </c>
      <c r="X125" s="15">
        <f t="shared" si="416"/>
        <v>2724.8263390798274</v>
      </c>
      <c r="AC125" s="11" t="s">
        <v>167</v>
      </c>
      <c r="AD125" s="132">
        <f>AZ114+AZ115</f>
        <v>290.81615461711084</v>
      </c>
      <c r="AE125" s="14">
        <f>BA114</f>
        <v>476.43362015138086</v>
      </c>
      <c r="AF125" s="14">
        <f>BB114</f>
        <v>578.65585424312712</v>
      </c>
      <c r="AG125" s="15">
        <f t="shared" si="418"/>
        <v>1345.9056290116189</v>
      </c>
      <c r="AL125" s="11" t="s">
        <v>167</v>
      </c>
      <c r="AM125" s="132">
        <f>BF114+BF115</f>
        <v>414.3770746802922</v>
      </c>
      <c r="AN125" s="14">
        <f>BG114</f>
        <v>427.23601755065869</v>
      </c>
      <c r="AO125" s="14">
        <f>BH114</f>
        <v>537.30761783725757</v>
      </c>
      <c r="AP125" s="15">
        <f t="shared" si="421"/>
        <v>1378.9207100682083</v>
      </c>
      <c r="AY125" s="2" t="s">
        <v>358</v>
      </c>
      <c r="AZ125" s="127">
        <f>BU118 * $BL$10*$BQ$45</f>
        <v>62.471533264053363</v>
      </c>
      <c r="BA125" s="127">
        <f t="shared" ref="BA125:BA126" si="429">BV118 * $BL$10*$BQ$45</f>
        <v>91.152972409592863</v>
      </c>
      <c r="BB125" s="127">
        <f t="shared" ref="BB125:BB126" si="430">BW118 * $BL$10*$BQ$45</f>
        <v>100.36088797668725</v>
      </c>
      <c r="BE125" s="2" t="s">
        <v>358</v>
      </c>
      <c r="BF125" s="127">
        <f>CB118 * $BL$10*$BQ$45</f>
        <v>38.03535700124592</v>
      </c>
      <c r="BG125" s="127">
        <f t="shared" ref="BG125:BG126" si="431">CC118 * $BL$10*$BQ$45</f>
        <v>122.95201621895703</v>
      </c>
      <c r="BH125" s="127">
        <f t="shared" ref="BH125:BH126" si="432">CD118 * $BL$10*$BQ$45</f>
        <v>184.48981015934058</v>
      </c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</row>
    <row r="126" spans="1:83" x14ac:dyDescent="0.45">
      <c r="A126" s="11" t="s">
        <v>168</v>
      </c>
      <c r="B126" s="16">
        <f>(AD126+AM126)/(AD128+AM128)</f>
        <v>0</v>
      </c>
      <c r="C126" s="16">
        <f>(AE126+AN126)/(AE128+AN128)</f>
        <v>0</v>
      </c>
      <c r="D126" s="16">
        <f>(AF126+AO126)/(AF128+AO128)</f>
        <v>4.1985211283263584E-3</v>
      </c>
      <c r="E126" s="17">
        <f>(AG126+AP126)/(AG128+AP128)</f>
        <v>1.9326921178452884E-3</v>
      </c>
      <c r="G126" s="11" t="s">
        <v>168</v>
      </c>
      <c r="H126" s="16">
        <f t="shared" ref="H126" si="433">AD126/AD128</f>
        <v>0</v>
      </c>
      <c r="I126" s="16">
        <f>AE126/AE128</f>
        <v>0</v>
      </c>
      <c r="J126" s="16">
        <f t="shared" ref="J126" si="434">AF126/AF128</f>
        <v>7.9512408898346765E-3</v>
      </c>
      <c r="K126" s="13">
        <f>AG126/AG128</f>
        <v>3.4359206329679513E-3</v>
      </c>
      <c r="M126" s="11" t="s">
        <v>168</v>
      </c>
      <c r="N126" s="16">
        <f>AM126/AM128</f>
        <v>0</v>
      </c>
      <c r="O126" s="16">
        <f>AN126/AN128</f>
        <v>0</v>
      </c>
      <c r="P126" s="16">
        <f>AO126/AO128</f>
        <v>1.8047519203033978E-3</v>
      </c>
      <c r="Q126" s="13">
        <f>AP126/AP128</f>
        <v>8.6686486232152003E-4</v>
      </c>
      <c r="T126" s="11" t="s">
        <v>168</v>
      </c>
      <c r="U126" s="14">
        <f t="shared" si="409"/>
        <v>0</v>
      </c>
      <c r="V126" s="14">
        <f t="shared" si="410"/>
        <v>0</v>
      </c>
      <c r="W126" s="14">
        <f t="shared" si="411"/>
        <v>19.950597508234804</v>
      </c>
      <c r="X126" s="15">
        <f t="shared" si="416"/>
        <v>19.950597508234804</v>
      </c>
      <c r="AC126" s="11" t="s">
        <v>168</v>
      </c>
      <c r="AD126" s="132">
        <f>AZ116+AZ117</f>
        <v>0</v>
      </c>
      <c r="AE126" s="14">
        <f>BA116</f>
        <v>0</v>
      </c>
      <c r="AF126" s="14">
        <f>BB116</f>
        <v>14.714640110682165</v>
      </c>
      <c r="AG126" s="15">
        <f t="shared" si="418"/>
        <v>14.714640110682165</v>
      </c>
      <c r="AL126" s="11" t="s">
        <v>168</v>
      </c>
      <c r="AM126" s="132">
        <f>BF116+BF117</f>
        <v>0</v>
      </c>
      <c r="AN126" s="14">
        <f>BG116</f>
        <v>0</v>
      </c>
      <c r="AO126" s="14">
        <f>BH116</f>
        <v>5.2359573975526397</v>
      </c>
      <c r="AP126" s="15">
        <f t="shared" si="421"/>
        <v>5.2359573975526397</v>
      </c>
      <c r="AZ126" s="127">
        <f>BU119 * $BL$10*$BQ$45</f>
        <v>10.0934575248712</v>
      </c>
      <c r="BA126" s="127">
        <f t="shared" si="429"/>
        <v>202.63217798673818</v>
      </c>
      <c r="BB126" s="127">
        <f t="shared" si="430"/>
        <v>796.31198155554057</v>
      </c>
      <c r="BF126" s="127">
        <f>CB119 * $BL$10*$BQ$45</f>
        <v>27.403818788681907</v>
      </c>
      <c r="BG126" s="127">
        <f t="shared" si="431"/>
        <v>343.87969779420723</v>
      </c>
      <c r="BH126" s="127">
        <f t="shared" si="432"/>
        <v>979.79044527128906</v>
      </c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</row>
    <row r="127" spans="1:83" x14ac:dyDescent="0.45">
      <c r="A127" s="11" t="s">
        <v>169</v>
      </c>
      <c r="B127" s="16">
        <f>(AD127+AM127)/(AD128+AM128)</f>
        <v>6.7003914309135187E-2</v>
      </c>
      <c r="C127" s="16">
        <f>(AE127+AN127)/(AE128+AN128)</f>
        <v>6.0977040155494634E-2</v>
      </c>
      <c r="D127" s="39">
        <f>(AF127+AO127)/(AF128+AO128)</f>
        <v>5.9945656968368281E-2</v>
      </c>
      <c r="E127" s="17">
        <f>(AG127+AP127)/(AG128+AP128)</f>
        <v>6.1704782898487708E-2</v>
      </c>
      <c r="G127" s="11" t="s">
        <v>169</v>
      </c>
      <c r="H127" s="16">
        <f t="shared" ref="H127" si="435">AD127/AD128</f>
        <v>8.8027827946850101E-2</v>
      </c>
      <c r="I127" s="16">
        <f t="shared" ref="I127" si="436">AE127/AE128</f>
        <v>5.6699884854332534E-2</v>
      </c>
      <c r="J127" s="39">
        <f t="shared" ref="J127" si="437">AF127/AF128</f>
        <v>5.4231268329902653E-2</v>
      </c>
      <c r="K127" s="13">
        <f>AG127/AG128</f>
        <v>6.1663347975779624E-2</v>
      </c>
      <c r="M127" s="11" t="s">
        <v>169</v>
      </c>
      <c r="N127" s="16">
        <f>AM127/AM128</f>
        <v>5.2974238794121574E-2</v>
      </c>
      <c r="O127" s="16">
        <f>AN127/AN128</f>
        <v>6.4589208527360956E-2</v>
      </c>
      <c r="P127" s="39">
        <f>AO127/AO128</f>
        <v>6.3590727326602883E-2</v>
      </c>
      <c r="Q127" s="13">
        <f>AP127/AP128</f>
        <v>6.173416131268656E-2</v>
      </c>
      <c r="T127" s="11" t="s">
        <v>169</v>
      </c>
      <c r="U127" s="14">
        <f t="shared" si="409"/>
        <v>138.00416657885239</v>
      </c>
      <c r="V127" s="14">
        <f t="shared" si="410"/>
        <v>214.1049886285499</v>
      </c>
      <c r="W127" s="14">
        <f t="shared" si="411"/>
        <v>284.85069813602786</v>
      </c>
      <c r="X127" s="15">
        <f t="shared" si="416"/>
        <v>636.95985334343015</v>
      </c>
      <c r="AC127" s="11" t="s">
        <v>169</v>
      </c>
      <c r="AD127" s="132">
        <f>AZ118+AZ119</f>
        <v>72.564990788924561</v>
      </c>
      <c r="AE127" s="14">
        <f>BA118</f>
        <v>91.152972409592863</v>
      </c>
      <c r="AF127" s="14">
        <f>BB118</f>
        <v>100.36088797668725</v>
      </c>
      <c r="AG127" s="15">
        <f t="shared" si="418"/>
        <v>264.0788511752047</v>
      </c>
      <c r="AL127" s="11" t="s">
        <v>169</v>
      </c>
      <c r="AM127" s="132">
        <f>BF118+BF119</f>
        <v>65.43917578992783</v>
      </c>
      <c r="AN127" s="14">
        <f>BG118</f>
        <v>122.95201621895703</v>
      </c>
      <c r="AO127" s="14">
        <f>BH118</f>
        <v>184.48981015934058</v>
      </c>
      <c r="AP127" s="15">
        <f t="shared" si="421"/>
        <v>372.88100216822545</v>
      </c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</row>
    <row r="128" spans="1:83" x14ac:dyDescent="0.45">
      <c r="B128" s="18">
        <f>SUM(B122:B127)</f>
        <v>1</v>
      </c>
      <c r="C128" s="18">
        <f>SUM(C122:C127)</f>
        <v>1.0000000000000002</v>
      </c>
      <c r="D128" s="18">
        <f>SUM(D122:D127)</f>
        <v>1</v>
      </c>
      <c r="E128" s="19">
        <f>SUM(E122:E127)</f>
        <v>1</v>
      </c>
      <c r="H128" s="18">
        <f>SUM(H122:H127)</f>
        <v>1</v>
      </c>
      <c r="I128" s="18">
        <f>SUM(I122:I127)</f>
        <v>1</v>
      </c>
      <c r="J128" s="18">
        <f>SUM(J122:J127)</f>
        <v>0.99999999999999989</v>
      </c>
      <c r="K128" s="19">
        <f>SUM(K122:K127)</f>
        <v>1.0000000000000002</v>
      </c>
      <c r="N128" s="18">
        <f>SUM(N122:N127)</f>
        <v>1.0000000000000002</v>
      </c>
      <c r="O128" s="18">
        <f>SUM(O122:O127)</f>
        <v>1</v>
      </c>
      <c r="P128" s="18">
        <f>SUM(P122:P127)</f>
        <v>1</v>
      </c>
      <c r="Q128" s="19">
        <f>SUM(Q122:Q127)</f>
        <v>1</v>
      </c>
      <c r="U128" s="20">
        <f>SUM(U122:U127)</f>
        <v>2059.6433507174543</v>
      </c>
      <c r="V128" s="20">
        <f>SUM(V122:V127)</f>
        <v>3511.2394449217454</v>
      </c>
      <c r="W128" s="20">
        <f>SUM(W122:W127)</f>
        <v>4751.8154365434011</v>
      </c>
      <c r="X128" s="21">
        <f>SUM(X122:X127)</f>
        <v>10322.698232182602</v>
      </c>
      <c r="AD128" s="20">
        <f>SUM(AD122:AD127)</f>
        <v>824.34148929288847</v>
      </c>
      <c r="AE128" s="20">
        <f>SUM(AE122:AE127)</f>
        <v>1607.6394624746351</v>
      </c>
      <c r="AF128" s="20">
        <f>SUM(AF122:AF127)</f>
        <v>1850.6092715030441</v>
      </c>
      <c r="AG128" s="21">
        <f>SUM(AG122:AG127)</f>
        <v>4282.5902232705666</v>
      </c>
      <c r="AM128" s="20">
        <f>SUM(AM122:AM127)</f>
        <v>1235.3018614245659</v>
      </c>
      <c r="AN128" s="20">
        <f>SUM(AN122:AN127)</f>
        <v>1903.5999824471096</v>
      </c>
      <c r="AO128" s="20">
        <f>SUM(AO122:AO127)</f>
        <v>2901.2061650403566</v>
      </c>
      <c r="AP128" s="21">
        <f>SUM(AP122:AP127)</f>
        <v>6040.1080089120323</v>
      </c>
      <c r="AY128" s="2" t="s">
        <v>359</v>
      </c>
      <c r="AZ128" s="127">
        <f>BU118 * $BL$10</f>
        <v>62.471533264053363</v>
      </c>
      <c r="BA128" s="127">
        <f t="shared" ref="BA128:BA129" si="438">BV118 * $BL$10</f>
        <v>91.152972409592863</v>
      </c>
      <c r="BB128" s="127">
        <f t="shared" ref="BB128:BB129" si="439">BW118 * $BL$10</f>
        <v>100.36088797668725</v>
      </c>
      <c r="BE128" s="2" t="s">
        <v>359</v>
      </c>
      <c r="BF128" s="127">
        <f>CB118 * $BL$10</f>
        <v>38.03535700124592</v>
      </c>
      <c r="BG128" s="127">
        <f t="shared" ref="BG128:BG129" si="440">CC118 * $BL$10</f>
        <v>122.95201621895703</v>
      </c>
      <c r="BH128" s="127">
        <f t="shared" ref="BH128:BH129" si="441">CD118 * $BL$10</f>
        <v>184.48981015934058</v>
      </c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</row>
    <row r="129" spans="1:83" x14ac:dyDescent="0.45">
      <c r="AZ129" s="127">
        <f>BU119 * $BL$10</f>
        <v>10.0934575248712</v>
      </c>
      <c r="BA129" s="127">
        <f t="shared" si="438"/>
        <v>202.63217798673818</v>
      </c>
      <c r="BB129" s="127">
        <f t="shared" si="439"/>
        <v>796.31198155554057</v>
      </c>
      <c r="BF129" s="127">
        <f t="shared" ref="BF129" si="442">CB119 * $BL$10</f>
        <v>27.403818788681907</v>
      </c>
      <c r="BG129" s="127">
        <f t="shared" si="440"/>
        <v>343.87969779420723</v>
      </c>
      <c r="BH129" s="127">
        <f t="shared" si="441"/>
        <v>979.79044527128906</v>
      </c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</row>
    <row r="130" spans="1:83" x14ac:dyDescent="0.45">
      <c r="A130"/>
      <c r="B130" s="10" t="s">
        <v>111</v>
      </c>
      <c r="C130" s="10" t="s">
        <v>112</v>
      </c>
      <c r="D130" s="10" t="s">
        <v>150</v>
      </c>
      <c r="E130" s="10" t="s">
        <v>114</v>
      </c>
      <c r="F130" s="14"/>
      <c r="G130"/>
      <c r="H130" s="10" t="s">
        <v>111</v>
      </c>
      <c r="I130" s="10" t="s">
        <v>112</v>
      </c>
      <c r="J130" s="10" t="s">
        <v>150</v>
      </c>
      <c r="K130" s="10" t="s">
        <v>114</v>
      </c>
      <c r="L130" s="14"/>
      <c r="M130"/>
      <c r="N130" s="10" t="s">
        <v>111</v>
      </c>
      <c r="O130" s="10" t="s">
        <v>112</v>
      </c>
      <c r="P130" s="10" t="s">
        <v>150</v>
      </c>
      <c r="Q130" s="10" t="s">
        <v>114</v>
      </c>
      <c r="T130"/>
      <c r="U130" s="10" t="s">
        <v>111</v>
      </c>
      <c r="V130" s="10" t="s">
        <v>112</v>
      </c>
      <c r="W130" s="10" t="s">
        <v>150</v>
      </c>
      <c r="X130" s="10" t="s">
        <v>114</v>
      </c>
      <c r="Y130" s="14"/>
      <c r="Z130" s="14"/>
      <c r="AA130" s="14"/>
      <c r="AB130" s="14"/>
      <c r="AC130"/>
      <c r="AD130" s="10" t="s">
        <v>111</v>
      </c>
      <c r="AE130" s="10" t="s">
        <v>112</v>
      </c>
      <c r="AF130" s="10" t="s">
        <v>150</v>
      </c>
      <c r="AG130" s="10" t="s">
        <v>114</v>
      </c>
      <c r="AH130" s="14"/>
      <c r="AI130" s="14"/>
      <c r="AJ130" s="14"/>
      <c r="AK130" s="14"/>
      <c r="AL130"/>
      <c r="AM130" s="10" t="s">
        <v>111</v>
      </c>
      <c r="AN130" s="10" t="s">
        <v>112</v>
      </c>
      <c r="AO130" s="10" t="s">
        <v>150</v>
      </c>
      <c r="AP130" s="10" t="s">
        <v>114</v>
      </c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</row>
    <row r="131" spans="1:83" x14ac:dyDescent="0.45">
      <c r="A131" s="11" t="s">
        <v>170</v>
      </c>
      <c r="B131" s="135"/>
      <c r="C131" s="16">
        <f>(AE131+AN131)/(AE137+AN137)</f>
        <v>0.12234645754598139</v>
      </c>
      <c r="D131" s="16">
        <f>(AF131+AO131)/(AF137+AO137)</f>
        <v>0.10149560590353772</v>
      </c>
      <c r="E131" s="17">
        <f>(AG131+AP131)/(AG137+AP137)</f>
        <v>0.10657829464742072</v>
      </c>
      <c r="G131" s="11" t="s">
        <v>170</v>
      </c>
      <c r="H131" s="135"/>
      <c r="I131" s="16">
        <f>AE131/AE137</f>
        <v>6.6741713429569541E-2</v>
      </c>
      <c r="J131" s="16">
        <f>AF131/AF137</f>
        <v>0.11483701144806333</v>
      </c>
      <c r="K131" s="17">
        <f>AG131/AG137</f>
        <v>0.10344051921056388</v>
      </c>
      <c r="M131" s="11" t="s">
        <v>170</v>
      </c>
      <c r="N131" s="135"/>
      <c r="O131" s="16">
        <f>AN131/AN137</f>
        <v>0.17186569255681675</v>
      </c>
      <c r="P131" s="16">
        <f>AO131/AO137</f>
        <v>8.8861828071997412E-2</v>
      </c>
      <c r="Q131" s="17">
        <f>AP131/AP137</f>
        <v>0.1095067852300971</v>
      </c>
      <c r="T131" s="11" t="s">
        <v>170</v>
      </c>
      <c r="U131" s="14">
        <f t="shared" ref="U131:U136" si="443">AD131+AM131</f>
        <v>0</v>
      </c>
      <c r="V131" s="14">
        <f t="shared" ref="V131:V136" si="444">AE131+AN131</f>
        <v>156.37039797565299</v>
      </c>
      <c r="W131" s="14">
        <f t="shared" ref="W131:W136" si="445">AF131+AO131</f>
        <v>404.56530757800556</v>
      </c>
      <c r="X131" s="15">
        <f>SUM(U131:W131)</f>
        <v>560.93570555365852</v>
      </c>
      <c r="AC131" s="11" t="s">
        <v>170</v>
      </c>
      <c r="AD131" s="132"/>
      <c r="AE131" s="14">
        <f t="shared" ref="AE131" si="446">BA109</f>
        <v>40.182099969772494</v>
      </c>
      <c r="AF131" s="14">
        <f t="shared" ref="AF131" si="447">BB109</f>
        <v>222.63728266848969</v>
      </c>
      <c r="AG131" s="15">
        <f>SUM(AD131:AF131)</f>
        <v>262.8193826382622</v>
      </c>
      <c r="AL131" s="11" t="s">
        <v>170</v>
      </c>
      <c r="AM131" s="132"/>
      <c r="AN131" s="14">
        <f t="shared" ref="AN131" si="448">BG109</f>
        <v>116.1882980058805</v>
      </c>
      <c r="AO131" s="14">
        <f t="shared" ref="AO131" si="449">BH109</f>
        <v>181.9280249095159</v>
      </c>
      <c r="AP131" s="15">
        <f>SUM(AM131:AO131)</f>
        <v>298.11632291539638</v>
      </c>
      <c r="AY131" s="2" t="s">
        <v>360</v>
      </c>
      <c r="AZ131" s="127">
        <f>AZ125-AZ128</f>
        <v>0</v>
      </c>
      <c r="BA131" s="127">
        <f t="shared" ref="BA131:BB131" si="450">BA125-BA128</f>
        <v>0</v>
      </c>
      <c r="BB131" s="127">
        <f t="shared" si="450"/>
        <v>0</v>
      </c>
      <c r="BE131" s="2" t="s">
        <v>360</v>
      </c>
      <c r="BF131" s="127">
        <f>BF125-BF128</f>
        <v>0</v>
      </c>
      <c r="BG131" s="127">
        <f t="shared" ref="BG131:BH131" si="451">BG125-BG128</f>
        <v>0</v>
      </c>
      <c r="BH131" s="127">
        <f t="shared" si="451"/>
        <v>0</v>
      </c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</row>
    <row r="132" spans="1:83" x14ac:dyDescent="0.45">
      <c r="A132" s="11" t="s">
        <v>369</v>
      </c>
      <c r="B132" s="135"/>
      <c r="C132" s="16">
        <f>(AE132+AN132)/(AE137+AN137)</f>
        <v>1.5648288823186449E-3</v>
      </c>
      <c r="D132" s="39">
        <f>(AF132+AO132)/(AF137+AO137)</f>
        <v>5.0175140577998279E-4</v>
      </c>
      <c r="E132" s="17">
        <f>(AG132+AP132)/(AG137+AP137)</f>
        <v>5.7000273075267192E-4</v>
      </c>
      <c r="G132" s="11" t="s">
        <v>369</v>
      </c>
      <c r="H132" s="135"/>
      <c r="I132" s="16">
        <f>AE132/AE137</f>
        <v>1.6609812199904149E-3</v>
      </c>
      <c r="J132" s="39">
        <f>AF132/AF137</f>
        <v>5.1580314883315111E-4</v>
      </c>
      <c r="K132" s="13">
        <f>AG132/AG137</f>
        <v>7.8716050674950972E-4</v>
      </c>
      <c r="M132" s="11" t="s">
        <v>369</v>
      </c>
      <c r="N132" s="135"/>
      <c r="O132" s="16">
        <f>AN132/AN137</f>
        <v>1.4791996742057304E-3</v>
      </c>
      <c r="P132" s="39">
        <f>AO132/AO137</f>
        <v>4.8844496671798592E-4</v>
      </c>
      <c r="Q132" s="13">
        <f>AP132/AP137</f>
        <v>3.6732904847070201E-4</v>
      </c>
      <c r="T132" s="11" t="s">
        <v>369</v>
      </c>
      <c r="U132" s="14">
        <f t="shared" ref="U132" si="452">AD132+AM132</f>
        <v>0</v>
      </c>
      <c r="V132" s="14">
        <f t="shared" ref="V132" si="453">AE132+AN132</f>
        <v>2</v>
      </c>
      <c r="W132" s="14">
        <f t="shared" ref="W132" si="454">AF132+AO132</f>
        <v>2</v>
      </c>
      <c r="X132" s="15">
        <f>SUM(U132:W132)</f>
        <v>4</v>
      </c>
      <c r="AC132" s="11" t="s">
        <v>369</v>
      </c>
      <c r="AD132" s="132"/>
      <c r="AE132" s="137">
        <v>1</v>
      </c>
      <c r="AF132" s="137">
        <v>1</v>
      </c>
      <c r="AG132" s="15">
        <f>SUM(AD132:AF132)</f>
        <v>2</v>
      </c>
      <c r="AL132" s="11" t="s">
        <v>369</v>
      </c>
      <c r="AM132" s="132"/>
      <c r="AN132" s="133">
        <v>1</v>
      </c>
      <c r="AO132" s="133">
        <v>1</v>
      </c>
      <c r="AP132" s="134">
        <v>1</v>
      </c>
      <c r="AZ132" s="127">
        <f>AZ126-AZ129</f>
        <v>0</v>
      </c>
      <c r="BA132" s="127">
        <f t="shared" ref="BA132:BB132" si="455">BA126-BA129</f>
        <v>0</v>
      </c>
      <c r="BB132" s="127">
        <f t="shared" si="455"/>
        <v>0</v>
      </c>
      <c r="BF132" s="127">
        <f>BF126-BF129</f>
        <v>0</v>
      </c>
      <c r="BG132" s="127">
        <f t="shared" ref="BG132:BH132" si="456">BG126-BG129</f>
        <v>0</v>
      </c>
      <c r="BH132" s="127">
        <f t="shared" si="456"/>
        <v>0</v>
      </c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</row>
    <row r="133" spans="1:83" x14ac:dyDescent="0.45">
      <c r="A133" s="11" t="s">
        <v>370</v>
      </c>
      <c r="B133" s="135"/>
      <c r="C133" s="16">
        <f>(AE133+AN133)/(AE137+AN137)</f>
        <v>0.22521319746148288</v>
      </c>
      <c r="D133" s="39">
        <f>(AF133+AO133)/(AF137+AO137)</f>
        <v>7.8866725056955064E-2</v>
      </c>
      <c r="E133" s="17">
        <f>(AG133+AP133)/(AG137+AP137)</f>
        <v>0.11442037257411176</v>
      </c>
      <c r="G133" s="11" t="s">
        <v>370</v>
      </c>
      <c r="H133" s="135"/>
      <c r="I133" s="16">
        <f>AE133/AE137</f>
        <v>0.31415060385614618</v>
      </c>
      <c r="J133" s="39">
        <f>AF133/AF137</f>
        <v>9.2263335842185656E-2</v>
      </c>
      <c r="K133" s="13">
        <f>AG133/AG137</f>
        <v>0.14484096051037468</v>
      </c>
      <c r="M133" s="11" t="s">
        <v>370</v>
      </c>
      <c r="N133" s="135"/>
      <c r="O133" s="16">
        <f>AN133/AN137</f>
        <v>0.1460093022094657</v>
      </c>
      <c r="P133" s="39">
        <f>AO133/AO137</f>
        <v>6.6180670068868075E-2</v>
      </c>
      <c r="Q133" s="13">
        <f>AP133/AP137</f>
        <v>8.6028791632913257E-2</v>
      </c>
      <c r="T133" s="11" t="s">
        <v>370</v>
      </c>
      <c r="U133" s="14">
        <f t="shared" si="443"/>
        <v>0</v>
      </c>
      <c r="V133" s="14">
        <f t="shared" si="444"/>
        <v>287.84386587724407</v>
      </c>
      <c r="W133" s="14">
        <f t="shared" si="445"/>
        <v>314.36573629267713</v>
      </c>
      <c r="X133" s="15">
        <f t="shared" ref="X133:X136" si="457">SUM(U133:W133)</f>
        <v>602.20960216992125</v>
      </c>
      <c r="AC133" s="11" t="s">
        <v>370</v>
      </c>
      <c r="AD133" s="132"/>
      <c r="AE133" s="14">
        <f t="shared" ref="AE133" si="458">BA113</f>
        <v>189.13555437909108</v>
      </c>
      <c r="AF133" s="14">
        <f t="shared" ref="AF133" si="459">BB113</f>
        <v>178.87315354879783</v>
      </c>
      <c r="AG133" s="15">
        <f t="shared" ref="AG133:AG136" si="460">SUM(AD133:AF133)</f>
        <v>368.00870792788891</v>
      </c>
      <c r="AL133" s="11" t="s">
        <v>370</v>
      </c>
      <c r="AM133" s="132"/>
      <c r="AN133" s="14">
        <f t="shared" ref="AN133" si="461">BG113</f>
        <v>98.708311498153023</v>
      </c>
      <c r="AO133" s="14">
        <f t="shared" ref="AO133" si="462">BH113</f>
        <v>135.4925827438793</v>
      </c>
      <c r="AP133" s="15">
        <f t="shared" ref="AP133:AP136" si="463">SUM(AM133:AO133)</f>
        <v>234.20089424203232</v>
      </c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</row>
    <row r="134" spans="1:83" x14ac:dyDescent="0.45">
      <c r="A134" s="11" t="s">
        <v>172</v>
      </c>
      <c r="B134" s="135"/>
      <c r="C134" s="16">
        <f>(AE134+AN134)/(AE137+AN137)</f>
        <v>0.22484156111645429</v>
      </c>
      <c r="D134" s="16">
        <f>(AF134+AO134)/(AF137+AO137)</f>
        <v>0.36887252944377885</v>
      </c>
      <c r="E134" s="17">
        <f>(AG134+AP134)/(AG137+AP137)</f>
        <v>0.33396624798957197</v>
      </c>
      <c r="G134" s="11" t="s">
        <v>172</v>
      </c>
      <c r="H134" s="135"/>
      <c r="I134" s="16">
        <f t="shared" ref="I134" si="464">AE134/AE137</f>
        <v>0.28253944051255697</v>
      </c>
      <c r="J134" s="16">
        <f t="shared" ref="J134" si="465">AF134/AF137</f>
        <v>0.37350917442388659</v>
      </c>
      <c r="K134" s="13">
        <f>AG134/AG137</f>
        <v>0.35195330702975575</v>
      </c>
      <c r="M134" s="11" t="s">
        <v>172</v>
      </c>
      <c r="N134" s="135"/>
      <c r="O134" s="16">
        <f>AN134/AN137</f>
        <v>0.17345826829056119</v>
      </c>
      <c r="P134" s="16">
        <f>AO134/AO137</f>
        <v>0.36448181196150853</v>
      </c>
      <c r="Q134" s="13">
        <f>AP134/AP137</f>
        <v>0.31717889845827851</v>
      </c>
      <c r="T134" s="11" t="s">
        <v>172</v>
      </c>
      <c r="U134" s="14">
        <f t="shared" si="443"/>
        <v>0</v>
      </c>
      <c r="V134" s="14">
        <f t="shared" si="444"/>
        <v>287.36887931580236</v>
      </c>
      <c r="W134" s="14">
        <f t="shared" si="445"/>
        <v>1470.3397945457032</v>
      </c>
      <c r="X134" s="15">
        <f t="shared" si="457"/>
        <v>1757.7086738615055</v>
      </c>
      <c r="AC134" s="11" t="s">
        <v>172</v>
      </c>
      <c r="AD134" s="132"/>
      <c r="AE134" s="14">
        <f>BA115</f>
        <v>170.1039344166621</v>
      </c>
      <c r="AF134" s="14">
        <f>BB115</f>
        <v>724.13124128621223</v>
      </c>
      <c r="AG134" s="15">
        <f t="shared" si="460"/>
        <v>894.23517570287436</v>
      </c>
      <c r="AL134" s="11" t="s">
        <v>172</v>
      </c>
      <c r="AM134" s="132"/>
      <c r="AN134" s="14">
        <f>BG115</f>
        <v>117.26494489914026</v>
      </c>
      <c r="AO134" s="14">
        <f>BH115</f>
        <v>746.20855325949105</v>
      </c>
      <c r="AP134" s="15">
        <f t="shared" si="463"/>
        <v>863.47349815863129</v>
      </c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</row>
    <row r="135" spans="1:83" x14ac:dyDescent="0.45">
      <c r="A135" s="11" t="s">
        <v>173</v>
      </c>
      <c r="B135" s="135"/>
      <c r="C135" s="16">
        <f>(AE135+AN135)/(AE137+AN137)</f>
        <v>1.5648288823186449E-3</v>
      </c>
      <c r="D135" s="16">
        <f>(AF135+AO135)/(AF137+AO137)</f>
        <v>5.1841948609279397E-3</v>
      </c>
      <c r="E135" s="17">
        <f>(AG135+AP135)/(AG137+AP137)</f>
        <v>4.3062558624335327E-3</v>
      </c>
      <c r="G135" s="11" t="s">
        <v>173</v>
      </c>
      <c r="H135" s="135"/>
      <c r="I135" s="16">
        <f>AE135/AE137</f>
        <v>1.6609812199904149E-3</v>
      </c>
      <c r="J135" s="16">
        <f>AF135/AF137</f>
        <v>8.6502507459504559E-3</v>
      </c>
      <c r="K135" s="13">
        <f>AG135/AG137</f>
        <v>6.9940980827989246E-3</v>
      </c>
      <c r="M135" s="11" t="s">
        <v>173</v>
      </c>
      <c r="N135" s="135"/>
      <c r="O135" s="16">
        <f>AN135/AN137</f>
        <v>1.4791996742057304E-3</v>
      </c>
      <c r="P135" s="16">
        <f>AO135/AO137</f>
        <v>1.9019784664907353E-3</v>
      </c>
      <c r="Q135" s="13">
        <f>AP135/AP137</f>
        <v>1.7976886343259257E-3</v>
      </c>
      <c r="T135" s="11" t="s">
        <v>173</v>
      </c>
      <c r="U135" s="14">
        <f t="shared" si="443"/>
        <v>0</v>
      </c>
      <c r="V135" s="14">
        <f t="shared" si="444"/>
        <v>2</v>
      </c>
      <c r="W135" s="14">
        <f t="shared" si="445"/>
        <v>20.664395958668027</v>
      </c>
      <c r="X135" s="15">
        <f t="shared" si="457"/>
        <v>22.664395958668027</v>
      </c>
      <c r="AC135" s="11" t="s">
        <v>173</v>
      </c>
      <c r="AD135" s="132"/>
      <c r="AE135" s="137">
        <v>1</v>
      </c>
      <c r="AF135" s="14">
        <f>BB117-AE135</f>
        <v>16.770449667705666</v>
      </c>
      <c r="AG135" s="15">
        <f t="shared" si="460"/>
        <v>17.770449667705666</v>
      </c>
      <c r="AL135" s="11" t="s">
        <v>173</v>
      </c>
      <c r="AM135" s="132"/>
      <c r="AN135" s="133">
        <v>1</v>
      </c>
      <c r="AO135" s="14">
        <f>BH117</f>
        <v>3.8939462909623614</v>
      </c>
      <c r="AP135" s="15">
        <f t="shared" si="463"/>
        <v>4.8939462909623614</v>
      </c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</row>
    <row r="136" spans="1:83" x14ac:dyDescent="0.45">
      <c r="A136" s="11" t="s">
        <v>174</v>
      </c>
      <c r="B136" s="135"/>
      <c r="C136" s="16">
        <f>(AE136+AN136)/(AE137+AN137)</f>
        <v>0.42446912611144416</v>
      </c>
      <c r="D136" s="39">
        <f>(AF136+AO136)/(AF137+AO137)</f>
        <v>0.44507919332902046</v>
      </c>
      <c r="E136" s="17">
        <f>(AG136+AP136)/(AG137+AP137)</f>
        <v>0.44015882619570945</v>
      </c>
      <c r="G136" s="11" t="s">
        <v>174</v>
      </c>
      <c r="H136" s="135"/>
      <c r="I136" s="16">
        <f t="shared" ref="I136" si="466">AE136/AE137</f>
        <v>0.33324627976174648</v>
      </c>
      <c r="J136" s="39">
        <f t="shared" ref="J136" si="467">AF136/AF137</f>
        <v>0.41022442439108081</v>
      </c>
      <c r="K136" s="13">
        <f>AG136/AG137</f>
        <v>0.39198395465975733</v>
      </c>
      <c r="M136" s="11" t="s">
        <v>174</v>
      </c>
      <c r="N136" s="135"/>
      <c r="O136" s="16">
        <f>AN136/AN137</f>
        <v>0.50570833759474487</v>
      </c>
      <c r="P136" s="39">
        <f>AO136/AO137</f>
        <v>0.4780852664644174</v>
      </c>
      <c r="Q136" s="13">
        <f>AP136/AP137</f>
        <v>0.48512050699591464</v>
      </c>
      <c r="T136" s="11" t="s">
        <v>174</v>
      </c>
      <c r="U136" s="14">
        <f t="shared" si="443"/>
        <v>0</v>
      </c>
      <c r="V136" s="14">
        <f t="shared" si="444"/>
        <v>542.51187578094539</v>
      </c>
      <c r="W136" s="14">
        <f t="shared" si="445"/>
        <v>1774.1024268268297</v>
      </c>
      <c r="X136" s="15">
        <f t="shared" si="457"/>
        <v>2316.6143026077752</v>
      </c>
      <c r="AC136" s="11" t="s">
        <v>174</v>
      </c>
      <c r="AD136" s="132"/>
      <c r="AE136" s="133">
        <f>BA119-AE132-AE135</f>
        <v>200.63217798673818</v>
      </c>
      <c r="AF136" s="133">
        <f>BB119-AF132</f>
        <v>795.31198155554057</v>
      </c>
      <c r="AG136" s="15">
        <f t="shared" si="460"/>
        <v>995.94415954227873</v>
      </c>
      <c r="AL136" s="11" t="s">
        <v>174</v>
      </c>
      <c r="AM136" s="132"/>
      <c r="AN136" s="133">
        <f>BG119-AN132-AN135</f>
        <v>341.87969779420723</v>
      </c>
      <c r="AO136" s="14">
        <f>BH119-AO132</f>
        <v>978.79044527128906</v>
      </c>
      <c r="AP136" s="15">
        <f t="shared" si="463"/>
        <v>1320.6701430654962</v>
      </c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</row>
    <row r="137" spans="1:83" x14ac:dyDescent="0.45">
      <c r="B137" s="136"/>
      <c r="C137" s="18">
        <f>SUM(C131:C136)</f>
        <v>1</v>
      </c>
      <c r="D137" s="18">
        <f>SUM(D131:D136)</f>
        <v>1</v>
      </c>
      <c r="E137" s="19">
        <f>SUM(E131:E136)</f>
        <v>1</v>
      </c>
      <c r="H137" s="136"/>
      <c r="I137" s="18">
        <f>SUM(I131:I136)</f>
        <v>0.99999999999999989</v>
      </c>
      <c r="J137" s="18">
        <f>SUM(J131:J136)</f>
        <v>1</v>
      </c>
      <c r="K137" s="19">
        <f>SUM(K131:K136)</f>
        <v>1</v>
      </c>
      <c r="N137" s="136"/>
      <c r="O137" s="18">
        <f>SUM(O131:O136)</f>
        <v>1</v>
      </c>
      <c r="P137" s="18">
        <f>SUM(P131:P136)</f>
        <v>1.0000000000000002</v>
      </c>
      <c r="Q137" s="19">
        <f>SUM(Q131:Q136)</f>
        <v>1.0000000000000002</v>
      </c>
      <c r="U137" s="20">
        <f>SUM(U131:U136)</f>
        <v>0</v>
      </c>
      <c r="V137" s="20">
        <f>SUM(V131:V136)</f>
        <v>1278.0950189496448</v>
      </c>
      <c r="W137" s="20">
        <f>SUM(W131:W136)</f>
        <v>3986.037661201884</v>
      </c>
      <c r="X137" s="21">
        <f>SUM(X131:X136)</f>
        <v>5264.1326801515288</v>
      </c>
      <c r="AD137" s="20">
        <f>SUM(AD131:AD136)</f>
        <v>0</v>
      </c>
      <c r="AE137" s="20">
        <f>SUM(AE131:AE136)</f>
        <v>602.05376675226387</v>
      </c>
      <c r="AF137" s="20">
        <f>SUM(AF131:AF136)</f>
        <v>1938.724108726746</v>
      </c>
      <c r="AG137" s="21">
        <f>SUM(AG131:AG136)</f>
        <v>2540.7778754790097</v>
      </c>
      <c r="AM137" s="20">
        <f>SUM(AM131:AM136)</f>
        <v>0</v>
      </c>
      <c r="AN137" s="20">
        <f>SUM(AN131:AN136)</f>
        <v>676.04125219738103</v>
      </c>
      <c r="AO137" s="20">
        <f>SUM(AO131:AO136)</f>
        <v>2047.3135524751374</v>
      </c>
      <c r="AP137" s="21">
        <f>SUM(AP131:AP136)</f>
        <v>2722.3548046725182</v>
      </c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</row>
    <row r="138" spans="1:83" x14ac:dyDescent="0.45">
      <c r="B138" s="107"/>
      <c r="C138" s="107"/>
      <c r="D138" s="107"/>
      <c r="E138" s="107"/>
      <c r="H138" s="107"/>
      <c r="I138" s="107"/>
      <c r="J138" s="107"/>
      <c r="K138" s="107"/>
      <c r="N138" s="107"/>
      <c r="O138" s="107"/>
      <c r="P138" s="107"/>
      <c r="Q138" s="107"/>
      <c r="U138" s="14"/>
      <c r="V138" s="14"/>
      <c r="W138" s="14"/>
      <c r="X138" s="14"/>
      <c r="AD138" s="14"/>
      <c r="AE138" s="14"/>
      <c r="AF138" s="14"/>
      <c r="AG138" s="14"/>
      <c r="AM138" s="14"/>
      <c r="AN138" s="14"/>
      <c r="AO138" s="14"/>
      <c r="AP138" s="1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</row>
    <row r="139" spans="1:83" x14ac:dyDescent="0.45"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</row>
    <row r="140" spans="1:83" x14ac:dyDescent="0.45">
      <c r="A140" s="7" t="str">
        <f>T140</f>
        <v>Total - Daily</v>
      </c>
      <c r="B140" s="8"/>
      <c r="C140" s="8"/>
      <c r="D140" s="8"/>
      <c r="E140" s="8"/>
      <c r="G140" s="7" t="str">
        <f>AC140</f>
        <v>Total - Peak</v>
      </c>
      <c r="H140" s="8"/>
      <c r="I140" s="8"/>
      <c r="J140" s="8"/>
      <c r="K140" s="8"/>
      <c r="M140" s="7" t="str">
        <f>AL140</f>
        <v>Total - Off Peak</v>
      </c>
      <c r="N140" s="8"/>
      <c r="O140" s="8"/>
      <c r="P140" s="8"/>
      <c r="Q140" s="8"/>
      <c r="T140" s="7" t="str">
        <f>AS140</f>
        <v>Total - Daily</v>
      </c>
      <c r="U140" s="8"/>
      <c r="V140" s="8"/>
      <c r="W140" s="8"/>
      <c r="X140" s="8"/>
      <c r="AC140" s="7" t="str">
        <f>AY140</f>
        <v>Total - Peak</v>
      </c>
      <c r="AD140" s="8"/>
      <c r="AE140" s="8"/>
      <c r="AF140" s="8"/>
      <c r="AG140" s="8"/>
      <c r="AL140" s="7" t="str">
        <f>BE140</f>
        <v>Total - Off Peak</v>
      </c>
      <c r="AM140" s="8"/>
      <c r="AN140" s="8"/>
      <c r="AO140" s="8"/>
      <c r="AP140" s="8"/>
      <c r="AS140" s="7" t="s">
        <v>249</v>
      </c>
      <c r="AT140" s="8"/>
      <c r="AU140" s="8"/>
      <c r="AV140" s="8"/>
      <c r="AW140" s="8"/>
      <c r="AY140" s="7" t="s">
        <v>250</v>
      </c>
      <c r="AZ140" s="8"/>
      <c r="BA140" s="8"/>
      <c r="BB140" s="8"/>
      <c r="BC140" s="8"/>
      <c r="BE140" s="7" t="s">
        <v>251</v>
      </c>
      <c r="BF140" s="8"/>
      <c r="BG140" s="8"/>
      <c r="BH140" s="8"/>
      <c r="BI140" s="8"/>
      <c r="BT140" s="65" t="s">
        <v>250</v>
      </c>
      <c r="BU140" s="64"/>
      <c r="BV140" s="64"/>
      <c r="BW140" s="64"/>
      <c r="BX140" s="64"/>
      <c r="BY140" s="64"/>
      <c r="BZ140" s="64"/>
      <c r="CA140" s="65" t="s">
        <v>251</v>
      </c>
      <c r="CB140" s="64"/>
      <c r="CC140" s="64"/>
      <c r="CD140" s="64"/>
      <c r="CE140" s="64"/>
    </row>
    <row r="141" spans="1:83" x14ac:dyDescent="0.45">
      <c r="A141"/>
      <c r="B141" s="10" t="s">
        <v>111</v>
      </c>
      <c r="C141" s="10" t="s">
        <v>112</v>
      </c>
      <c r="D141" s="10" t="s">
        <v>150</v>
      </c>
      <c r="E141" s="10" t="s">
        <v>114</v>
      </c>
      <c r="G141"/>
      <c r="H141" s="10" t="s">
        <v>111</v>
      </c>
      <c r="I141" s="10" t="s">
        <v>112</v>
      </c>
      <c r="J141" s="10" t="s">
        <v>150</v>
      </c>
      <c r="K141" s="10" t="s">
        <v>114</v>
      </c>
      <c r="M141"/>
      <c r="N141" s="10" t="s">
        <v>111</v>
      </c>
      <c r="O141" s="10" t="s">
        <v>112</v>
      </c>
      <c r="P141" s="10" t="s">
        <v>150</v>
      </c>
      <c r="Q141" s="10" t="s">
        <v>114</v>
      </c>
      <c r="T141"/>
      <c r="U141" s="10" t="s">
        <v>111</v>
      </c>
      <c r="V141" s="10" t="s">
        <v>112</v>
      </c>
      <c r="W141" s="10" t="s">
        <v>150</v>
      </c>
      <c r="X141" s="10" t="s">
        <v>114</v>
      </c>
      <c r="AC141"/>
      <c r="AD141" s="10" t="s">
        <v>111</v>
      </c>
      <c r="AE141" s="10" t="s">
        <v>112</v>
      </c>
      <c r="AF141" s="10" t="s">
        <v>150</v>
      </c>
      <c r="AG141" s="10" t="s">
        <v>114</v>
      </c>
      <c r="AL141"/>
      <c r="AM141" s="10" t="s">
        <v>111</v>
      </c>
      <c r="AN141" s="10" t="s">
        <v>112</v>
      </c>
      <c r="AO141" s="10" t="s">
        <v>150</v>
      </c>
      <c r="AP141" s="10" t="s">
        <v>114</v>
      </c>
      <c r="AS141"/>
      <c r="AT141" s="10" t="s">
        <v>111</v>
      </c>
      <c r="AU141" s="10" t="s">
        <v>112</v>
      </c>
      <c r="AV141" s="10" t="s">
        <v>113</v>
      </c>
      <c r="AW141" s="10" t="s">
        <v>114</v>
      </c>
      <c r="AY141"/>
      <c r="AZ141" s="10" t="s">
        <v>111</v>
      </c>
      <c r="BA141" s="10" t="s">
        <v>112</v>
      </c>
      <c r="BB141" s="10" t="s">
        <v>113</v>
      </c>
      <c r="BC141" s="10" t="s">
        <v>114</v>
      </c>
      <c r="BE141"/>
      <c r="BF141" s="10" t="s">
        <v>111</v>
      </c>
      <c r="BG141" s="10" t="s">
        <v>112</v>
      </c>
      <c r="BH141" s="10" t="s">
        <v>113</v>
      </c>
      <c r="BI141" s="10" t="s">
        <v>114</v>
      </c>
      <c r="BT141" s="64"/>
      <c r="BU141" s="66" t="s">
        <v>111</v>
      </c>
      <c r="BV141" s="66" t="s">
        <v>112</v>
      </c>
      <c r="BW141" s="66" t="s">
        <v>150</v>
      </c>
      <c r="BX141" s="66" t="s">
        <v>114</v>
      </c>
      <c r="BY141" s="66"/>
      <c r="BZ141" s="64"/>
      <c r="CA141" s="64"/>
      <c r="CB141" s="66" t="s">
        <v>111</v>
      </c>
      <c r="CC141" s="66" t="s">
        <v>112</v>
      </c>
      <c r="CD141" s="66" t="s">
        <v>150</v>
      </c>
      <c r="CE141" s="66" t="s">
        <v>114</v>
      </c>
    </row>
    <row r="142" spans="1:83" x14ac:dyDescent="0.45">
      <c r="A142" s="11" t="s">
        <v>147</v>
      </c>
      <c r="B142" s="16">
        <f>(AD142+AM142)/(AD148+AM148)</f>
        <v>0.42999495267354876</v>
      </c>
      <c r="C142" s="16">
        <f>(AE142+AN142)/(AE148+AN148)</f>
        <v>0.34823992795174297</v>
      </c>
      <c r="D142" s="16">
        <f>(AF142+AO142)/(AF148+AO148)</f>
        <v>0.24723951438884498</v>
      </c>
      <c r="E142" s="17">
        <f>(AG142+AP142)/(AG148+AP148)</f>
        <v>0.32995169581702161</v>
      </c>
      <c r="G142" s="11" t="s">
        <v>147</v>
      </c>
      <c r="H142" s="16">
        <f>AD142/AD148</f>
        <v>0.44009235633494564</v>
      </c>
      <c r="I142" s="16">
        <f>AE142/AE148</f>
        <v>0.32700977202461623</v>
      </c>
      <c r="J142" s="16">
        <f>AF142/AF148</f>
        <v>0.22751345508313472</v>
      </c>
      <c r="K142" s="17">
        <f>AG142/AG148</f>
        <v>0.30756969307453846</v>
      </c>
      <c r="M142" s="11" t="str">
        <f>G142</f>
        <v>Local</v>
      </c>
      <c r="N142" s="16">
        <f>AM142/AM148</f>
        <v>0.42344514634039115</v>
      </c>
      <c r="O142" s="16">
        <f>AN142/AN148</f>
        <v>0.37194728920455788</v>
      </c>
      <c r="P142" s="16">
        <f>AO142/AO148</f>
        <v>0.27087081089711446</v>
      </c>
      <c r="Q142" s="17">
        <f>AP142/AP148</f>
        <v>0.35204568658567592</v>
      </c>
      <c r="T142" s="11" t="s">
        <v>147</v>
      </c>
      <c r="U142" s="14">
        <f>AD142+AM142</f>
        <v>9753.5913890580778</v>
      </c>
      <c r="V142" s="14">
        <f t="shared" ref="V142:W147" si="468">AE142+AN142</f>
        <v>8539.9824025270373</v>
      </c>
      <c r="W142" s="14">
        <f t="shared" si="468"/>
        <v>8126.6764415925018</v>
      </c>
      <c r="X142" s="15">
        <f>SUM(U142:W142)</f>
        <v>26420.250233177616</v>
      </c>
      <c r="AC142" s="11" t="s">
        <v>147</v>
      </c>
      <c r="AD142" s="14">
        <f t="shared" ref="AD142:AF142" si="469">AD6+AD40+AD74+AD108</f>
        <v>3927.6431831342516</v>
      </c>
      <c r="AE142" s="14">
        <f t="shared" si="469"/>
        <v>4230.7102834930483</v>
      </c>
      <c r="AF142" s="14">
        <f t="shared" si="469"/>
        <v>4075.9320359793651</v>
      </c>
      <c r="AG142" s="15">
        <f>SUM(AD142:AF142)</f>
        <v>12234.285502606665</v>
      </c>
      <c r="AL142" s="11" t="str">
        <f>AC142</f>
        <v>Local</v>
      </c>
      <c r="AM142" s="14">
        <f t="shared" ref="AM142:AO142" si="470">AM6+AM40+AM74+AM108</f>
        <v>5825.9482059238271</v>
      </c>
      <c r="AN142" s="14">
        <f t="shared" si="470"/>
        <v>4309.2721190339889</v>
      </c>
      <c r="AO142" s="14">
        <f t="shared" si="470"/>
        <v>4050.7444056131367</v>
      </c>
      <c r="AP142" s="15">
        <f>SUM(AM142:AO142)</f>
        <v>14185.964730570953</v>
      </c>
      <c r="AS142" s="11" t="s">
        <v>151</v>
      </c>
      <c r="AT142" s="14">
        <f t="shared" ref="AT142:AV143" si="471">AT6+AT40+AT74+AT108</f>
        <v>9565.6875086597174</v>
      </c>
      <c r="AU142" s="14">
        <f t="shared" si="471"/>
        <v>7951.0815333680639</v>
      </c>
      <c r="AV142" s="14">
        <f t="shared" si="471"/>
        <v>6968.2049501743986</v>
      </c>
      <c r="AW142" s="15">
        <f>SUM(AT142:AV142)</f>
        <v>24484.973992202176</v>
      </c>
      <c r="AY142" s="11" t="s">
        <v>151</v>
      </c>
      <c r="AZ142" s="14">
        <f t="shared" ref="AZ142:BB143" si="472">AZ6+AZ40+AZ74+AZ108</f>
        <v>3865.0162712926217</v>
      </c>
      <c r="BA142" s="14">
        <f t="shared" si="472"/>
        <v>3936.2033427103361</v>
      </c>
      <c r="BB142" s="14">
        <f t="shared" si="472"/>
        <v>3322.2898385647936</v>
      </c>
      <c r="BC142" s="15">
        <f>SUM(AZ142:BB142)</f>
        <v>11123.50945256775</v>
      </c>
      <c r="BE142" s="11" t="s">
        <v>151</v>
      </c>
      <c r="BF142" s="14">
        <f t="shared" ref="BF142:BH143" si="473">BF6+BF40+BF74+BF108</f>
        <v>5700.6712373670971</v>
      </c>
      <c r="BG142" s="14">
        <f t="shared" si="473"/>
        <v>4014.8781906577278</v>
      </c>
      <c r="BH142" s="14">
        <f t="shared" si="473"/>
        <v>3645.915111609605</v>
      </c>
      <c r="BI142" s="15">
        <f>SUM(BF142:BH142)</f>
        <v>13361.464539634429</v>
      </c>
      <c r="BT142" s="67" t="s">
        <v>257</v>
      </c>
      <c r="BU142" s="68">
        <v>5756.9089808778472</v>
      </c>
      <c r="BV142" s="68">
        <v>5862.9415204588449</v>
      </c>
      <c r="BW142" s="68">
        <v>4948.5225588238745</v>
      </c>
      <c r="BX142" s="69">
        <v>16568.373060160568</v>
      </c>
      <c r="BY142" s="68"/>
      <c r="BZ142" s="64"/>
      <c r="CA142" s="67" t="s">
        <v>257</v>
      </c>
      <c r="CB142" s="68">
        <v>8491.1014960500779</v>
      </c>
      <c r="CC142" s="68">
        <v>5980.1270397234421</v>
      </c>
      <c r="CD142" s="68">
        <v>5430.5596603669501</v>
      </c>
      <c r="CE142" s="69">
        <v>19901.788196140471</v>
      </c>
    </row>
    <row r="143" spans="1:83" x14ac:dyDescent="0.45">
      <c r="A143" s="11" t="s">
        <v>366</v>
      </c>
      <c r="B143" s="39">
        <f>(AD143+AM143)/(AD148+AM148)</f>
        <v>1.0612589641015318E-2</v>
      </c>
      <c r="C143" s="39">
        <f>(AE143+AN143)/(AE148+AN148)</f>
        <v>8.9834921367548722E-3</v>
      </c>
      <c r="D143" s="39">
        <f>(AF143+AO143)/(AF148+AO148)</f>
        <v>3.7948932941158056E-3</v>
      </c>
      <c r="E143" s="17">
        <f>(AG143+AP143)/(AG148+AP148)</f>
        <v>7.2795130693506932E-3</v>
      </c>
      <c r="G143" s="11" t="s">
        <v>366</v>
      </c>
      <c r="H143" s="39">
        <f>AD143/AD148</f>
        <v>1.2760725292403444E-2</v>
      </c>
      <c r="I143" s="39">
        <f>AE143/AE148</f>
        <v>7.650672263069056E-3</v>
      </c>
      <c r="J143" s="39">
        <f>AF143/AF148</f>
        <v>3.3405736661165837E-3</v>
      </c>
      <c r="K143" s="13">
        <f>AG143/AG148</f>
        <v>6.8559764891080992E-3</v>
      </c>
      <c r="M143" s="11" t="s">
        <v>366</v>
      </c>
      <c r="N143" s="39">
        <f>AM143/AM148</f>
        <v>9.2191747627200209E-3</v>
      </c>
      <c r="O143" s="39">
        <f>AN143/AN148</f>
        <v>1.0471829873833246E-2</v>
      </c>
      <c r="P143" s="39">
        <f>AO143/AO148</f>
        <v>4.3391561736088437E-3</v>
      </c>
      <c r="Q143" s="13">
        <f>AP143/AP148</f>
        <v>7.6975995740183783E-3</v>
      </c>
      <c r="T143" s="11" t="s">
        <v>366</v>
      </c>
      <c r="U143" s="14">
        <f t="shared" ref="U143:U147" si="474">AD143+AM143</f>
        <v>240.72576269703143</v>
      </c>
      <c r="V143" s="14">
        <f t="shared" si="468"/>
        <v>220.30461932486349</v>
      </c>
      <c r="W143" s="14">
        <f t="shared" si="468"/>
        <v>124.73681647483338</v>
      </c>
      <c r="X143" s="15">
        <f t="shared" ref="X143:X147" si="475">SUM(U143:W143)</f>
        <v>585.76719849672827</v>
      </c>
      <c r="AC143" s="11" t="s">
        <v>366</v>
      </c>
      <c r="AD143" s="14">
        <f t="shared" ref="AD143:AF143" si="476">AD7+AD41+AD75+AD109</f>
        <v>113.88422222087446</v>
      </c>
      <c r="AE143" s="14">
        <f t="shared" si="476"/>
        <v>98.981072090300543</v>
      </c>
      <c r="AF143" s="14">
        <f t="shared" si="476"/>
        <v>59.846795519404651</v>
      </c>
      <c r="AG143" s="15">
        <f t="shared" ref="AG143:AG147" si="477">SUM(AD143:AF143)</f>
        <v>272.71208983057966</v>
      </c>
      <c r="AL143" s="11" t="str">
        <f t="shared" ref="AL143:AL147" si="478">AC143</f>
        <v>BRT1</v>
      </c>
      <c r="AM143" s="14">
        <f t="shared" ref="AM143:AO143" si="479">AM7+AM41+AM75+AM109</f>
        <v>126.84154047615695</v>
      </c>
      <c r="AN143" s="14">
        <f t="shared" si="479"/>
        <v>121.32354723456294</v>
      </c>
      <c r="AO143" s="14">
        <f t="shared" si="479"/>
        <v>64.890020955428724</v>
      </c>
      <c r="AP143" s="15">
        <f t="shared" ref="AP143" si="480">SUM(BI144:BI145)</f>
        <v>310.18097999194674</v>
      </c>
      <c r="AS143" s="11" t="s">
        <v>152</v>
      </c>
      <c r="AT143" s="14">
        <f t="shared" si="471"/>
        <v>187.90388039836094</v>
      </c>
      <c r="AU143" s="14">
        <f t="shared" si="471"/>
        <v>588.90086915897359</v>
      </c>
      <c r="AV143" s="14">
        <f t="shared" si="471"/>
        <v>1158.4714914181031</v>
      </c>
      <c r="AW143" s="15">
        <f t="shared" ref="AW143" si="481">SUM(AT143:AV143)</f>
        <v>1935.2762409754378</v>
      </c>
      <c r="AY143" s="11" t="s">
        <v>152</v>
      </c>
      <c r="AZ143" s="14">
        <f t="shared" si="472"/>
        <v>62.626911841630587</v>
      </c>
      <c r="BA143" s="14">
        <f t="shared" si="472"/>
        <v>294.50694078271215</v>
      </c>
      <c r="BB143" s="14">
        <f t="shared" si="472"/>
        <v>753.64219741457157</v>
      </c>
      <c r="BC143" s="15">
        <f t="shared" ref="BC143" si="482">SUM(AZ143:BB143)</f>
        <v>1110.7760500389143</v>
      </c>
      <c r="BE143" s="11" t="s">
        <v>152</v>
      </c>
      <c r="BF143" s="14">
        <f t="shared" si="473"/>
        <v>125.27696855673037</v>
      </c>
      <c r="BG143" s="14">
        <f t="shared" si="473"/>
        <v>294.39392837626144</v>
      </c>
      <c r="BH143" s="14">
        <f t="shared" si="473"/>
        <v>404.82929400353157</v>
      </c>
      <c r="BI143" s="15">
        <f t="shared" ref="BI143" si="483">SUM(BF143:BH143)</f>
        <v>824.50019093652338</v>
      </c>
      <c r="BT143" s="67" t="s">
        <v>258</v>
      </c>
      <c r="BU143" s="68">
        <v>93.282254437999995</v>
      </c>
      <c r="BV143" s="68">
        <v>438.66559241051453</v>
      </c>
      <c r="BW143" s="68">
        <v>1122.5436660874493</v>
      </c>
      <c r="BX143" s="69">
        <v>1654.4915129359638</v>
      </c>
      <c r="BY143" s="68"/>
      <c r="BZ143" s="64"/>
      <c r="CA143" s="67" t="s">
        <v>258</v>
      </c>
      <c r="CB143" s="68">
        <v>186.59898296888434</v>
      </c>
      <c r="CC143" s="68">
        <v>438.49726138886297</v>
      </c>
      <c r="CD143" s="68">
        <v>602.98980257382766</v>
      </c>
      <c r="CE143" s="69">
        <v>1228.0860469315749</v>
      </c>
    </row>
    <row r="144" spans="1:83" x14ac:dyDescent="0.45">
      <c r="A144" s="11" t="s">
        <v>365</v>
      </c>
      <c r="B144" s="39">
        <f>(AD144+AM144)/(AD148+AM148)</f>
        <v>7.7673998132663097E-2</v>
      </c>
      <c r="C144" s="39">
        <f>(AE144+AN144)/(AE148+AN148)</f>
        <v>0.10229352094387588</v>
      </c>
      <c r="D144" s="39">
        <f>(AF144+AO144)/(AF148+AO148)</f>
        <v>8.4458333674002559E-2</v>
      </c>
      <c r="E144" s="17">
        <f>(AG144+AP144)/(AG148+AP148)</f>
        <v>8.8001728497792878E-2</v>
      </c>
      <c r="G144" s="11" t="s">
        <v>365</v>
      </c>
      <c r="H144" s="39">
        <f>AD144/AD148</f>
        <v>7.168843502953462E-2</v>
      </c>
      <c r="I144" s="39">
        <f>AE144/AE148</f>
        <v>8.8824308841041713E-2</v>
      </c>
      <c r="J144" s="39">
        <f>AF144/AF148</f>
        <v>7.1065583469755778E-2</v>
      </c>
      <c r="K144" s="13">
        <f>AG144/AG148</f>
        <v>7.6981356719461727E-2</v>
      </c>
      <c r="M144" s="11" t="s">
        <v>365</v>
      </c>
      <c r="N144" s="39">
        <f>AM144/AM148</f>
        <v>8.1556608002987196E-2</v>
      </c>
      <c r="O144" s="39">
        <f>AN144/AN148</f>
        <v>0.1173343655899893</v>
      </c>
      <c r="P144" s="39">
        <f>AO144/AO148</f>
        <v>0.10050249364700468</v>
      </c>
      <c r="Q144" s="13">
        <f>AP144/AP148</f>
        <v>9.8880289953575021E-2</v>
      </c>
      <c r="T144" s="11" t="s">
        <v>365</v>
      </c>
      <c r="U144" s="14">
        <f t="shared" ref="U144" si="484">AD144+AM144</f>
        <v>1761.8821677556402</v>
      </c>
      <c r="V144" s="14">
        <f t="shared" ref="V144" si="485">AE144+AN144</f>
        <v>2508.5718168259191</v>
      </c>
      <c r="W144" s="14">
        <f t="shared" ref="W144" si="486">AF144+AO144</f>
        <v>2776.1159144051567</v>
      </c>
      <c r="X144" s="15">
        <f t="shared" ref="X144" si="487">SUM(U144:W144)</f>
        <v>7046.569898986716</v>
      </c>
      <c r="AC144" s="11" t="s">
        <v>365</v>
      </c>
      <c r="AD144" s="14">
        <f t="shared" ref="AD144:AF144" si="488">AD8+AD42+AD76+AD110</f>
        <v>639.78978298595928</v>
      </c>
      <c r="AE144" s="14">
        <f t="shared" si="488"/>
        <v>1149.1702969954958</v>
      </c>
      <c r="AF144" s="14">
        <f t="shared" si="488"/>
        <v>1273.1488263588644</v>
      </c>
      <c r="AG144" s="15">
        <f t="shared" si="477"/>
        <v>3062.1089063403197</v>
      </c>
      <c r="AL144" s="11" t="str">
        <f t="shared" si="478"/>
        <v>BRT3</v>
      </c>
      <c r="AM144" s="14">
        <f t="shared" ref="AM144:AO144" si="489">AM8+AM42+AM76+AM110</f>
        <v>1122.0923847696811</v>
      </c>
      <c r="AN144" s="14">
        <f t="shared" si="489"/>
        <v>1359.4015198304232</v>
      </c>
      <c r="AO144" s="14">
        <f t="shared" si="489"/>
        <v>1502.9670880462922</v>
      </c>
      <c r="AP144" s="15">
        <f t="shared" ref="AP144" si="490">SUM(BI146:BI147)</f>
        <v>3984.4609926463968</v>
      </c>
      <c r="AS144" s="11" t="s">
        <v>361</v>
      </c>
      <c r="AT144" s="14">
        <f t="shared" ref="AT144:AV153" si="491">AT8+AT42+AT76+AT110</f>
        <v>233.54124192599076</v>
      </c>
      <c r="AU144" s="14">
        <f t="shared" si="491"/>
        <v>209.71093341438916</v>
      </c>
      <c r="AV144" s="14">
        <f t="shared" si="491"/>
        <v>114.52238439934558</v>
      </c>
      <c r="AW144" s="15">
        <f t="shared" ref="AW144:AW153" si="492">SUM(AT144:AV144)</f>
        <v>557.77455973972553</v>
      </c>
      <c r="AY144" s="11" t="s">
        <v>361</v>
      </c>
      <c r="AZ144" s="14">
        <f t="shared" ref="AZ144:BB153" si="493">AZ8+AZ42+AZ76+AZ110</f>
        <v>111.23520303545526</v>
      </c>
      <c r="BA144" s="14">
        <f t="shared" si="493"/>
        <v>92.668453897251808</v>
      </c>
      <c r="BB144" s="14">
        <f t="shared" si="493"/>
        <v>54.703312929561719</v>
      </c>
      <c r="BC144" s="15">
        <f t="shared" ref="BC144:BC153" si="494">SUM(AZ144:BB144)</f>
        <v>258.60696986226878</v>
      </c>
      <c r="BE144" s="11" t="s">
        <v>157</v>
      </c>
      <c r="BF144" s="14">
        <f t="shared" ref="BF144:BH153" si="495">BF8+BF42+BF76+BF110</f>
        <v>122.30603889053552</v>
      </c>
      <c r="BG144" s="14">
        <f t="shared" si="495"/>
        <v>117.04247951713739</v>
      </c>
      <c r="BH144" s="14">
        <f t="shared" si="495"/>
        <v>59.819071469783864</v>
      </c>
      <c r="BI144" s="15">
        <f t="shared" ref="BI144:BI153" si="496">SUM(BF144:BH144)</f>
        <v>299.16758987745675</v>
      </c>
      <c r="BT144" s="67" t="s">
        <v>296</v>
      </c>
      <c r="BU144" s="68">
        <v>165.68389222600001</v>
      </c>
      <c r="BV144" s="68">
        <v>138.02887673399999</v>
      </c>
      <c r="BW144" s="68">
        <v>81.480121009333345</v>
      </c>
      <c r="BX144" s="69">
        <v>385.19288996933335</v>
      </c>
      <c r="BY144" s="68"/>
      <c r="BZ144" s="64"/>
      <c r="CA144" s="67" t="s">
        <v>296</v>
      </c>
      <c r="CB144" s="68">
        <v>182.17380840910079</v>
      </c>
      <c r="CC144" s="68">
        <v>174.33378132999997</v>
      </c>
      <c r="CD144" s="68">
        <v>89.1</v>
      </c>
      <c r="CE144" s="69">
        <v>445.60758973910072</v>
      </c>
    </row>
    <row r="145" spans="1:83" x14ac:dyDescent="0.45">
      <c r="A145" s="11" t="s">
        <v>153</v>
      </c>
      <c r="B145" s="16">
        <f>(AD145+AM145)/(AD148+AM148)</f>
        <v>0.42535820449162653</v>
      </c>
      <c r="C145" s="16">
        <f>(AE145+AN145)/(AE148+AN148)</f>
        <v>0.37510050561703884</v>
      </c>
      <c r="D145" s="16">
        <f>(AF145+AO145)/(AF148+AO148)</f>
        <v>0.39482307786941084</v>
      </c>
      <c r="E145" s="17">
        <f>(AG145+AP145)/(AG148+AP148)</f>
        <v>0.39744695800110624</v>
      </c>
      <c r="G145" s="11" t="s">
        <v>153</v>
      </c>
      <c r="H145" s="16">
        <f>AD145/AD148</f>
        <v>0.41567003346417986</v>
      </c>
      <c r="I145" s="16">
        <f>AE145/AE148</f>
        <v>0.38558405682116953</v>
      </c>
      <c r="J145" s="16">
        <f>AF145/AF148</f>
        <v>0.38397182614950615</v>
      </c>
      <c r="K145" s="13">
        <f>AG145/AG148</f>
        <v>0.39160814023516721</v>
      </c>
      <c r="M145" s="11" t="str">
        <f>G145</f>
        <v>LRT</v>
      </c>
      <c r="N145" s="16">
        <f>AM145/AM148</f>
        <v>0.43164255699254528</v>
      </c>
      <c r="O145" s="16">
        <f>AN145/AN148</f>
        <v>0.36339369873056004</v>
      </c>
      <c r="P145" s="16">
        <f>AO145/AO148</f>
        <v>0.40782258998203569</v>
      </c>
      <c r="Q145" s="13">
        <f>AP145/AP148</f>
        <v>0.4032106417654574</v>
      </c>
      <c r="T145" s="11" t="s">
        <v>153</v>
      </c>
      <c r="U145" s="14">
        <f t="shared" si="474"/>
        <v>9648.4158588356058</v>
      </c>
      <c r="V145" s="14">
        <f t="shared" si="468"/>
        <v>9198.691649144861</v>
      </c>
      <c r="W145" s="14">
        <f t="shared" si="468"/>
        <v>12977.696601005577</v>
      </c>
      <c r="X145" s="15">
        <f t="shared" si="475"/>
        <v>31824.804108986042</v>
      </c>
      <c r="AC145" s="11" t="s">
        <v>153</v>
      </c>
      <c r="AD145" s="14">
        <f t="shared" ref="AD145:AF145" si="497">AD9+AD43+AD77+AD111</f>
        <v>3709.6840012513867</v>
      </c>
      <c r="AE145" s="14">
        <f t="shared" si="497"/>
        <v>4988.5189186991365</v>
      </c>
      <c r="AF145" s="14">
        <f t="shared" si="497"/>
        <v>6878.9033446149178</v>
      </c>
      <c r="AG145" s="15">
        <f t="shared" si="477"/>
        <v>15577.106264565442</v>
      </c>
      <c r="AL145" s="11" t="str">
        <f t="shared" si="478"/>
        <v>LRT</v>
      </c>
      <c r="AM145" s="14">
        <f t="shared" ref="AM145:AO145" si="498">AM9+AM43+AM77+AM111</f>
        <v>5938.7318575842191</v>
      </c>
      <c r="AN145" s="14">
        <f t="shared" si="498"/>
        <v>4210.1727304457254</v>
      </c>
      <c r="AO145" s="14">
        <f t="shared" si="498"/>
        <v>6098.7932563906588</v>
      </c>
      <c r="AP145" s="15">
        <f t="shared" ref="AP145:AP147" si="499">SUM(AM145:AO145)</f>
        <v>16247.697844420603</v>
      </c>
      <c r="AS145" s="11" t="s">
        <v>362</v>
      </c>
      <c r="AT145" s="14">
        <f t="shared" si="491"/>
        <v>8.1845207710406598</v>
      </c>
      <c r="AU145" s="14">
        <f t="shared" si="491"/>
        <v>8.1389958722997306</v>
      </c>
      <c r="AV145" s="14">
        <f t="shared" si="491"/>
        <v>5.0418795269452135</v>
      </c>
      <c r="AW145" s="15">
        <f t="shared" si="492"/>
        <v>21.365396170285603</v>
      </c>
      <c r="AY145" s="11" t="s">
        <v>362</v>
      </c>
      <c r="AZ145" s="14">
        <f t="shared" si="493"/>
        <v>3.6490191854192178</v>
      </c>
      <c r="BA145" s="14">
        <f t="shared" si="493"/>
        <v>4.5595042805334511</v>
      </c>
      <c r="BB145" s="14">
        <f t="shared" si="493"/>
        <v>2.1434825898429435</v>
      </c>
      <c r="BC145" s="15">
        <f t="shared" si="494"/>
        <v>10.352006055795613</v>
      </c>
      <c r="BE145" s="11" t="s">
        <v>158</v>
      </c>
      <c r="BF145" s="14">
        <f t="shared" si="495"/>
        <v>4.5355015856214429</v>
      </c>
      <c r="BG145" s="14">
        <f t="shared" si="495"/>
        <v>3.57949159176628</v>
      </c>
      <c r="BH145" s="14">
        <f t="shared" si="495"/>
        <v>2.8983969371022704</v>
      </c>
      <c r="BI145" s="15">
        <f t="shared" si="496"/>
        <v>11.013390114489994</v>
      </c>
      <c r="BT145" s="67" t="s">
        <v>297</v>
      </c>
      <c r="BU145" s="68">
        <v>5.4351831519999863</v>
      </c>
      <c r="BV145" s="68">
        <v>6.7913429850000036</v>
      </c>
      <c r="BW145" s="68">
        <v>3.1926991519999985</v>
      </c>
      <c r="BX145" s="69">
        <v>15.419225288999989</v>
      </c>
      <c r="BY145" s="68"/>
      <c r="BZ145" s="64"/>
      <c r="CA145" s="67" t="s">
        <v>297</v>
      </c>
      <c r="CB145" s="68">
        <v>6.755591174346435</v>
      </c>
      <c r="CC145" s="68">
        <v>5.3316223904858928</v>
      </c>
      <c r="CD145" s="68">
        <v>4.317137674500005</v>
      </c>
      <c r="CE145" s="69">
        <v>16.404351239332335</v>
      </c>
    </row>
    <row r="146" spans="1:83" x14ac:dyDescent="0.45">
      <c r="A146" s="11" t="s">
        <v>149</v>
      </c>
      <c r="B146" s="16">
        <f>(AD146+AM146)/(AD148+AM148)</f>
        <v>1.7634323010739703E-4</v>
      </c>
      <c r="C146" s="16">
        <f>(AE146+AN146)/(AE148+AN148)</f>
        <v>6.2167918254437318E-3</v>
      </c>
      <c r="D146" s="16">
        <f>(AF146+AO146)/(AF148+AO148)</f>
        <v>1.3515739691825684E-2</v>
      </c>
      <c r="E146" s="17">
        <f>(AG146+AP146)/(AG148+AP148)</f>
        <v>7.502067832168233E-3</v>
      </c>
      <c r="G146" s="11" t="s">
        <v>149</v>
      </c>
      <c r="H146" s="16">
        <f>AD146/AD148</f>
        <v>2.2409996825819233E-4</v>
      </c>
      <c r="I146" s="16">
        <f>AE146/AE148</f>
        <v>9.705977627074187E-3</v>
      </c>
      <c r="J146" s="16">
        <f>AF146/AF148</f>
        <v>2.235869715239126E-2</v>
      </c>
      <c r="K146" s="13">
        <f>AG146/AG148</f>
        <v>1.3277192193366528E-2</v>
      </c>
      <c r="M146" s="11" t="str">
        <f>G146</f>
        <v>Express</v>
      </c>
      <c r="N146" s="16">
        <f>AM146/AM148</f>
        <v>1.4536522858539383E-4</v>
      </c>
      <c r="O146" s="16">
        <f>AN146/AN148</f>
        <v>2.3204761996243467E-3</v>
      </c>
      <c r="P146" s="16">
        <f>AO146/AO148</f>
        <v>2.9221109025141332E-3</v>
      </c>
      <c r="Q146" s="13">
        <f>AP146/AP148</f>
        <v>1.8012578647939651E-3</v>
      </c>
      <c r="T146" s="11" t="s">
        <v>149</v>
      </c>
      <c r="U146" s="14">
        <f t="shared" si="474"/>
        <v>4</v>
      </c>
      <c r="V146" s="14">
        <f t="shared" si="468"/>
        <v>152.4560756192796</v>
      </c>
      <c r="W146" s="14">
        <f t="shared" si="468"/>
        <v>444.25764067595253</v>
      </c>
      <c r="X146" s="15">
        <f t="shared" si="475"/>
        <v>600.71371629523219</v>
      </c>
      <c r="AC146" s="11" t="s">
        <v>149</v>
      </c>
      <c r="AD146" s="14">
        <f t="shared" ref="AD146:AF146" si="500">AD10+AD44+AD78+AD112</f>
        <v>2</v>
      </c>
      <c r="AE146" s="14">
        <f t="shared" si="500"/>
        <v>125.57171947486975</v>
      </c>
      <c r="AF146" s="14">
        <f t="shared" si="500"/>
        <v>400.55885913600929</v>
      </c>
      <c r="AG146" s="15">
        <f t="shared" si="477"/>
        <v>528.13057861087907</v>
      </c>
      <c r="AL146" s="11" t="str">
        <f t="shared" si="478"/>
        <v>Express</v>
      </c>
      <c r="AM146" s="14">
        <f t="shared" ref="AM146:AO146" si="501">AM10+AM44+AM78+AM112</f>
        <v>2</v>
      </c>
      <c r="AN146" s="14">
        <f t="shared" si="501"/>
        <v>26.884356144409857</v>
      </c>
      <c r="AO146" s="14">
        <f t="shared" si="501"/>
        <v>43.698781539943226</v>
      </c>
      <c r="AP146" s="15">
        <f t="shared" si="499"/>
        <v>72.58313768435309</v>
      </c>
      <c r="AS146" s="11" t="s">
        <v>363</v>
      </c>
      <c r="AT146" s="14">
        <f t="shared" si="491"/>
        <v>1622.1225887999576</v>
      </c>
      <c r="AU146" s="14">
        <f t="shared" si="491"/>
        <v>2174.4343838735531</v>
      </c>
      <c r="AV146" s="14">
        <f t="shared" si="491"/>
        <v>2375.6453544741075</v>
      </c>
      <c r="AW146" s="15">
        <f t="shared" si="492"/>
        <v>6172.2023271476182</v>
      </c>
      <c r="AY146" s="11" t="s">
        <v>363</v>
      </c>
      <c r="AZ146" s="14">
        <f t="shared" si="493"/>
        <v>541.91116887317958</v>
      </c>
      <c r="BA146" s="14">
        <f t="shared" si="493"/>
        <v>942.40867668336762</v>
      </c>
      <c r="BB146" s="14">
        <f t="shared" si="493"/>
        <v>1038.1537267411702</v>
      </c>
      <c r="BC146" s="15">
        <f t="shared" si="494"/>
        <v>2522.4735722977175</v>
      </c>
      <c r="BE146" s="11" t="s">
        <v>157</v>
      </c>
      <c r="BF146" s="14">
        <f t="shared" si="495"/>
        <v>1080.211419926778</v>
      </c>
      <c r="BG146" s="14">
        <f t="shared" si="495"/>
        <v>1232.0257071901851</v>
      </c>
      <c r="BH146" s="14">
        <f t="shared" si="495"/>
        <v>1337.4916277329373</v>
      </c>
      <c r="BI146" s="15">
        <f t="shared" si="496"/>
        <v>3649.7287548499007</v>
      </c>
      <c r="BT146" s="67" t="s">
        <v>298</v>
      </c>
      <c r="BU146" s="68">
        <v>807.17209345166646</v>
      </c>
      <c r="BV146" s="68">
        <v>1403.7097372015</v>
      </c>
      <c r="BW146" s="68">
        <v>1546.321177843125</v>
      </c>
      <c r="BX146" s="69">
        <v>3757.2030084962917</v>
      </c>
      <c r="BY146" s="68"/>
      <c r="BZ146" s="64"/>
      <c r="CA146" s="67" t="s">
        <v>298</v>
      </c>
      <c r="CB146" s="68">
        <v>1608.9657554128476</v>
      </c>
      <c r="CC146" s="68">
        <v>1835.0918496970462</v>
      </c>
      <c r="CD146" s="68">
        <v>1992.1824445436396</v>
      </c>
      <c r="CE146" s="69">
        <v>5436.2400496535338</v>
      </c>
    </row>
    <row r="147" spans="1:83" x14ac:dyDescent="0.45">
      <c r="A147" s="11" t="s">
        <v>156</v>
      </c>
      <c r="B147" s="16">
        <f>(AD147+AM147)/(AD148+AM148)</f>
        <v>5.6183911831038734E-2</v>
      </c>
      <c r="C147" s="16">
        <f>(AE147+AN147)/(AE148+AN148)</f>
        <v>0.15916576152514361</v>
      </c>
      <c r="D147" s="16">
        <f>(AF147+AO147)/(AF148+AO148)</f>
        <v>0.25616844108180009</v>
      </c>
      <c r="E147" s="17">
        <f>(AG147+AP147)/(AG148+AP148)</f>
        <v>0.16981803678256027</v>
      </c>
      <c r="G147" s="11" t="s">
        <v>156</v>
      </c>
      <c r="H147" s="16">
        <f t="shared" ref="H147" si="502">AD147/AD148</f>
        <v>5.9564349910678251E-2</v>
      </c>
      <c r="I147" s="16">
        <f>AE147/AE148</f>
        <v>0.18122521242302927</v>
      </c>
      <c r="J147" s="16">
        <f t="shared" ref="J147" si="503">AF147/AF148</f>
        <v>0.29174986447909534</v>
      </c>
      <c r="K147" s="13">
        <f>AG147/AG148</f>
        <v>0.20370764128835803</v>
      </c>
      <c r="M147" s="11" t="str">
        <f>G147</f>
        <v>CRT</v>
      </c>
      <c r="N147" s="16">
        <f t="shared" ref="N147" si="504">AM147/AM148</f>
        <v>5.3991148672770856E-2</v>
      </c>
      <c r="O147" s="16">
        <f>AN147/AN148</f>
        <v>0.13453234040143514</v>
      </c>
      <c r="P147" s="16">
        <f t="shared" ref="P147" si="505">AO147/AO148</f>
        <v>0.21354283839772217</v>
      </c>
      <c r="Q147" s="13">
        <f>AP147/AP148</f>
        <v>0.13636452425647913</v>
      </c>
      <c r="T147" s="11" t="s">
        <v>156</v>
      </c>
      <c r="U147" s="14">
        <f t="shared" si="474"/>
        <v>1274.421746654441</v>
      </c>
      <c r="V147" s="14">
        <f t="shared" si="468"/>
        <v>3903.26523010854</v>
      </c>
      <c r="W147" s="14">
        <f t="shared" si="468"/>
        <v>8420.1671418299338</v>
      </c>
      <c r="X147" s="15">
        <f t="shared" si="475"/>
        <v>13597.854118592915</v>
      </c>
      <c r="AC147" s="11" t="s">
        <v>156</v>
      </c>
      <c r="AD147" s="14">
        <f t="shared" ref="AD147:AF147" si="506">AD11+AD45+AD79+AD113</f>
        <v>531.58731233778997</v>
      </c>
      <c r="AE147" s="14">
        <f t="shared" si="506"/>
        <v>2344.6130220494038</v>
      </c>
      <c r="AF147" s="14">
        <f t="shared" si="506"/>
        <v>5226.7353536891242</v>
      </c>
      <c r="AG147" s="15">
        <f t="shared" si="477"/>
        <v>8102.935688076318</v>
      </c>
      <c r="AL147" s="11" t="str">
        <f t="shared" si="478"/>
        <v>CRT</v>
      </c>
      <c r="AM147" s="14">
        <f t="shared" ref="AM147:AO147" si="507">AM11+AM45+AM79+AM113</f>
        <v>742.83443431665103</v>
      </c>
      <c r="AN147" s="14">
        <f t="shared" si="507"/>
        <v>1558.6522080591362</v>
      </c>
      <c r="AO147" s="14">
        <f t="shared" si="507"/>
        <v>3193.4317881408087</v>
      </c>
      <c r="AP147" s="15">
        <f t="shared" si="499"/>
        <v>5494.9184305165963</v>
      </c>
      <c r="AS147" s="11" t="s">
        <v>364</v>
      </c>
      <c r="AT147" s="14">
        <f t="shared" si="491"/>
        <v>139.7595789556828</v>
      </c>
      <c r="AU147" s="14">
        <f t="shared" si="491"/>
        <v>334.13743295236611</v>
      </c>
      <c r="AV147" s="14">
        <f t="shared" si="491"/>
        <v>400.47055993104902</v>
      </c>
      <c r="AW147" s="15">
        <f t="shared" si="492"/>
        <v>874.36757183909799</v>
      </c>
      <c r="AY147" s="11" t="s">
        <v>364</v>
      </c>
      <c r="AZ147" s="14">
        <f t="shared" si="493"/>
        <v>97.878614112779729</v>
      </c>
      <c r="BA147" s="14">
        <f t="shared" si="493"/>
        <v>206.76162031212812</v>
      </c>
      <c r="BB147" s="14">
        <f t="shared" si="493"/>
        <v>234.99509961769405</v>
      </c>
      <c r="BC147" s="15">
        <f t="shared" si="494"/>
        <v>539.63533404260193</v>
      </c>
      <c r="BE147" s="11" t="s">
        <v>158</v>
      </c>
      <c r="BF147" s="14">
        <f t="shared" si="495"/>
        <v>41.880964842903069</v>
      </c>
      <c r="BG147" s="14">
        <f t="shared" si="495"/>
        <v>127.375812640238</v>
      </c>
      <c r="BH147" s="14">
        <f t="shared" si="495"/>
        <v>165.47546031335497</v>
      </c>
      <c r="BI147" s="15">
        <f t="shared" si="496"/>
        <v>334.73223779649607</v>
      </c>
      <c r="BT147" s="67" t="s">
        <v>299</v>
      </c>
      <c r="BU147" s="68">
        <v>145.78936622000001</v>
      </c>
      <c r="BV147" s="68">
        <v>307.96968119299993</v>
      </c>
      <c r="BW147" s="68">
        <v>350.02320934574999</v>
      </c>
      <c r="BX147" s="69">
        <v>803.78225675875001</v>
      </c>
      <c r="BY147" s="68"/>
      <c r="BZ147" s="64"/>
      <c r="CA147" s="67" t="s">
        <v>299</v>
      </c>
      <c r="CB147" s="68">
        <v>62.381342201000002</v>
      </c>
      <c r="CC147" s="68">
        <v>189.72519344399998</v>
      </c>
      <c r="CD147" s="68">
        <v>246.47429576648358</v>
      </c>
      <c r="CE147" s="69">
        <v>498.58083141148359</v>
      </c>
    </row>
    <row r="148" spans="1:83" x14ac:dyDescent="0.45">
      <c r="A148" s="11"/>
      <c r="B148" s="18">
        <f>SUM(B142:B147)</f>
        <v>0.99999999999999989</v>
      </c>
      <c r="C148" s="18">
        <f>SUM(C142:C147)</f>
        <v>0.99999999999999989</v>
      </c>
      <c r="D148" s="18">
        <f>SUM(D142:D147)</f>
        <v>1</v>
      </c>
      <c r="E148" s="19">
        <f>SUM(E142:E147)</f>
        <v>0.99999999999999989</v>
      </c>
      <c r="F148" s="14"/>
      <c r="G148" s="11"/>
      <c r="H148" s="18">
        <f>SUM(H142:H147)</f>
        <v>1</v>
      </c>
      <c r="I148" s="18">
        <f>SUM(I142:I147)</f>
        <v>0.99999999999999989</v>
      </c>
      <c r="J148" s="18">
        <f>SUM(J142:J147)</f>
        <v>0.99999999999999989</v>
      </c>
      <c r="K148" s="19">
        <f>SUM(K142:K147)</f>
        <v>1</v>
      </c>
      <c r="L148" s="14"/>
      <c r="M148" s="11"/>
      <c r="N148" s="18">
        <f>SUM(N142:N147)</f>
        <v>1</v>
      </c>
      <c r="O148" s="18">
        <f>SUM(O142:O147)</f>
        <v>1</v>
      </c>
      <c r="P148" s="18">
        <f>SUM(P142:P147)</f>
        <v>1</v>
      </c>
      <c r="Q148" s="19">
        <f>SUM(Q142:Q147)</f>
        <v>0.99999999999999989</v>
      </c>
      <c r="T148" s="11"/>
      <c r="U148" s="20">
        <f>SUM(U142:U147)</f>
        <v>22683.036925000797</v>
      </c>
      <c r="V148" s="20">
        <f>SUM(V142:V147)</f>
        <v>24523.271793550499</v>
      </c>
      <c r="W148" s="20">
        <f>SUM(W142:W147)</f>
        <v>32869.650555983957</v>
      </c>
      <c r="X148" s="21">
        <f>SUM(X142:X147)</f>
        <v>80075.959274535242</v>
      </c>
      <c r="Y148" s="14"/>
      <c r="Z148" s="14"/>
      <c r="AA148" s="14"/>
      <c r="AB148" s="14"/>
      <c r="AC148" s="11"/>
      <c r="AD148" s="20">
        <f>SUM(AD142:AD147)</f>
        <v>8924.5885019302623</v>
      </c>
      <c r="AE148" s="20">
        <f>SUM(AE142:AE147)</f>
        <v>12937.565312802255</v>
      </c>
      <c r="AF148" s="20">
        <f>SUM(AF142:AF147)</f>
        <v>17915.125215297689</v>
      </c>
      <c r="AG148" s="21">
        <f>SUM(AG142:AG147)</f>
        <v>39777.2790300302</v>
      </c>
      <c r="AH148" s="14"/>
      <c r="AI148" s="14"/>
      <c r="AJ148" s="14"/>
      <c r="AK148" s="14"/>
      <c r="AL148" s="14"/>
      <c r="AM148" s="20">
        <f>SUM(AM142:AM147)</f>
        <v>13758.448423070537</v>
      </c>
      <c r="AN148" s="20">
        <f>SUM(AN142:AN147)</f>
        <v>11585.706480748247</v>
      </c>
      <c r="AO148" s="20">
        <f>SUM(AO142:AO147)</f>
        <v>14954.525340686268</v>
      </c>
      <c r="AP148" s="21">
        <f>SUM(AP142:AP147)</f>
        <v>40295.806115830856</v>
      </c>
      <c r="AS148" s="11" t="s">
        <v>157</v>
      </c>
      <c r="AT148" s="14">
        <f t="shared" si="491"/>
        <v>9148.9248561171444</v>
      </c>
      <c r="AU148" s="14">
        <f t="shared" si="491"/>
        <v>7349.4546907070335</v>
      </c>
      <c r="AV148" s="14">
        <f t="shared" si="491"/>
        <v>7452.7004641162821</v>
      </c>
      <c r="AW148" s="15">
        <f t="shared" si="492"/>
        <v>23951.080010940459</v>
      </c>
      <c r="AY148" s="11" t="s">
        <v>157</v>
      </c>
      <c r="AZ148" s="14">
        <f t="shared" si="493"/>
        <v>3549.0792425697146</v>
      </c>
      <c r="BA148" s="14">
        <f t="shared" si="493"/>
        <v>3745.7258974066708</v>
      </c>
      <c r="BB148" s="14">
        <f t="shared" si="493"/>
        <v>3386.6376475466045</v>
      </c>
      <c r="BC148" s="15">
        <f t="shared" si="494"/>
        <v>10681.44278752299</v>
      </c>
      <c r="BE148" s="11" t="s">
        <v>157</v>
      </c>
      <c r="BF148" s="14">
        <f t="shared" si="495"/>
        <v>5599.8456135474289</v>
      </c>
      <c r="BG148" s="14">
        <f t="shared" si="495"/>
        <v>3603.7287933003627</v>
      </c>
      <c r="BH148" s="14">
        <f t="shared" si="495"/>
        <v>4066.062816569678</v>
      </c>
      <c r="BI148" s="15">
        <f t="shared" si="496"/>
        <v>13269.637223417469</v>
      </c>
      <c r="BT148" s="67" t="s">
        <v>259</v>
      </c>
      <c r="BU148" s="68">
        <v>5286.3234540959702</v>
      </c>
      <c r="BV148" s="68">
        <v>5579.2269799359401</v>
      </c>
      <c r="BW148" s="68">
        <v>5044.3680749679261</v>
      </c>
      <c r="BX148" s="69">
        <v>15909.918508999835</v>
      </c>
      <c r="BY148" s="68"/>
      <c r="BZ148" s="64"/>
      <c r="CA148" s="67" t="s">
        <v>259</v>
      </c>
      <c r="CB148" s="68">
        <v>8340.9225838469665</v>
      </c>
      <c r="CC148" s="68">
        <v>5367.7234967656441</v>
      </c>
      <c r="CD148" s="68">
        <v>6056.3661062401852</v>
      </c>
      <c r="CE148" s="69">
        <v>19765.012186852797</v>
      </c>
    </row>
    <row r="149" spans="1:83" x14ac:dyDescent="0.45">
      <c r="A149" s="11"/>
      <c r="B149" s="14"/>
      <c r="C149" s="14"/>
      <c r="D149" s="14"/>
      <c r="E149" s="14"/>
      <c r="F149" s="14"/>
      <c r="G149" s="11"/>
      <c r="H149" s="14"/>
      <c r="I149" s="14"/>
      <c r="J149" s="14"/>
      <c r="K149" s="14"/>
      <c r="L149" s="14"/>
      <c r="M149" s="11"/>
      <c r="N149" s="14"/>
      <c r="O149" s="14"/>
      <c r="P149" s="14"/>
      <c r="Q149" s="14"/>
      <c r="T149" s="11"/>
      <c r="U149" s="27"/>
      <c r="V149" s="27"/>
      <c r="W149" s="27"/>
      <c r="X149" s="27"/>
      <c r="Y149" s="14"/>
      <c r="Z149" s="14"/>
      <c r="AA149" s="14"/>
      <c r="AB149" s="14"/>
      <c r="AC149" s="11"/>
      <c r="AD149" s="27"/>
      <c r="AE149" s="27"/>
      <c r="AF149" s="27"/>
      <c r="AG149" s="27"/>
      <c r="AH149" s="14"/>
      <c r="AI149" s="14"/>
      <c r="AJ149" s="14"/>
      <c r="AK149" s="14"/>
      <c r="AL149" s="14"/>
      <c r="AM149" s="14"/>
      <c r="AN149" s="14"/>
      <c r="AO149" s="14"/>
      <c r="AP149" s="14"/>
      <c r="AS149" s="11" t="s">
        <v>158</v>
      </c>
      <c r="AT149" s="14">
        <f t="shared" si="491"/>
        <v>501.4910027184622</v>
      </c>
      <c r="AU149" s="14">
        <f t="shared" si="491"/>
        <v>1853.23695843783</v>
      </c>
      <c r="AV149" s="14">
        <f t="shared" si="491"/>
        <v>5526.9961368892946</v>
      </c>
      <c r="AW149" s="15">
        <f t="shared" si="492"/>
        <v>7881.7240980455863</v>
      </c>
      <c r="AY149" s="11" t="s">
        <v>158</v>
      </c>
      <c r="AZ149" s="14">
        <f t="shared" si="493"/>
        <v>161.60475868167219</v>
      </c>
      <c r="BA149" s="14">
        <f t="shared" si="493"/>
        <v>1245.7930212924664</v>
      </c>
      <c r="BB149" s="14">
        <f t="shared" si="493"/>
        <v>3493.2656970683133</v>
      </c>
      <c r="BC149" s="15">
        <f t="shared" si="494"/>
        <v>4900.6634770424516</v>
      </c>
      <c r="BE149" s="11" t="s">
        <v>158</v>
      </c>
      <c r="BF149" s="14">
        <f t="shared" si="495"/>
        <v>339.88624403679</v>
      </c>
      <c r="BG149" s="14">
        <f t="shared" si="495"/>
        <v>607.44393714536352</v>
      </c>
      <c r="BH149" s="14">
        <f t="shared" si="495"/>
        <v>2033.7304398209817</v>
      </c>
      <c r="BI149" s="15">
        <f t="shared" si="496"/>
        <v>2981.0606210031351</v>
      </c>
      <c r="BT149" s="67" t="s">
        <v>260</v>
      </c>
      <c r="BU149" s="68">
        <v>240.70891848948688</v>
      </c>
      <c r="BV149" s="68">
        <v>1855.5981473772586</v>
      </c>
      <c r="BW149" s="68">
        <v>5203.1896510798733</v>
      </c>
      <c r="BX149" s="69">
        <v>7299.4967169466181</v>
      </c>
      <c r="BY149" s="68"/>
      <c r="BZ149" s="64"/>
      <c r="CA149" s="67" t="s">
        <v>260</v>
      </c>
      <c r="CB149" s="68">
        <v>506.25768002726585</v>
      </c>
      <c r="CC149" s="68">
        <v>904.78259641644422</v>
      </c>
      <c r="CD149" s="68">
        <v>3029.22425466903</v>
      </c>
      <c r="CE149" s="69">
        <v>4440.2645311127399</v>
      </c>
    </row>
    <row r="150" spans="1:83" x14ac:dyDescent="0.45">
      <c r="A150"/>
      <c r="B150" s="10" t="s">
        <v>111</v>
      </c>
      <c r="C150" s="10" t="s">
        <v>112</v>
      </c>
      <c r="D150" s="10" t="s">
        <v>150</v>
      </c>
      <c r="E150" s="10" t="s">
        <v>114</v>
      </c>
      <c r="F150" s="14"/>
      <c r="G150"/>
      <c r="H150" s="10" t="s">
        <v>111</v>
      </c>
      <c r="I150" s="10" t="s">
        <v>112</v>
      </c>
      <c r="J150" s="10" t="s">
        <v>150</v>
      </c>
      <c r="K150" s="10" t="s">
        <v>114</v>
      </c>
      <c r="L150" s="14"/>
      <c r="M150"/>
      <c r="N150" s="10" t="s">
        <v>111</v>
      </c>
      <c r="O150" s="10" t="s">
        <v>112</v>
      </c>
      <c r="P150" s="10" t="s">
        <v>150</v>
      </c>
      <c r="Q150" s="10" t="s">
        <v>114</v>
      </c>
      <c r="T150"/>
      <c r="U150" s="10" t="s">
        <v>111</v>
      </c>
      <c r="V150" s="10" t="s">
        <v>112</v>
      </c>
      <c r="W150" s="10" t="s">
        <v>150</v>
      </c>
      <c r="X150" s="10" t="s">
        <v>114</v>
      </c>
      <c r="Y150" s="14"/>
      <c r="Z150" s="14"/>
      <c r="AA150" s="14"/>
      <c r="AB150" s="14"/>
      <c r="AC150"/>
      <c r="AD150" s="10" t="s">
        <v>111</v>
      </c>
      <c r="AE150" s="10" t="s">
        <v>112</v>
      </c>
      <c r="AF150" s="10" t="s">
        <v>150</v>
      </c>
      <c r="AG150" s="10" t="s">
        <v>114</v>
      </c>
      <c r="AH150" s="14"/>
      <c r="AI150" s="14"/>
      <c r="AJ150" s="14"/>
      <c r="AK150" s="14"/>
      <c r="AL150"/>
      <c r="AM150" s="10" t="s">
        <v>111</v>
      </c>
      <c r="AN150" s="10" t="s">
        <v>112</v>
      </c>
      <c r="AO150" s="10" t="s">
        <v>150</v>
      </c>
      <c r="AP150" s="10" t="s">
        <v>114</v>
      </c>
      <c r="AS150" s="11" t="s">
        <v>159</v>
      </c>
      <c r="AT150" s="14">
        <f t="shared" si="491"/>
        <v>0</v>
      </c>
      <c r="AU150" s="14">
        <f t="shared" si="491"/>
        <v>25.198755882894361</v>
      </c>
      <c r="AV150" s="14">
        <f t="shared" si="491"/>
        <v>58.520267309990004</v>
      </c>
      <c r="AW150" s="15">
        <f t="shared" si="492"/>
        <v>83.719023192884364</v>
      </c>
      <c r="AY150" s="11" t="s">
        <v>159</v>
      </c>
      <c r="AZ150" s="14">
        <f t="shared" si="493"/>
        <v>0</v>
      </c>
      <c r="BA150" s="14">
        <f t="shared" si="493"/>
        <v>21.439083601965184</v>
      </c>
      <c r="BB150" s="14">
        <f t="shared" si="493"/>
        <v>50.934514736856627</v>
      </c>
      <c r="BC150" s="15">
        <f t="shared" si="494"/>
        <v>72.373598338821807</v>
      </c>
      <c r="BE150" s="11" t="s">
        <v>159</v>
      </c>
      <c r="BF150" s="14">
        <f t="shared" si="495"/>
        <v>0</v>
      </c>
      <c r="BG150" s="14">
        <f t="shared" si="495"/>
        <v>3.7596722809291769</v>
      </c>
      <c r="BH150" s="14">
        <f t="shared" si="495"/>
        <v>7.5857525731333748</v>
      </c>
      <c r="BI150" s="15">
        <f t="shared" si="496"/>
        <v>11.345424854062552</v>
      </c>
      <c r="BT150" s="67" t="s">
        <v>261</v>
      </c>
      <c r="BU150" s="68">
        <v>0</v>
      </c>
      <c r="BV150" s="68">
        <v>31.93333333333333</v>
      </c>
      <c r="BW150" s="68">
        <v>75.866528041083342</v>
      </c>
      <c r="BX150" s="69">
        <v>107.79986137441668</v>
      </c>
      <c r="BY150" s="68"/>
      <c r="BZ150" s="64"/>
      <c r="CA150" s="67" t="s">
        <v>261</v>
      </c>
      <c r="CB150" s="68">
        <v>0</v>
      </c>
      <c r="CC150" s="68">
        <v>5.6</v>
      </c>
      <c r="CD150" s="68">
        <v>11.29891417</v>
      </c>
      <c r="CE150" s="69">
        <v>16.898914169999998</v>
      </c>
    </row>
    <row r="151" spans="1:83" x14ac:dyDescent="0.45">
      <c r="A151" s="11" t="s">
        <v>161</v>
      </c>
      <c r="B151" s="39">
        <v>1</v>
      </c>
      <c r="C151" s="16">
        <f>(AE151+AN151)/(AE153+AN153)</f>
        <v>0.77795517655735891</v>
      </c>
      <c r="D151" s="16">
        <f>(AF151+AO151)/(AF153+AO153)</f>
        <v>0.56045030180400579</v>
      </c>
      <c r="E151" s="17">
        <f>(AG151+AP151)/(AG153+AP153)</f>
        <v>0.75157199841811306</v>
      </c>
      <c r="F151" s="14"/>
      <c r="G151" s="11" t="s">
        <v>161</v>
      </c>
      <c r="H151" s="39">
        <v>1</v>
      </c>
      <c r="I151" s="16">
        <f>AE151/AE153</f>
        <v>0.73297940263650341</v>
      </c>
      <c r="J151" s="16">
        <f>AF151/AF153</f>
        <v>0.48114952571780328</v>
      </c>
      <c r="K151" s="17">
        <f>AG151/AG153</f>
        <v>0.67946858246864417</v>
      </c>
      <c r="L151" s="14"/>
      <c r="M151" s="11" t="s">
        <v>161</v>
      </c>
      <c r="N151" s="39">
        <v>1</v>
      </c>
      <c r="O151" s="16">
        <f>AN151/AN153</f>
        <v>0.82817887362423981</v>
      </c>
      <c r="P151" s="16">
        <f>AO151/AO153</f>
        <v>0.65545053089114358</v>
      </c>
      <c r="Q151" s="17">
        <f>AP151/AP153</f>
        <v>0.82274251015295907</v>
      </c>
      <c r="T151" s="11" t="s">
        <v>161</v>
      </c>
      <c r="U151" s="14">
        <f t="shared" ref="U151:W152" si="508">AD151+AM151</f>
        <v>22683.036925000801</v>
      </c>
      <c r="V151" s="14">
        <f t="shared" si="508"/>
        <v>19078.006237915684</v>
      </c>
      <c r="W151" s="14">
        <f t="shared" si="508"/>
        <v>18421.805574293416</v>
      </c>
      <c r="X151" s="15">
        <f>SUM(U151:W151)</f>
        <v>60182.848737209897</v>
      </c>
      <c r="Y151" s="14"/>
      <c r="Z151" s="14"/>
      <c r="AA151" s="14"/>
      <c r="AB151" s="14"/>
      <c r="AC151" s="11" t="s">
        <v>161</v>
      </c>
      <c r="AD151" s="14">
        <f t="shared" ref="AD151:AF151" si="509">AD15+AD49+AD83+AD117</f>
        <v>8924.5885019302623</v>
      </c>
      <c r="AE151" s="14">
        <f t="shared" si="509"/>
        <v>9482.968894548545</v>
      </c>
      <c r="AF151" s="14">
        <f t="shared" si="509"/>
        <v>8619.854000515541</v>
      </c>
      <c r="AG151" s="15">
        <f>SUM(AD151:AF151)</f>
        <v>27027.411396994346</v>
      </c>
      <c r="AH151" s="14"/>
      <c r="AI151" s="14"/>
      <c r="AJ151" s="14"/>
      <c r="AK151" s="14"/>
      <c r="AL151" s="11" t="s">
        <v>161</v>
      </c>
      <c r="AM151" s="14">
        <f t="shared" ref="AM151:AO151" si="510">AM15+AM49+AM83+AM117</f>
        <v>13758.448423070537</v>
      </c>
      <c r="AN151" s="14">
        <f t="shared" si="510"/>
        <v>9595.0373433671393</v>
      </c>
      <c r="AO151" s="14">
        <f t="shared" si="510"/>
        <v>9801.9515737778747</v>
      </c>
      <c r="AP151" s="15">
        <f>SUM(AM151:AO151)</f>
        <v>33155.437340215547</v>
      </c>
      <c r="AS151" s="11" t="s">
        <v>160</v>
      </c>
      <c r="AT151" s="14">
        <f t="shared" si="491"/>
        <v>0</v>
      </c>
      <c r="AU151" s="14">
        <f t="shared" si="491"/>
        <v>125.25731973638526</v>
      </c>
      <c r="AV151" s="14">
        <f t="shared" si="491"/>
        <v>379.73737336596253</v>
      </c>
      <c r="AW151" s="15">
        <f t="shared" si="492"/>
        <v>504.99469310234781</v>
      </c>
      <c r="AY151" s="11" t="s">
        <v>160</v>
      </c>
      <c r="AZ151" s="14">
        <f t="shared" si="493"/>
        <v>0</v>
      </c>
      <c r="BA151" s="14">
        <f t="shared" si="493"/>
        <v>104.13263587290459</v>
      </c>
      <c r="BB151" s="14">
        <f t="shared" si="493"/>
        <v>346.62434439915268</v>
      </c>
      <c r="BC151" s="15">
        <f t="shared" si="494"/>
        <v>450.75698027205726</v>
      </c>
      <c r="BE151" s="11" t="s">
        <v>160</v>
      </c>
      <c r="BF151" s="14">
        <f t="shared" si="495"/>
        <v>0</v>
      </c>
      <c r="BG151" s="14">
        <f t="shared" si="495"/>
        <v>21.12468386348068</v>
      </c>
      <c r="BH151" s="14">
        <f t="shared" si="495"/>
        <v>33.11302896680985</v>
      </c>
      <c r="BI151" s="15">
        <f t="shared" si="496"/>
        <v>54.237712830290533</v>
      </c>
      <c r="BT151" s="67" t="s">
        <v>262</v>
      </c>
      <c r="BU151" s="68">
        <v>0</v>
      </c>
      <c r="BV151" s="68">
        <v>155.10467863016666</v>
      </c>
      <c r="BW151" s="68">
        <v>516.29402341299976</v>
      </c>
      <c r="BX151" s="69">
        <v>671.3987020431664</v>
      </c>
      <c r="BY151" s="68"/>
      <c r="BZ151" s="64"/>
      <c r="CA151" s="67" t="s">
        <v>262</v>
      </c>
      <c r="CB151" s="68">
        <v>0</v>
      </c>
      <c r="CC151" s="68">
        <v>31.465037587333338</v>
      </c>
      <c r="CD151" s="68">
        <v>49.321576019999995</v>
      </c>
      <c r="CE151" s="69">
        <v>80.786613607333337</v>
      </c>
    </row>
    <row r="152" spans="1:83" x14ac:dyDescent="0.45">
      <c r="A152" s="11" t="s">
        <v>163</v>
      </c>
      <c r="B152" s="39">
        <f>1-B151</f>
        <v>0</v>
      </c>
      <c r="C152" s="16">
        <f>(AE152+AN152)/(AE153+AN153)</f>
        <v>0.22204482344264095</v>
      </c>
      <c r="D152" s="16">
        <f>(AF152+AO152)/(AF153+AO153)</f>
        <v>0.4395496981959941</v>
      </c>
      <c r="E152" s="17">
        <f>(AG152+AP152)/(AG153+AP153)</f>
        <v>0.24842800158188699</v>
      </c>
      <c r="F152" s="14"/>
      <c r="G152" s="11" t="s">
        <v>163</v>
      </c>
      <c r="H152" s="42">
        <f>1-H151</f>
        <v>0</v>
      </c>
      <c r="I152" s="12">
        <f>AE152/AE153</f>
        <v>0.26702059736349665</v>
      </c>
      <c r="J152" s="12">
        <f>AF152/AF153</f>
        <v>0.51885047428219666</v>
      </c>
      <c r="K152" s="17">
        <f>AG152/AG153</f>
        <v>0.32053141753135589</v>
      </c>
      <c r="L152" s="14"/>
      <c r="M152" s="11" t="s">
        <v>163</v>
      </c>
      <c r="N152" s="42">
        <f>1-N151</f>
        <v>0</v>
      </c>
      <c r="O152" s="12">
        <f t="shared" ref="O152:P152" si="511">1-O151</f>
        <v>0.17182112637576019</v>
      </c>
      <c r="P152" s="12">
        <f t="shared" si="511"/>
        <v>0.34454946910885642</v>
      </c>
      <c r="Q152" s="17">
        <f>AP152/AP153</f>
        <v>0.17725748984704087</v>
      </c>
      <c r="T152" s="11" t="s">
        <v>163</v>
      </c>
      <c r="U152" s="14">
        <f t="shared" si="508"/>
        <v>0</v>
      </c>
      <c r="V152" s="14">
        <f t="shared" si="508"/>
        <v>5445.2655556348191</v>
      </c>
      <c r="W152" s="14">
        <f t="shared" si="508"/>
        <v>14447.844981690538</v>
      </c>
      <c r="X152" s="15">
        <f t="shared" ref="X152" si="512">SUM(U152:W152)</f>
        <v>19893.110537325356</v>
      </c>
      <c r="Y152" s="14"/>
      <c r="Z152" s="14"/>
      <c r="AA152" s="14"/>
      <c r="AB152" s="14"/>
      <c r="AC152" s="11" t="s">
        <v>163</v>
      </c>
      <c r="AD152" s="14">
        <f t="shared" ref="AD152:AF152" si="513">AD16+AD50+AD84+AD118</f>
        <v>0</v>
      </c>
      <c r="AE152" s="14">
        <f t="shared" si="513"/>
        <v>3454.5964182537118</v>
      </c>
      <c r="AF152" s="14">
        <f t="shared" si="513"/>
        <v>9295.2712147821458</v>
      </c>
      <c r="AG152" s="15">
        <f t="shared" ref="AG152" si="514">SUM(AD152:AF152)</f>
        <v>12749.867633035858</v>
      </c>
      <c r="AH152" s="14"/>
      <c r="AI152" s="14"/>
      <c r="AJ152" s="14"/>
      <c r="AK152" s="14"/>
      <c r="AL152" s="11" t="s">
        <v>163</v>
      </c>
      <c r="AM152" s="14">
        <f t="shared" ref="AM152:AO152" si="515">AM16+AM50+AM84+AM118</f>
        <v>0</v>
      </c>
      <c r="AN152" s="14">
        <f t="shared" si="515"/>
        <v>1990.6691373811075</v>
      </c>
      <c r="AO152" s="14">
        <f t="shared" si="515"/>
        <v>5152.5737669083928</v>
      </c>
      <c r="AP152" s="15">
        <f t="shared" ref="AP152" si="516">SUM(AM152:AO152)</f>
        <v>7143.2429042895001</v>
      </c>
      <c r="AS152" s="11" t="s">
        <v>162</v>
      </c>
      <c r="AT152" s="14">
        <f t="shared" si="491"/>
        <v>1024.019065065778</v>
      </c>
      <c r="AU152" s="14">
        <f t="shared" si="491"/>
        <v>1371.12594066975</v>
      </c>
      <c r="AV152" s="14">
        <f t="shared" si="491"/>
        <v>1450.2121538192912</v>
      </c>
      <c r="AW152" s="15">
        <f t="shared" si="492"/>
        <v>3845.3571595548192</v>
      </c>
      <c r="AY152" s="11" t="s">
        <v>162</v>
      </c>
      <c r="AZ152" s="14">
        <f t="shared" si="493"/>
        <v>437.61378501311708</v>
      </c>
      <c r="BA152" s="14">
        <f t="shared" si="493"/>
        <v>746.52344024895217</v>
      </c>
      <c r="BB152" s="14">
        <f t="shared" si="493"/>
        <v>765.13495999655311</v>
      </c>
      <c r="BC152" s="15">
        <f t="shared" si="494"/>
        <v>1949.2721852586224</v>
      </c>
      <c r="BE152" s="11" t="s">
        <v>162</v>
      </c>
      <c r="BF152" s="14">
        <f t="shared" si="495"/>
        <v>586.40528005266083</v>
      </c>
      <c r="BG152" s="14">
        <f t="shared" si="495"/>
        <v>624.60250042079747</v>
      </c>
      <c r="BH152" s="14">
        <f t="shared" si="495"/>
        <v>685.0771938227382</v>
      </c>
      <c r="BI152" s="15">
        <f t="shared" si="496"/>
        <v>1896.0849742961964</v>
      </c>
      <c r="BT152" s="67" t="s">
        <v>263</v>
      </c>
      <c r="BU152" s="68">
        <v>651.82202409083311</v>
      </c>
      <c r="BV152" s="68">
        <v>1111.940337619252</v>
      </c>
      <c r="BW152" s="68">
        <v>1139.662038554528</v>
      </c>
      <c r="BX152" s="69">
        <v>2903.4244002646128</v>
      </c>
      <c r="BY152" s="68"/>
      <c r="BZ152" s="64"/>
      <c r="CA152" s="67" t="s">
        <v>263</v>
      </c>
      <c r="CB152" s="68">
        <v>873.44569497512566</v>
      </c>
      <c r="CC152" s="68">
        <v>930.34013099993251</v>
      </c>
      <c r="CD152" s="68">
        <v>1020.41667431162</v>
      </c>
      <c r="CE152" s="69">
        <v>2824.2025002866785</v>
      </c>
    </row>
    <row r="153" spans="1:83" x14ac:dyDescent="0.45">
      <c r="B153" s="18">
        <f>SUM(B151:B152)</f>
        <v>1</v>
      </c>
      <c r="C153" s="18">
        <f t="shared" ref="C153:E153" si="517">SUM(C151:C152)</f>
        <v>0.99999999999999989</v>
      </c>
      <c r="D153" s="18">
        <f t="shared" si="517"/>
        <v>0.99999999999999989</v>
      </c>
      <c r="E153" s="19">
        <f t="shared" si="517"/>
        <v>1</v>
      </c>
      <c r="F153" s="14"/>
      <c r="H153" s="18">
        <f>SUM(H151:H152)</f>
        <v>1</v>
      </c>
      <c r="I153" s="18">
        <f t="shared" ref="I153:K153" si="518">SUM(I151:I152)</f>
        <v>1</v>
      </c>
      <c r="J153" s="18">
        <f t="shared" si="518"/>
        <v>1</v>
      </c>
      <c r="K153" s="19">
        <f t="shared" si="518"/>
        <v>1</v>
      </c>
      <c r="L153" s="14"/>
      <c r="N153" s="18">
        <f>SUM(N151:N152)</f>
        <v>1</v>
      </c>
      <c r="O153" s="18">
        <f t="shared" ref="O153:Q153" si="519">SUM(O151:O152)</f>
        <v>1</v>
      </c>
      <c r="P153" s="18">
        <f t="shared" si="519"/>
        <v>1</v>
      </c>
      <c r="Q153" s="19">
        <f t="shared" si="519"/>
        <v>1</v>
      </c>
      <c r="U153" s="20">
        <f>SUM(U151:U152)</f>
        <v>22683.036925000801</v>
      </c>
      <c r="V153" s="20">
        <f t="shared" ref="V153:X153" si="520">SUM(V151:V152)</f>
        <v>24523.271793550502</v>
      </c>
      <c r="W153" s="20">
        <f t="shared" si="520"/>
        <v>32869.650555983957</v>
      </c>
      <c r="X153" s="21">
        <f t="shared" si="520"/>
        <v>80075.959274535257</v>
      </c>
      <c r="Y153" s="14"/>
      <c r="Z153" s="14"/>
      <c r="AA153" s="14"/>
      <c r="AB153" s="14"/>
      <c r="AD153" s="20">
        <f>SUM(AD151:AD152)</f>
        <v>8924.5885019302623</v>
      </c>
      <c r="AE153" s="20">
        <f t="shared" ref="AE153:AG153" si="521">SUM(AE151:AE152)</f>
        <v>12937.565312802257</v>
      </c>
      <c r="AF153" s="20">
        <f t="shared" si="521"/>
        <v>17915.125215297689</v>
      </c>
      <c r="AG153" s="21">
        <f t="shared" si="521"/>
        <v>39777.2790300302</v>
      </c>
      <c r="AH153" s="14"/>
      <c r="AI153" s="14"/>
      <c r="AJ153" s="14"/>
      <c r="AK153" s="14"/>
      <c r="AM153" s="20">
        <f>SUM(AM151:AM152)</f>
        <v>13758.448423070537</v>
      </c>
      <c r="AN153" s="20">
        <f t="shared" ref="AN153:AP153" si="522">SUM(AN151:AN152)</f>
        <v>11585.706480748247</v>
      </c>
      <c r="AO153" s="20">
        <f t="shared" si="522"/>
        <v>14954.525340686268</v>
      </c>
      <c r="AP153" s="21">
        <f t="shared" si="522"/>
        <v>40298.680244505049</v>
      </c>
      <c r="AS153" s="11" t="s">
        <v>164</v>
      </c>
      <c r="AT153" s="14">
        <f t="shared" si="491"/>
        <v>250.402681588663</v>
      </c>
      <c r="AU153" s="14">
        <f t="shared" si="491"/>
        <v>2538.13928943879</v>
      </c>
      <c r="AV153" s="14">
        <f t="shared" si="491"/>
        <v>6976.9549880106424</v>
      </c>
      <c r="AW153" s="15">
        <f t="shared" si="492"/>
        <v>9765.4969590380952</v>
      </c>
      <c r="AY153" s="11" t="s">
        <v>164</v>
      </c>
      <c r="AZ153" s="14">
        <f t="shared" si="493"/>
        <v>93.973527324672858</v>
      </c>
      <c r="BA153" s="14">
        <f t="shared" si="493"/>
        <v>1600.0895818004515</v>
      </c>
      <c r="BB153" s="14">
        <f t="shared" si="493"/>
        <v>4464.6003936925717</v>
      </c>
      <c r="BC153" s="15">
        <f t="shared" si="494"/>
        <v>6158.6635028176961</v>
      </c>
      <c r="BE153" s="11" t="s">
        <v>164</v>
      </c>
      <c r="BF153" s="14">
        <f t="shared" si="495"/>
        <v>156.42915426399017</v>
      </c>
      <c r="BG153" s="14">
        <f t="shared" si="495"/>
        <v>938.04970763833853</v>
      </c>
      <c r="BH153" s="14">
        <f t="shared" si="495"/>
        <v>2512.3545943180702</v>
      </c>
      <c r="BI153" s="15">
        <f t="shared" si="496"/>
        <v>3606.8334562203991</v>
      </c>
      <c r="BT153" s="67" t="s">
        <v>264</v>
      </c>
      <c r="BU153" s="68">
        <v>139.97277254391665</v>
      </c>
      <c r="BV153" s="68">
        <v>2383.3198716639213</v>
      </c>
      <c r="BW153" s="68">
        <v>6649.9844498413004</v>
      </c>
      <c r="BX153" s="69">
        <v>9173.2770940491391</v>
      </c>
      <c r="BY153" s="68"/>
      <c r="BZ153" s="64"/>
      <c r="CA153" s="67" t="s">
        <v>264</v>
      </c>
      <c r="CB153" s="68">
        <v>232.99989957152508</v>
      </c>
      <c r="CC153" s="68">
        <v>1397.217089750289</v>
      </c>
      <c r="CD153" s="68">
        <v>3742.1308765518502</v>
      </c>
      <c r="CE153" s="69">
        <v>5372.347865873664</v>
      </c>
    </row>
    <row r="154" spans="1:83" x14ac:dyDescent="0.45">
      <c r="AT154" s="20">
        <f>SUM(AT142:AT153)</f>
        <v>22682.036925000801</v>
      </c>
      <c r="AU154" s="20">
        <f>SUM(AU142:AU153)</f>
        <v>24528.817103512327</v>
      </c>
      <c r="AV154" s="20">
        <f>SUM(AV142:AV153)</f>
        <v>32867.478003435404</v>
      </c>
      <c r="AW154" s="21">
        <f>SUM(AW142:AW153)</f>
        <v>80078.332031948521</v>
      </c>
      <c r="AZ154" s="20">
        <f>SUM(AZ142:AZ153)</f>
        <v>8924.5885019302641</v>
      </c>
      <c r="BA154" s="20">
        <f>SUM(BA142:BA153)</f>
        <v>12940.812198889738</v>
      </c>
      <c r="BB154" s="20">
        <f>SUM(BB142:BB153)</f>
        <v>17913.125215297689</v>
      </c>
      <c r="BC154" s="21">
        <f>SUM(BC142:BC153)</f>
        <v>39778.525916117687</v>
      </c>
      <c r="BF154" s="20">
        <f>SUM(BF142:BF153)</f>
        <v>13757.448423070533</v>
      </c>
      <c r="BG154" s="20">
        <f>SUM(BG142:BG153)</f>
        <v>11588.004904622585</v>
      </c>
      <c r="BH154" s="20">
        <f>SUM(BH142:BH153)</f>
        <v>14954.352788137727</v>
      </c>
      <c r="BI154" s="21">
        <f>SUM(BI142:BI153)</f>
        <v>40299.806115830848</v>
      </c>
      <c r="BT154" s="64"/>
      <c r="BU154" s="70">
        <v>13293.09893958572</v>
      </c>
      <c r="BV154" s="70">
        <v>19275.230099542729</v>
      </c>
      <c r="BW154" s="70">
        <v>26681.448198159243</v>
      </c>
      <c r="BX154" s="71">
        <v>59249.777237287701</v>
      </c>
      <c r="BY154" s="68"/>
      <c r="BZ154" s="64"/>
      <c r="CA154" s="64"/>
      <c r="CB154" s="70">
        <v>20491.602834637142</v>
      </c>
      <c r="CC154" s="70">
        <v>17260.235099493479</v>
      </c>
      <c r="CD154" s="70">
        <v>22274.381742888087</v>
      </c>
      <c r="CE154" s="71">
        <v>60026.219677018715</v>
      </c>
    </row>
    <row r="155" spans="1:83" x14ac:dyDescent="0.45">
      <c r="A155"/>
      <c r="B155" s="10" t="s">
        <v>111</v>
      </c>
      <c r="C155" s="10" t="s">
        <v>112</v>
      </c>
      <c r="D155" s="10" t="s">
        <v>150</v>
      </c>
      <c r="E155" s="10" t="s">
        <v>114</v>
      </c>
      <c r="F155" s="14"/>
      <c r="G155"/>
      <c r="H155" s="10" t="s">
        <v>111</v>
      </c>
      <c r="I155" s="10" t="s">
        <v>112</v>
      </c>
      <c r="J155" s="10" t="s">
        <v>150</v>
      </c>
      <c r="K155" s="10" t="s">
        <v>114</v>
      </c>
      <c r="L155" s="14"/>
      <c r="M155"/>
      <c r="N155" s="10" t="s">
        <v>111</v>
      </c>
      <c r="O155" s="10" t="s">
        <v>112</v>
      </c>
      <c r="P155" s="10" t="s">
        <v>150</v>
      </c>
      <c r="Q155" s="10" t="s">
        <v>114</v>
      </c>
      <c r="T155"/>
      <c r="U155" s="10" t="s">
        <v>111</v>
      </c>
      <c r="V155" s="10" t="s">
        <v>112</v>
      </c>
      <c r="W155" s="10" t="s">
        <v>150</v>
      </c>
      <c r="X155" s="10" t="s">
        <v>114</v>
      </c>
      <c r="Y155" s="14"/>
      <c r="Z155" s="14"/>
      <c r="AA155" s="14"/>
      <c r="AB155" s="14"/>
      <c r="AC155"/>
      <c r="AD155" s="10" t="s">
        <v>111</v>
      </c>
      <c r="AE155" s="10" t="s">
        <v>112</v>
      </c>
      <c r="AF155" s="10" t="s">
        <v>150</v>
      </c>
      <c r="AG155" s="10" t="s">
        <v>114</v>
      </c>
      <c r="AH155" s="14"/>
      <c r="AI155" s="14"/>
      <c r="AL155"/>
      <c r="AM155" s="10" t="s">
        <v>111</v>
      </c>
      <c r="AN155" s="10" t="s">
        <v>112</v>
      </c>
      <c r="AO155" s="10" t="s">
        <v>150</v>
      </c>
      <c r="AP155" s="10" t="s">
        <v>114</v>
      </c>
      <c r="BB155" s="91" t="s">
        <v>253</v>
      </c>
      <c r="BC155" s="75">
        <f>SUM(BC142:BC153)/$BL$10</f>
        <v>59249.777237287693</v>
      </c>
      <c r="BH155" s="91" t="s">
        <v>253</v>
      </c>
      <c r="BI155" s="75">
        <f>SUM(BI142:BI153)/$BL$10</f>
        <v>60026.219677018707</v>
      </c>
      <c r="BW155" s="2" t="s">
        <v>304</v>
      </c>
      <c r="BX155" s="2">
        <v>7.0790915000543464E-2</v>
      </c>
      <c r="CD155" s="2" t="s">
        <v>304</v>
      </c>
      <c r="CE155" s="2">
        <v>-7.0890833005250897E-2</v>
      </c>
    </row>
    <row r="156" spans="1:83" x14ac:dyDescent="0.45">
      <c r="A156" s="11" t="s">
        <v>165</v>
      </c>
      <c r="B156" s="16">
        <f>(AD156+AM156)/(AD162+AM162)</f>
        <v>0.42999495267354876</v>
      </c>
      <c r="C156" s="16">
        <f>(AE156+AN156)/(AE162+AN162)</f>
        <v>0.41676690080780365</v>
      </c>
      <c r="D156" s="16">
        <f>(AF156+AO156)/(AF162+AO162)</f>
        <v>0.37825852205812732</v>
      </c>
      <c r="E156" s="17">
        <f>(AG156+AP156)/(AG162+AP162)</f>
        <v>0.40996527067595873</v>
      </c>
      <c r="G156" s="11" t="s">
        <v>165</v>
      </c>
      <c r="H156" s="16">
        <f>AD156/AD162</f>
        <v>0.44009235633494564</v>
      </c>
      <c r="I156" s="16">
        <f>AE156/AE162</f>
        <v>0.41508133017004145</v>
      </c>
      <c r="J156" s="16">
        <f>AF156/AF162</f>
        <v>0.38542298261270935</v>
      </c>
      <c r="K156" s="17">
        <f>AG156/AG162</f>
        <v>0.41388115939410186</v>
      </c>
      <c r="M156" s="11" t="s">
        <v>165</v>
      </c>
      <c r="N156" s="16">
        <f>AM156/AM162</f>
        <v>0.42344514634039115</v>
      </c>
      <c r="O156" s="16">
        <f>AN156/AN162</f>
        <v>0.41843278425936864</v>
      </c>
      <c r="P156" s="16">
        <f>AO156/AO162</f>
        <v>0.37195808244586065</v>
      </c>
      <c r="Q156" s="17">
        <f>AP156/AP162</f>
        <v>0.40677314462181902</v>
      </c>
      <c r="T156" s="11" t="s">
        <v>165</v>
      </c>
      <c r="U156" s="14">
        <f t="shared" ref="U156:W161" si="523">AD156+AM156</f>
        <v>9753.5913890580778</v>
      </c>
      <c r="V156" s="14">
        <f t="shared" si="523"/>
        <v>7951.0815333680639</v>
      </c>
      <c r="W156" s="14">
        <f t="shared" si="523"/>
        <v>6968.2049501743986</v>
      </c>
      <c r="X156" s="15">
        <f>SUM(U156:W156)</f>
        <v>24672.87787260054</v>
      </c>
      <c r="AC156" s="11" t="s">
        <v>165</v>
      </c>
      <c r="AD156" s="14">
        <f t="shared" ref="AD156:AF156" si="524">AD20+AD54+AD88+AD122</f>
        <v>3927.6431831342516</v>
      </c>
      <c r="AE156" s="14">
        <f t="shared" si="524"/>
        <v>3936.2033427103361</v>
      </c>
      <c r="AF156" s="14">
        <f t="shared" si="524"/>
        <v>3322.2898385647936</v>
      </c>
      <c r="AG156" s="15">
        <f>SUM(AD156:AF156)</f>
        <v>11186.136364409382</v>
      </c>
      <c r="AL156" s="11" t="s">
        <v>165</v>
      </c>
      <c r="AM156" s="14">
        <f t="shared" ref="AM156:AO156" si="525">AM20+AM54+AM88+AM122</f>
        <v>5825.9482059238271</v>
      </c>
      <c r="AN156" s="14">
        <f t="shared" si="525"/>
        <v>4014.8781906577278</v>
      </c>
      <c r="AO156" s="14">
        <f t="shared" si="525"/>
        <v>3645.915111609605</v>
      </c>
      <c r="AP156" s="15">
        <f>SUM(AM156:AO156)</f>
        <v>13486.74150819116</v>
      </c>
      <c r="AW156" s="14"/>
      <c r="BB156" s="62" t="s">
        <v>252</v>
      </c>
      <c r="BC156" s="75">
        <f>BX154</f>
        <v>59249.777237287701</v>
      </c>
      <c r="BH156" s="62" t="s">
        <v>252</v>
      </c>
      <c r="BI156" s="75">
        <f>CE154</f>
        <v>60026.219677018715</v>
      </c>
    </row>
    <row r="157" spans="1:83" x14ac:dyDescent="0.45">
      <c r="A157" s="11" t="s">
        <v>367</v>
      </c>
      <c r="B157" s="16">
        <f>(AD157+AM157)/(AD162+AM162)</f>
        <v>1.0612589641015318E-2</v>
      </c>
      <c r="C157" s="16">
        <f>(AE157+AN157)/(AE162+AN162)</f>
        <v>1.0992287705494569E-2</v>
      </c>
      <c r="D157" s="39">
        <f>(AF157+AO157)/(AF162+AO162)</f>
        <v>6.2709588337285741E-3</v>
      </c>
      <c r="E157" s="17">
        <f>(AG157+AP157)/(AG162+AP162)</f>
        <v>9.4039928714913842E-3</v>
      </c>
      <c r="G157" s="11" t="s">
        <v>367</v>
      </c>
      <c r="H157" s="16">
        <f>AD157/AD162</f>
        <v>1.2760725292403444E-2</v>
      </c>
      <c r="I157" s="16">
        <f>AE157/AE162</f>
        <v>9.7720929940542118E-3</v>
      </c>
      <c r="J157" s="39">
        <f>AF157/AF162</f>
        <v>6.4622107203010856E-3</v>
      </c>
      <c r="K157" s="13">
        <f>AG157/AG162</f>
        <v>9.7033335969738052E-3</v>
      </c>
      <c r="M157" s="11" t="s">
        <v>367</v>
      </c>
      <c r="N157" s="16">
        <f>AM157/AM162</f>
        <v>9.2191747627200209E-3</v>
      </c>
      <c r="O157" s="16">
        <f>AN157/AN162</f>
        <v>1.2198230744567821E-2</v>
      </c>
      <c r="P157" s="39">
        <f>AO157/AO162</f>
        <v>6.1027715776327133E-3</v>
      </c>
      <c r="Q157" s="13">
        <f>AP157/AP162</f>
        <v>9.1599784477795002E-3</v>
      </c>
      <c r="T157" s="11" t="s">
        <v>367</v>
      </c>
      <c r="U157" s="14">
        <f t="shared" si="523"/>
        <v>240.72576269703143</v>
      </c>
      <c r="V157" s="14">
        <f t="shared" si="523"/>
        <v>209.71093341438922</v>
      </c>
      <c r="W157" s="14">
        <f t="shared" si="523"/>
        <v>115.52238439934558</v>
      </c>
      <c r="X157" s="15">
        <f t="shared" ref="X157:X158" si="526">SUM(U157:W157)</f>
        <v>565.95908051076617</v>
      </c>
      <c r="AC157" s="11" t="s">
        <v>166</v>
      </c>
      <c r="AD157" s="14">
        <f t="shared" ref="AD157:AF157" si="527">AD21+AD55+AD89+AD123</f>
        <v>113.88422222087446</v>
      </c>
      <c r="AE157" s="14">
        <f t="shared" si="527"/>
        <v>92.668453897251808</v>
      </c>
      <c r="AF157" s="14">
        <f t="shared" si="527"/>
        <v>55.703312929561719</v>
      </c>
      <c r="AG157" s="15">
        <f t="shared" ref="AG157:AG161" si="528">SUM(AD157:AF157)</f>
        <v>262.25598904768799</v>
      </c>
      <c r="AL157" s="11" t="s">
        <v>367</v>
      </c>
      <c r="AM157" s="14">
        <f t="shared" ref="AM157:AO157" si="529">AM21+AM55+AM89+AM123</f>
        <v>126.84154047615695</v>
      </c>
      <c r="AN157" s="14">
        <f t="shared" si="529"/>
        <v>117.04247951713739</v>
      </c>
      <c r="AO157" s="14">
        <f t="shared" si="529"/>
        <v>59.819071469783864</v>
      </c>
      <c r="AP157" s="15">
        <f t="shared" ref="AP157:AP161" si="530">SUM(AM157:AO157)</f>
        <v>303.70309146307818</v>
      </c>
      <c r="BB157" s="62" t="s">
        <v>187</v>
      </c>
      <c r="BC157" s="75">
        <f>BC155-BC156</f>
        <v>0</v>
      </c>
      <c r="BH157" s="62" t="s">
        <v>187</v>
      </c>
      <c r="BI157" s="75">
        <f>BI155-BI156</f>
        <v>0</v>
      </c>
    </row>
    <row r="158" spans="1:83" x14ac:dyDescent="0.45">
      <c r="A158" s="11" t="s">
        <v>370</v>
      </c>
      <c r="B158" s="16">
        <f>(AD158+AM158)/(AD162+AM162)</f>
        <v>7.7673998132663097E-2</v>
      </c>
      <c r="C158" s="16">
        <f>(AE158+AN158)/(AE162+AN162)</f>
        <v>0.11397597614535192</v>
      </c>
      <c r="D158" s="39">
        <f>(AF158+AO158)/(AF162+AO162)</f>
        <v>0.12895833390996081</v>
      </c>
      <c r="E158" s="17">
        <f>(AG158+AP158)/(AG162+AP162)</f>
        <v>0.10487974628227818</v>
      </c>
      <c r="G158" s="11" t="s">
        <v>370</v>
      </c>
      <c r="H158" s="16">
        <f>AD158/AD162</f>
        <v>7.168843502953462E-2</v>
      </c>
      <c r="I158" s="16">
        <f>AE158/AE162</f>
        <v>9.9379074967242437E-2</v>
      </c>
      <c r="J158" s="39">
        <f>AF158/AF162</f>
        <v>0.12043750702495425</v>
      </c>
      <c r="K158" s="13">
        <f>AG158/AG162</f>
        <v>9.6951652080964734E-2</v>
      </c>
      <c r="M158" s="11" t="s">
        <v>370</v>
      </c>
      <c r="N158" s="16">
        <f>AM158/AM162</f>
        <v>8.1556608002987196E-2</v>
      </c>
      <c r="O158" s="16">
        <f>AN158/AN162</f>
        <v>0.12840238793253475</v>
      </c>
      <c r="P158" s="39">
        <f>AO158/AO162</f>
        <v>0.13645156453445323</v>
      </c>
      <c r="Q158" s="13">
        <f>AP158/AP162</f>
        <v>0.1113425131996405</v>
      </c>
      <c r="T158" s="11" t="s">
        <v>368</v>
      </c>
      <c r="U158" s="14">
        <f t="shared" si="523"/>
        <v>1761.8821677556402</v>
      </c>
      <c r="V158" s="14">
        <f t="shared" si="523"/>
        <v>2174.4343838735526</v>
      </c>
      <c r="W158" s="14">
        <f t="shared" si="523"/>
        <v>2375.6453544741075</v>
      </c>
      <c r="X158" s="15">
        <f t="shared" si="526"/>
        <v>6311.9619061033009</v>
      </c>
      <c r="AC158" s="11" t="s">
        <v>368</v>
      </c>
      <c r="AD158" s="14">
        <f t="shared" ref="AD158:AF158" si="531">AD22+AD56+AD90+AD124</f>
        <v>639.78978298595928</v>
      </c>
      <c r="AE158" s="14">
        <f t="shared" si="531"/>
        <v>942.40867668336762</v>
      </c>
      <c r="AF158" s="14">
        <f t="shared" si="531"/>
        <v>1038.1537267411702</v>
      </c>
      <c r="AG158" s="15">
        <f t="shared" si="528"/>
        <v>2620.3521864104969</v>
      </c>
      <c r="AL158" s="11" t="s">
        <v>368</v>
      </c>
      <c r="AM158" s="14">
        <f t="shared" ref="AM158:AO158" si="532">AM22+AM56+AM90+AM124</f>
        <v>1122.0923847696811</v>
      </c>
      <c r="AN158" s="14">
        <f t="shared" si="532"/>
        <v>1232.0257071901851</v>
      </c>
      <c r="AO158" s="14">
        <f t="shared" si="532"/>
        <v>1337.4916277329373</v>
      </c>
      <c r="AP158" s="15">
        <f t="shared" si="530"/>
        <v>3691.609719692804</v>
      </c>
      <c r="AX158" s="60"/>
      <c r="BD158" s="60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</row>
    <row r="159" spans="1:83" x14ac:dyDescent="0.45">
      <c r="A159" s="11" t="s">
        <v>167</v>
      </c>
      <c r="B159" s="16">
        <f>(AD159+AM159)/(AD162+AM162)</f>
        <v>0.42535820449162653</v>
      </c>
      <c r="C159" s="16">
        <f>(AE159+AN159)/(AE162+AN162)</f>
        <v>0.38512696762330867</v>
      </c>
      <c r="D159" s="16">
        <f>(AF159+AO159)/(AF162+AO162)</f>
        <v>0.40445006511811804</v>
      </c>
      <c r="E159" s="17">
        <f>(AG159+AP159)/(AG162+AP162)</f>
        <v>0.40620494919417255</v>
      </c>
      <c r="G159" s="11" t="s">
        <v>167</v>
      </c>
      <c r="H159" s="16">
        <f t="shared" ref="H159" si="533">AD159/AD162</f>
        <v>0.41567003346417986</v>
      </c>
      <c r="I159" s="16">
        <f t="shared" ref="I159" si="534">AE159/AE162</f>
        <v>0.39488961094867614</v>
      </c>
      <c r="J159" s="16">
        <f t="shared" ref="J159" si="535">AF159/AF162</f>
        <v>0.39277204084246847</v>
      </c>
      <c r="K159" s="13">
        <f>AG159/AG162</f>
        <v>0.40107605523073353</v>
      </c>
      <c r="M159" s="11" t="s">
        <v>167</v>
      </c>
      <c r="N159" s="16">
        <f>AM159/AM162</f>
        <v>0.43164255699254528</v>
      </c>
      <c r="O159" s="16">
        <f>AN159/AN162</f>
        <v>0.37547835035690175</v>
      </c>
      <c r="P159" s="16">
        <f>AO159/AO162</f>
        <v>0.41471974085696467</v>
      </c>
      <c r="Q159" s="13">
        <f>AP159/AP162</f>
        <v>0.41038588415633309</v>
      </c>
      <c r="T159" s="11" t="s">
        <v>167</v>
      </c>
      <c r="U159" s="14">
        <f t="shared" si="523"/>
        <v>9648.4158588356058</v>
      </c>
      <c r="V159" s="14">
        <f t="shared" si="523"/>
        <v>7347.4546907070335</v>
      </c>
      <c r="W159" s="14">
        <f t="shared" si="523"/>
        <v>7450.7004641162821</v>
      </c>
      <c r="X159" s="15">
        <f t="shared" ref="X159:X161" si="536">SUM(U159:W159)</f>
        <v>24446.571013658922</v>
      </c>
      <c r="AC159" s="11" t="s">
        <v>167</v>
      </c>
      <c r="AD159" s="14">
        <f t="shared" ref="AD159:AF159" si="537">AD23+AD57+AD91+AD125</f>
        <v>3709.6840012513867</v>
      </c>
      <c r="AE159" s="14">
        <f t="shared" si="537"/>
        <v>3744.7258974066708</v>
      </c>
      <c r="AF159" s="14">
        <f t="shared" si="537"/>
        <v>3385.6376475466045</v>
      </c>
      <c r="AG159" s="15">
        <f t="shared" si="528"/>
        <v>10840.047546204662</v>
      </c>
      <c r="AL159" s="11" t="s">
        <v>167</v>
      </c>
      <c r="AM159" s="14">
        <f t="shared" ref="AM159:AO159" si="538">AM23+AM57+AM91+AM125</f>
        <v>5938.7318575842191</v>
      </c>
      <c r="AN159" s="14">
        <f t="shared" si="538"/>
        <v>3602.7287933003627</v>
      </c>
      <c r="AO159" s="14">
        <f t="shared" si="538"/>
        <v>4065.062816569678</v>
      </c>
      <c r="AP159" s="15">
        <f t="shared" si="530"/>
        <v>13606.523467454261</v>
      </c>
      <c r="AX159" s="60"/>
      <c r="BD159" s="60"/>
    </row>
    <row r="160" spans="1:83" x14ac:dyDescent="0.45">
      <c r="A160" s="11" t="s">
        <v>168</v>
      </c>
      <c r="B160" s="16">
        <f>(AD160+AM160)/(AD162+AM162)</f>
        <v>1.7634323010739703E-4</v>
      </c>
      <c r="C160" s="16">
        <f>(AE160+AN160)/(AE162+AN162)</f>
        <v>1.2684111526707485E-3</v>
      </c>
      <c r="D160" s="16">
        <f>(AF160+AO160)/(AF162+AO162)</f>
        <v>3.3395351537005712E-3</v>
      </c>
      <c r="E160" s="17">
        <f>(AG160+AP160)/(AG162+AP162)</f>
        <v>1.4907739509747203E-3</v>
      </c>
      <c r="G160" s="11" t="s">
        <v>168</v>
      </c>
      <c r="H160" s="16">
        <f t="shared" ref="H160" si="539">AD160/AD162</f>
        <v>2.2409996825819233E-4</v>
      </c>
      <c r="I160" s="16">
        <f>AE160/AE162</f>
        <v>2.1553464773795645E-3</v>
      </c>
      <c r="J160" s="16">
        <f t="shared" ref="J160" si="540">AF160/AF162</f>
        <v>6.1409989929865055E-3</v>
      </c>
      <c r="K160" s="13">
        <f>AG160/AG162</f>
        <v>2.7887834773256872E-3</v>
      </c>
      <c r="M160" s="11" t="s">
        <v>168</v>
      </c>
      <c r="N160" s="16">
        <f>AM160/AM162</f>
        <v>1.4536522858539383E-4</v>
      </c>
      <c r="O160" s="16">
        <f>AN160/AN162</f>
        <v>3.9183508582467001E-4</v>
      </c>
      <c r="P160" s="16">
        <f>AO160/AO162</f>
        <v>8.7592276992083185E-4</v>
      </c>
      <c r="Q160" s="13">
        <f>AP160/AP162</f>
        <v>4.3267186334660144E-4</v>
      </c>
      <c r="T160" s="11" t="s">
        <v>168</v>
      </c>
      <c r="U160" s="14">
        <f t="shared" si="523"/>
        <v>4</v>
      </c>
      <c r="V160" s="14">
        <f t="shared" si="523"/>
        <v>24.198755882894361</v>
      </c>
      <c r="W160" s="14">
        <f t="shared" si="523"/>
        <v>61.520267309990004</v>
      </c>
      <c r="X160" s="15">
        <f t="shared" si="536"/>
        <v>89.719023192884364</v>
      </c>
      <c r="AC160" s="11" t="s">
        <v>168</v>
      </c>
      <c r="AD160" s="14">
        <f t="shared" ref="AD160:AF160" si="541">AD24+AD58+AD92+AD126</f>
        <v>2</v>
      </c>
      <c r="AE160" s="14">
        <f t="shared" si="541"/>
        <v>20.439083601965184</v>
      </c>
      <c r="AF160" s="14">
        <f t="shared" si="541"/>
        <v>52.934514736856627</v>
      </c>
      <c r="AG160" s="15">
        <f t="shared" si="528"/>
        <v>75.373598338821807</v>
      </c>
      <c r="AL160" s="11" t="s">
        <v>168</v>
      </c>
      <c r="AM160" s="14">
        <f t="shared" ref="AM160:AO160" si="542">AM24+AM58+AM92+AM126</f>
        <v>2</v>
      </c>
      <c r="AN160" s="14">
        <f t="shared" si="542"/>
        <v>3.7596722809291769</v>
      </c>
      <c r="AO160" s="14">
        <f t="shared" si="542"/>
        <v>8.5857525731333748</v>
      </c>
      <c r="AP160" s="15">
        <f t="shared" si="530"/>
        <v>14.345424854062552</v>
      </c>
      <c r="AX160" s="60"/>
      <c r="BD160" s="60"/>
    </row>
    <row r="161" spans="1:56" x14ac:dyDescent="0.45">
      <c r="A161" s="11" t="s">
        <v>169</v>
      </c>
      <c r="B161" s="16">
        <f>(AD161+AM161)/(AD162+AM162)</f>
        <v>5.6183911831038734E-2</v>
      </c>
      <c r="C161" s="16">
        <f>(AE161+AN161)/(AE162+AN162)</f>
        <v>7.1869456565370554E-2</v>
      </c>
      <c r="D161" s="39">
        <f>(AF161+AO161)/(AF162+AO162)</f>
        <v>7.8722584926364664E-2</v>
      </c>
      <c r="E161" s="17">
        <f>(AG161+AP161)/(AG162+AP162)</f>
        <v>6.8055267025124253E-2</v>
      </c>
      <c r="G161" s="11" t="s">
        <v>169</v>
      </c>
      <c r="H161" s="16">
        <f t="shared" ref="H161" si="543">AD161/AD162</f>
        <v>5.9564349910678251E-2</v>
      </c>
      <c r="I161" s="16">
        <f t="shared" ref="I161" si="544">AE161/AE162</f>
        <v>7.8722544442606457E-2</v>
      </c>
      <c r="J161" s="39">
        <f t="shared" ref="J161" si="545">AF161/AF162</f>
        <v>8.8764259806580439E-2</v>
      </c>
      <c r="K161" s="13">
        <f>AG161/AG162</f>
        <v>7.5599016219900353E-2</v>
      </c>
      <c r="M161" s="11" t="s">
        <v>169</v>
      </c>
      <c r="N161" s="16">
        <f>AM161/AM162</f>
        <v>5.3991148672770856E-2</v>
      </c>
      <c r="O161" s="16">
        <f>AN161/AN162</f>
        <v>6.5096411620802389E-2</v>
      </c>
      <c r="P161" s="39">
        <f>AO161/AO162</f>
        <v>6.989191781516782E-2</v>
      </c>
      <c r="Q161" s="13">
        <f>AP161/AP162</f>
        <v>6.1905807711081236E-2</v>
      </c>
      <c r="T161" s="11" t="s">
        <v>169</v>
      </c>
      <c r="U161" s="14">
        <f t="shared" si="523"/>
        <v>1274.421746654441</v>
      </c>
      <c r="V161" s="14">
        <f t="shared" si="523"/>
        <v>1371.1259406697495</v>
      </c>
      <c r="W161" s="14">
        <f t="shared" si="523"/>
        <v>1450.2121538192914</v>
      </c>
      <c r="X161" s="15">
        <f t="shared" si="536"/>
        <v>4095.7598411434819</v>
      </c>
      <c r="AC161" s="11" t="s">
        <v>169</v>
      </c>
      <c r="AD161" s="14">
        <f t="shared" ref="AD161:AF161" si="546">AD25+AD59+AD93+AD127</f>
        <v>531.58731233778997</v>
      </c>
      <c r="AE161" s="14">
        <f t="shared" si="546"/>
        <v>746.52344024895217</v>
      </c>
      <c r="AF161" s="14">
        <f t="shared" si="546"/>
        <v>765.13495999655311</v>
      </c>
      <c r="AG161" s="15">
        <f t="shared" si="528"/>
        <v>2043.2457125832952</v>
      </c>
      <c r="AL161" s="11" t="s">
        <v>169</v>
      </c>
      <c r="AM161" s="14">
        <f t="shared" ref="AM161:AO161" si="547">AM25+AM59+AM93+AM127</f>
        <v>742.83443431665103</v>
      </c>
      <c r="AN161" s="14">
        <f t="shared" si="547"/>
        <v>624.60250042079747</v>
      </c>
      <c r="AO161" s="14">
        <f t="shared" si="547"/>
        <v>685.0771938227382</v>
      </c>
      <c r="AP161" s="15">
        <f t="shared" si="530"/>
        <v>2052.5141285601867</v>
      </c>
      <c r="AX161" s="60"/>
      <c r="BD161" s="60"/>
    </row>
    <row r="162" spans="1:56" x14ac:dyDescent="0.45">
      <c r="B162" s="18">
        <f>SUM(B156:B161)</f>
        <v>0.99999999999999989</v>
      </c>
      <c r="C162" s="18">
        <f>SUM(C156:C161)</f>
        <v>1</v>
      </c>
      <c r="D162" s="18">
        <f>SUM(D156:D161)</f>
        <v>0.99999999999999989</v>
      </c>
      <c r="E162" s="19">
        <f>SUM(E156:E161)</f>
        <v>0.99999999999999989</v>
      </c>
      <c r="H162" s="18">
        <f>SUM(H156:H161)</f>
        <v>1</v>
      </c>
      <c r="I162" s="18">
        <f>SUM(I156:I161)</f>
        <v>1.0000000000000002</v>
      </c>
      <c r="J162" s="18">
        <f>SUM(J156:J161)</f>
        <v>1</v>
      </c>
      <c r="K162" s="19">
        <f>SUM(K156:K161)</f>
        <v>1</v>
      </c>
      <c r="N162" s="18">
        <f>SUM(N156:N161)</f>
        <v>1</v>
      </c>
      <c r="O162" s="18">
        <f>SUM(O156:O161)</f>
        <v>0.99999999999999989</v>
      </c>
      <c r="P162" s="18">
        <f>SUM(P156:P161)</f>
        <v>1</v>
      </c>
      <c r="Q162" s="19">
        <f>SUM(Q156:Q161)</f>
        <v>0.99999999999999989</v>
      </c>
      <c r="U162" s="20">
        <f>SUM(U156:U161)</f>
        <v>22683.036925000797</v>
      </c>
      <c r="V162" s="20">
        <f>SUM(V156:V161)</f>
        <v>19078.006237915684</v>
      </c>
      <c r="W162" s="20">
        <f>SUM(W156:W161)</f>
        <v>18421.805574293416</v>
      </c>
      <c r="X162" s="21">
        <f>SUM(X156:X161)</f>
        <v>60182.848737209897</v>
      </c>
      <c r="AD162" s="20">
        <f>SUM(AD156:AD161)</f>
        <v>8924.5885019302623</v>
      </c>
      <c r="AE162" s="20">
        <f>SUM(AE156:AE161)</f>
        <v>9482.9688945485414</v>
      </c>
      <c r="AF162" s="20">
        <f>SUM(AF156:AF161)</f>
        <v>8619.8540005155392</v>
      </c>
      <c r="AG162" s="21">
        <f>SUM(AG156:AG161)</f>
        <v>27027.411396994346</v>
      </c>
      <c r="AM162" s="20">
        <f>SUM(AM156:AM161)</f>
        <v>13758.448423070537</v>
      </c>
      <c r="AN162" s="20">
        <f>SUM(AN156:AN161)</f>
        <v>9595.0373433671393</v>
      </c>
      <c r="AO162" s="20">
        <f>SUM(AO156:AO161)</f>
        <v>9801.9515737778765</v>
      </c>
      <c r="AP162" s="21">
        <f>SUM(AP156:AP161)</f>
        <v>33155.437340215554</v>
      </c>
      <c r="AX162" s="60"/>
      <c r="BD162" s="60"/>
    </row>
    <row r="163" spans="1:56" x14ac:dyDescent="0.45">
      <c r="AX163" s="60"/>
      <c r="BD163" s="60"/>
    </row>
    <row r="164" spans="1:56" x14ac:dyDescent="0.45">
      <c r="A164"/>
      <c r="B164" s="10" t="s">
        <v>111</v>
      </c>
      <c r="C164" s="10" t="s">
        <v>112</v>
      </c>
      <c r="D164" s="10" t="s">
        <v>150</v>
      </c>
      <c r="E164" s="10" t="s">
        <v>114</v>
      </c>
      <c r="F164" s="14"/>
      <c r="G164"/>
      <c r="H164" s="10" t="s">
        <v>111</v>
      </c>
      <c r="I164" s="10" t="s">
        <v>112</v>
      </c>
      <c r="J164" s="10" t="s">
        <v>150</v>
      </c>
      <c r="K164" s="10" t="s">
        <v>114</v>
      </c>
      <c r="L164" s="14"/>
      <c r="M164"/>
      <c r="N164" s="10" t="s">
        <v>111</v>
      </c>
      <c r="O164" s="10" t="s">
        <v>112</v>
      </c>
      <c r="P164" s="10" t="s">
        <v>150</v>
      </c>
      <c r="Q164" s="10" t="s">
        <v>114</v>
      </c>
      <c r="T164"/>
      <c r="U164" s="10" t="s">
        <v>111</v>
      </c>
      <c r="V164" s="10" t="s">
        <v>112</v>
      </c>
      <c r="W164" s="10" t="s">
        <v>150</v>
      </c>
      <c r="X164" s="10" t="s">
        <v>114</v>
      </c>
      <c r="Y164" s="14"/>
      <c r="Z164" s="14"/>
      <c r="AA164" s="14"/>
      <c r="AB164" s="14"/>
      <c r="AC164"/>
      <c r="AD164" s="10" t="s">
        <v>111</v>
      </c>
      <c r="AE164" s="10" t="s">
        <v>112</v>
      </c>
      <c r="AF164" s="10" t="s">
        <v>150</v>
      </c>
      <c r="AG164" s="10" t="s">
        <v>114</v>
      </c>
      <c r="AH164" s="14"/>
      <c r="AI164" s="14"/>
      <c r="AJ164" s="14"/>
      <c r="AK164" s="14"/>
      <c r="AL164"/>
      <c r="AM164" s="10" t="s">
        <v>111</v>
      </c>
      <c r="AN164" s="10" t="s">
        <v>112</v>
      </c>
      <c r="AO164" s="10" t="s">
        <v>150</v>
      </c>
      <c r="AP164" s="10" t="s">
        <v>114</v>
      </c>
      <c r="AX164" s="60"/>
      <c r="BD164" s="60"/>
    </row>
    <row r="165" spans="1:56" x14ac:dyDescent="0.45">
      <c r="A165" s="11" t="s">
        <v>170</v>
      </c>
      <c r="B165" s="135"/>
      <c r="C165" s="16">
        <f>(AE165+AN165)/(AE171+AN171)</f>
        <v>0.10814915510402844</v>
      </c>
      <c r="D165" s="16">
        <f>(AF165+AO165)/(AF171+AO171)</f>
        <v>8.0182995656875505E-2</v>
      </c>
      <c r="E165" s="17">
        <f>(AG165+AP165)/(AG171+AP171)</f>
        <v>8.7838066213852747E-2</v>
      </c>
      <c r="G165" s="11" t="s">
        <v>170</v>
      </c>
      <c r="H165" s="135"/>
      <c r="I165" s="16">
        <f>AE165/AE171</f>
        <v>8.5250751499240121E-2</v>
      </c>
      <c r="J165" s="16">
        <f>AF165/AF171</f>
        <v>8.1078021286357341E-2</v>
      </c>
      <c r="K165" s="17">
        <f>AG165/AG171</f>
        <v>8.2208629012073126E-2</v>
      </c>
      <c r="M165" s="11" t="s">
        <v>170</v>
      </c>
      <c r="N165" s="135"/>
      <c r="O165" s="16">
        <f>AN165/AN171</f>
        <v>0.14788692045708879</v>
      </c>
      <c r="P165" s="16">
        <f>AO165/AO171</f>
        <v>7.8568364533368726E-2</v>
      </c>
      <c r="Q165" s="17">
        <f>AP165/AP171</f>
        <v>9.7885964644980936E-2</v>
      </c>
      <c r="T165" s="11" t="s">
        <v>170</v>
      </c>
      <c r="U165" s="14">
        <f t="shared" ref="U165:W170" si="548">AD165+AM165</f>
        <v>0</v>
      </c>
      <c r="V165" s="14">
        <f t="shared" si="548"/>
        <v>588.90086915897359</v>
      </c>
      <c r="W165" s="14">
        <f t="shared" si="548"/>
        <v>1158.4714914181031</v>
      </c>
      <c r="X165" s="15">
        <f>SUM(U165:W165)</f>
        <v>1747.3723605770767</v>
      </c>
      <c r="AC165" s="11" t="s">
        <v>170</v>
      </c>
      <c r="AD165" s="14">
        <f t="shared" ref="AD165:AF165" si="549">AD29+AD63+AD97+AD131</f>
        <v>0</v>
      </c>
      <c r="AE165" s="14">
        <f t="shared" si="549"/>
        <v>294.50694078271215</v>
      </c>
      <c r="AF165" s="14">
        <f t="shared" si="549"/>
        <v>753.64219741457157</v>
      </c>
      <c r="AG165" s="15">
        <f>SUM(AD165:AF165)</f>
        <v>1048.1491381972837</v>
      </c>
      <c r="AL165" s="11" t="s">
        <v>170</v>
      </c>
      <c r="AM165" s="14">
        <f t="shared" ref="AM165:AO165" si="550">AM29+AM63+AM97+AM131</f>
        <v>0</v>
      </c>
      <c r="AN165" s="14">
        <f t="shared" si="550"/>
        <v>294.39392837626144</v>
      </c>
      <c r="AO165" s="14">
        <f t="shared" si="550"/>
        <v>404.82929400353157</v>
      </c>
      <c r="AP165" s="15">
        <f>SUM(AM165:AO165)</f>
        <v>699.22322237979301</v>
      </c>
      <c r="AX165" s="60"/>
      <c r="BD165" s="60"/>
    </row>
    <row r="166" spans="1:56" x14ac:dyDescent="0.45">
      <c r="A166" s="11" t="s">
        <v>369</v>
      </c>
      <c r="B166" s="135"/>
      <c r="C166" s="16">
        <f>(AE166+AN166)/(AE171+AN171)</f>
        <v>1.9454856337560663E-3</v>
      </c>
      <c r="D166" s="39">
        <f>(AF166+AO166)/(AF171+AO171)</f>
        <v>6.3777207515481205E-4</v>
      </c>
      <c r="E166" s="17">
        <f>(AG166+AP166)/(AG171+AP171)</f>
        <v>9.9572753837546971E-4</v>
      </c>
      <c r="G166" s="11" t="s">
        <v>369</v>
      </c>
      <c r="H166" s="135"/>
      <c r="I166" s="16">
        <f>AE166/AE171</f>
        <v>1.8273098876886345E-3</v>
      </c>
      <c r="J166" s="39">
        <f>AF166/AF171</f>
        <v>4.4576241984780576E-4</v>
      </c>
      <c r="K166" s="13">
        <f>AG166/AG171</f>
        <v>8.200948499103752E-4</v>
      </c>
      <c r="M166" s="11" t="s">
        <v>369</v>
      </c>
      <c r="N166" s="135"/>
      <c r="O166" s="16">
        <f>AN166/AN171</f>
        <v>2.1505671821775677E-3</v>
      </c>
      <c r="P166" s="39">
        <f>AO166/AO171</f>
        <v>9.841585419334037E-4</v>
      </c>
      <c r="Q166" s="13">
        <f>AP166/AP171</f>
        <v>1.3092117023564386E-3</v>
      </c>
      <c r="T166" s="11" t="s">
        <v>369</v>
      </c>
      <c r="U166" s="14">
        <f t="shared" si="548"/>
        <v>0</v>
      </c>
      <c r="V166" s="14">
        <f t="shared" si="548"/>
        <v>10.593685910474285</v>
      </c>
      <c r="W166" s="14">
        <f t="shared" si="548"/>
        <v>9.2144320754878137</v>
      </c>
      <c r="X166" s="15">
        <f t="shared" ref="X166:X170" si="551">SUM(U166:W166)</f>
        <v>19.808117985962099</v>
      </c>
      <c r="AC166" s="11" t="s">
        <v>369</v>
      </c>
      <c r="AD166" s="14">
        <f t="shared" ref="AD166:AF166" si="552">AD30+AD64+AD98+AD132</f>
        <v>0</v>
      </c>
      <c r="AE166" s="14">
        <f t="shared" si="552"/>
        <v>6.3126181930487482</v>
      </c>
      <c r="AF166" s="14">
        <f t="shared" si="552"/>
        <v>4.143482589842943</v>
      </c>
      <c r="AG166" s="15">
        <f t="shared" ref="AG166:AG170" si="553">SUM(AD166:AF166)</f>
        <v>10.456100782891692</v>
      </c>
      <c r="AL166" s="11" t="s">
        <v>369</v>
      </c>
      <c r="AM166" s="14">
        <f t="shared" ref="AM166:AO166" si="554">AM30+AM64+AM98+AM132</f>
        <v>0</v>
      </c>
      <c r="AN166" s="14">
        <f t="shared" si="554"/>
        <v>4.2810677174255378</v>
      </c>
      <c r="AO166" s="14">
        <f t="shared" si="554"/>
        <v>5.0709494856448707</v>
      </c>
      <c r="AP166" s="15">
        <f t="shared" ref="AP166:AP170" si="555">SUM(AM166:AO166)</f>
        <v>9.3520172030704085</v>
      </c>
      <c r="AX166" s="60"/>
      <c r="BD166" s="60"/>
    </row>
    <row r="167" spans="1:56" x14ac:dyDescent="0.45">
      <c r="A167" s="11" t="s">
        <v>370</v>
      </c>
      <c r="B167" s="135"/>
      <c r="C167" s="16">
        <f>(AE167+AN167)/(AE171+AN171)</f>
        <v>6.1362927030546216E-2</v>
      </c>
      <c r="D167" s="39">
        <f>(AF167+AO167)/(AF171+AO171)</f>
        <v>2.7718359411978546E-2</v>
      </c>
      <c r="E167" s="17">
        <f>(AG167+AP167)/(AG171+AP171)</f>
        <v>3.6927759060357765E-2</v>
      </c>
      <c r="G167" s="11" t="s">
        <v>370</v>
      </c>
      <c r="H167" s="135"/>
      <c r="I167" s="16">
        <f>AE167/AE171</f>
        <v>5.9851165021657007E-2</v>
      </c>
      <c r="J167" s="39">
        <f>AF167/AF171</f>
        <v>2.5281145023932645E-2</v>
      </c>
      <c r="K167" s="13">
        <f>AG167/AG171</f>
        <v>3.4647945582211188E-2</v>
      </c>
      <c r="M167" s="11" t="s">
        <v>370</v>
      </c>
      <c r="N167" s="135"/>
      <c r="O167" s="16">
        <f>AN167/AN171</f>
        <v>6.3986430616898779E-2</v>
      </c>
      <c r="P167" s="39">
        <f>AO167/AO171</f>
        <v>3.2115107478149163E-2</v>
      </c>
      <c r="Q167" s="13">
        <f>AP167/AP171</f>
        <v>4.0996964106839548E-2</v>
      </c>
      <c r="T167" s="11" t="s">
        <v>370</v>
      </c>
      <c r="U167" s="14">
        <f t="shared" ref="U167" si="556">AD167+AM167</f>
        <v>0</v>
      </c>
      <c r="V167" s="14">
        <f t="shared" ref="V167" si="557">AE167+AN167</f>
        <v>334.13743295236611</v>
      </c>
      <c r="W167" s="14">
        <f t="shared" ref="W167" si="558">AF167+AO167</f>
        <v>400.47055993104902</v>
      </c>
      <c r="X167" s="15">
        <f t="shared" ref="X167" si="559">SUM(U167:W167)</f>
        <v>734.60799288341514</v>
      </c>
      <c r="AC167" s="11" t="s">
        <v>370</v>
      </c>
      <c r="AD167" s="14">
        <f t="shared" ref="AD167:AF167" si="560">AD31+AD65+AD99+AD133</f>
        <v>0</v>
      </c>
      <c r="AE167" s="14">
        <f t="shared" si="560"/>
        <v>206.76162031212812</v>
      </c>
      <c r="AF167" s="14">
        <f t="shared" si="560"/>
        <v>234.99509961769405</v>
      </c>
      <c r="AG167" s="15">
        <f t="shared" si="553"/>
        <v>441.75671992982217</v>
      </c>
      <c r="AL167" s="11" t="s">
        <v>370</v>
      </c>
      <c r="AM167" s="14">
        <f t="shared" ref="AM167:AO167" si="561">AM31+AM65+AM99+AM133</f>
        <v>0</v>
      </c>
      <c r="AN167" s="14">
        <f t="shared" si="561"/>
        <v>127.375812640238</v>
      </c>
      <c r="AO167" s="14">
        <f t="shared" si="561"/>
        <v>165.47546031335497</v>
      </c>
      <c r="AP167" s="15">
        <f t="shared" si="555"/>
        <v>292.85127295359297</v>
      </c>
      <c r="AX167" s="60"/>
      <c r="BD167" s="60"/>
    </row>
    <row r="168" spans="1:56" x14ac:dyDescent="0.45">
      <c r="A168" s="11" t="s">
        <v>172</v>
      </c>
      <c r="B168" s="135"/>
      <c r="C168" s="16">
        <f>(AE168+AN168)/(AE171+AN171)</f>
        <v>0.33997184150590232</v>
      </c>
      <c r="D168" s="16">
        <f>(AF168+AO168)/(AF171+AO171)</f>
        <v>0.38254813391848708</v>
      </c>
      <c r="E168" s="17">
        <f>(AG168+AP168)/(AG171+AP171)</f>
        <v>0.37089388718186517</v>
      </c>
      <c r="G168" s="11" t="s">
        <v>172</v>
      </c>
      <c r="H168" s="135"/>
      <c r="I168" s="16">
        <f t="shared" ref="I168" si="562">AE168/AE171</f>
        <v>0.36004003672336354</v>
      </c>
      <c r="J168" s="16">
        <f t="shared" ref="J168" si="563">AF168/AF171</f>
        <v>0.37581105664921521</v>
      </c>
      <c r="K168" s="13">
        <f>AG168/AG171</f>
        <v>0.37153787432951124</v>
      </c>
      <c r="M168" s="11" t="s">
        <v>172</v>
      </c>
      <c r="N168" s="135"/>
      <c r="O168" s="16">
        <f>AN168/AN171</f>
        <v>0.30514560442952715</v>
      </c>
      <c r="P168" s="16">
        <f>AO168/AO171</f>
        <v>0.39470185810483688</v>
      </c>
      <c r="Q168" s="13">
        <f>AP168/AP171</f>
        <v>0.36974444413479574</v>
      </c>
      <c r="T168" s="11" t="s">
        <v>172</v>
      </c>
      <c r="U168" s="14">
        <f t="shared" si="548"/>
        <v>0</v>
      </c>
      <c r="V168" s="14">
        <f t="shared" si="548"/>
        <v>1851.2369584378298</v>
      </c>
      <c r="W168" s="14">
        <f t="shared" si="548"/>
        <v>5526.9961368892946</v>
      </c>
      <c r="X168" s="15">
        <f t="shared" si="551"/>
        <v>7378.2330953271248</v>
      </c>
      <c r="AC168" s="11" t="s">
        <v>172</v>
      </c>
      <c r="AD168" s="14">
        <f t="shared" ref="AD168:AF168" si="564">AD32+AD66+AD100+AD134</f>
        <v>0</v>
      </c>
      <c r="AE168" s="14">
        <f t="shared" si="564"/>
        <v>1243.7930212924664</v>
      </c>
      <c r="AF168" s="14">
        <f t="shared" si="564"/>
        <v>3493.2656970683133</v>
      </c>
      <c r="AG168" s="15">
        <f t="shared" si="553"/>
        <v>4737.0587183607795</v>
      </c>
      <c r="AL168" s="11" t="s">
        <v>172</v>
      </c>
      <c r="AM168" s="14">
        <f t="shared" ref="AM168:AO168" si="565">AM32+AM66+AM100+AM134</f>
        <v>0</v>
      </c>
      <c r="AN168" s="14">
        <f t="shared" si="565"/>
        <v>607.44393714536352</v>
      </c>
      <c r="AO168" s="14">
        <f t="shared" si="565"/>
        <v>2033.7304398209817</v>
      </c>
      <c r="AP168" s="15">
        <f t="shared" si="555"/>
        <v>2641.1743769663453</v>
      </c>
      <c r="AX168" s="60"/>
      <c r="BD168" s="60"/>
    </row>
    <row r="169" spans="1:56" x14ac:dyDescent="0.45">
      <c r="A169" s="11" t="s">
        <v>173</v>
      </c>
      <c r="B169" s="135"/>
      <c r="C169" s="16">
        <f>(AE169+AN169)/(AE171+AN171)</f>
        <v>2.3553914575141926E-2</v>
      </c>
      <c r="D169" s="16">
        <f>(AF169+AO169)/(AF171+AO171)</f>
        <v>2.6490966220290832E-2</v>
      </c>
      <c r="E169" s="17">
        <f>(AG169+AP169)/(AG171+AP171)</f>
        <v>2.5687018233954445E-2</v>
      </c>
      <c r="G169" s="11" t="s">
        <v>173</v>
      </c>
      <c r="H169" s="135"/>
      <c r="I169" s="16">
        <f>AE169/AE171</f>
        <v>3.0432682474107593E-2</v>
      </c>
      <c r="J169" s="16">
        <f>AF169/AF171</f>
        <v>3.7397977570178938E-2</v>
      </c>
      <c r="K169" s="13">
        <f>AG169/AG171</f>
        <v>3.5510720056334558E-2</v>
      </c>
      <c r="M169" s="11" t="s">
        <v>173</v>
      </c>
      <c r="N169" s="135"/>
      <c r="O169" s="16">
        <f>AN169/AN171</f>
        <v>1.1616538092263359E-2</v>
      </c>
      <c r="P169" s="16">
        <f>AO169/AO171</f>
        <v>6.8146581796301176E-3</v>
      </c>
      <c r="Q169" s="13">
        <f>AP169/AP171</f>
        <v>8.1528394890952004E-3</v>
      </c>
      <c r="T169" s="11" t="s">
        <v>173</v>
      </c>
      <c r="U169" s="14">
        <f t="shared" si="548"/>
        <v>0</v>
      </c>
      <c r="V169" s="14">
        <f t="shared" si="548"/>
        <v>128.25731973638526</v>
      </c>
      <c r="W169" s="14">
        <f t="shared" si="548"/>
        <v>382.73737336596253</v>
      </c>
      <c r="X169" s="15">
        <f t="shared" si="551"/>
        <v>510.99469310234781</v>
      </c>
      <c r="AC169" s="11" t="s">
        <v>173</v>
      </c>
      <c r="AD169" s="14">
        <f t="shared" ref="AD169:AF169" si="566">AD33+AD67+AD101+AD135</f>
        <v>0</v>
      </c>
      <c r="AE169" s="14">
        <f t="shared" si="566"/>
        <v>105.13263587290459</v>
      </c>
      <c r="AF169" s="14">
        <f t="shared" si="566"/>
        <v>347.62434439915268</v>
      </c>
      <c r="AG169" s="15">
        <f t="shared" si="553"/>
        <v>452.75698027205726</v>
      </c>
      <c r="AL169" s="11" t="s">
        <v>173</v>
      </c>
      <c r="AM169" s="14">
        <f t="shared" ref="AM169:AO169" si="567">AM33+AM67+AM101+AM135</f>
        <v>0</v>
      </c>
      <c r="AN169" s="14">
        <f t="shared" si="567"/>
        <v>23.12468386348068</v>
      </c>
      <c r="AO169" s="14">
        <f t="shared" si="567"/>
        <v>35.11302896680985</v>
      </c>
      <c r="AP169" s="15">
        <f t="shared" si="555"/>
        <v>58.237712830290533</v>
      </c>
      <c r="AX169" s="60"/>
      <c r="BD169" s="60"/>
    </row>
    <row r="170" spans="1:56" x14ac:dyDescent="0.45">
      <c r="A170" s="11" t="s">
        <v>174</v>
      </c>
      <c r="B170" s="135"/>
      <c r="C170" s="16">
        <f>(AE170+AN170)/(AE171+AN171)</f>
        <v>0.46501667615062503</v>
      </c>
      <c r="D170" s="39">
        <f>(AF170+AO170)/(AF171+AO171)</f>
        <v>0.48242177271721309</v>
      </c>
      <c r="E170" s="17">
        <f>(AG170+AP170)/(AG171+AP171)</f>
        <v>0.47765754177159436</v>
      </c>
      <c r="G170" s="11" t="s">
        <v>174</v>
      </c>
      <c r="H170" s="135"/>
      <c r="I170" s="16">
        <f t="shared" ref="I170" si="568">AE170/AE171</f>
        <v>0.46259805439394314</v>
      </c>
      <c r="J170" s="39">
        <f t="shared" ref="J170" si="569">AF170/AF171</f>
        <v>0.47998603705046788</v>
      </c>
      <c r="K170" s="13">
        <f>AG170/AG171</f>
        <v>0.47527473616995952</v>
      </c>
      <c r="M170" s="11" t="s">
        <v>174</v>
      </c>
      <c r="N170" s="135"/>
      <c r="O170" s="16">
        <f>AN170/AN171</f>
        <v>0.46921393922204435</v>
      </c>
      <c r="P170" s="39">
        <f>AO170/AO171</f>
        <v>0.48681585316208159</v>
      </c>
      <c r="Q170" s="13">
        <f>AP170/AP171</f>
        <v>0.48191057592193215</v>
      </c>
      <c r="T170" s="11" t="s">
        <v>174</v>
      </c>
      <c r="U170" s="14">
        <f t="shared" si="548"/>
        <v>0</v>
      </c>
      <c r="V170" s="14">
        <f t="shared" si="548"/>
        <v>2532.13928943879</v>
      </c>
      <c r="W170" s="14">
        <f t="shared" si="548"/>
        <v>6969.9549880106424</v>
      </c>
      <c r="X170" s="15">
        <f t="shared" si="551"/>
        <v>9502.0942774494324</v>
      </c>
      <c r="AC170" s="11" t="s">
        <v>174</v>
      </c>
      <c r="AD170" s="14">
        <f t="shared" ref="AD170:AF170" si="570">AD34+AD68+AD102+AD136</f>
        <v>0</v>
      </c>
      <c r="AE170" s="14">
        <f t="shared" si="570"/>
        <v>1598.0895818004515</v>
      </c>
      <c r="AF170" s="14">
        <f t="shared" si="570"/>
        <v>4461.6003936925717</v>
      </c>
      <c r="AG170" s="15">
        <f t="shared" si="553"/>
        <v>6059.6899754930237</v>
      </c>
      <c r="AL170" s="11" t="s">
        <v>174</v>
      </c>
      <c r="AM170" s="14">
        <f t="shared" ref="AM170:AO170" si="571">AM34+AM68+AM102+AM136</f>
        <v>0</v>
      </c>
      <c r="AN170" s="14">
        <f t="shared" si="571"/>
        <v>934.04970763833853</v>
      </c>
      <c r="AO170" s="14">
        <f t="shared" si="571"/>
        <v>2508.3545943180702</v>
      </c>
      <c r="AP170" s="15">
        <f t="shared" si="555"/>
        <v>3442.4043019564087</v>
      </c>
      <c r="AX170" s="60"/>
      <c r="BD170" s="60"/>
    </row>
    <row r="171" spans="1:56" x14ac:dyDescent="0.45">
      <c r="B171" s="136"/>
      <c r="C171" s="18">
        <f>SUM(C165:C170)</f>
        <v>1</v>
      </c>
      <c r="D171" s="18">
        <f>SUM(D165:D170)</f>
        <v>0.99999999999999989</v>
      </c>
      <c r="E171" s="19">
        <f>SUM(E165:E170)</f>
        <v>1</v>
      </c>
      <c r="H171" s="136"/>
      <c r="I171" s="18">
        <f>SUM(I165:I170)</f>
        <v>1</v>
      </c>
      <c r="J171" s="18">
        <f>SUM(J165:J170)</f>
        <v>0.99999999999999978</v>
      </c>
      <c r="K171" s="19">
        <f>SUM(K165:K170)</f>
        <v>1</v>
      </c>
      <c r="N171" s="136"/>
      <c r="O171" s="18">
        <f>SUM(O165:O170)</f>
        <v>1</v>
      </c>
      <c r="P171" s="18">
        <f>SUM(P165:P170)</f>
        <v>0.99999999999999978</v>
      </c>
      <c r="Q171" s="19">
        <f>SUM(Q165:Q170)</f>
        <v>1</v>
      </c>
      <c r="U171" s="20">
        <f>SUM(U165:U170)</f>
        <v>0</v>
      </c>
      <c r="V171" s="20">
        <f>SUM(V165:V170)</f>
        <v>5445.2655556348191</v>
      </c>
      <c r="W171" s="20">
        <f>SUM(W165:W170)</f>
        <v>14447.844981690539</v>
      </c>
      <c r="X171" s="21">
        <f>SUM(X165:X170)</f>
        <v>19893.110537325359</v>
      </c>
      <c r="AD171" s="20">
        <f>SUM(AD165:AD170)</f>
        <v>0</v>
      </c>
      <c r="AE171" s="20">
        <f>SUM(AE165:AE170)</f>
        <v>3454.5964182537114</v>
      </c>
      <c r="AF171" s="20">
        <f>SUM(AF165:AF170)</f>
        <v>9295.2712147821476</v>
      </c>
      <c r="AG171" s="21">
        <f>SUM(AG165:AG170)</f>
        <v>12749.867633035858</v>
      </c>
      <c r="AM171" s="20">
        <f>SUM(AM165:AM170)</f>
        <v>0</v>
      </c>
      <c r="AN171" s="20">
        <f>SUM(AN165:AN170)</f>
        <v>1990.6691373811077</v>
      </c>
      <c r="AO171" s="20">
        <f>SUM(AO165:AO170)</f>
        <v>5152.5737669083937</v>
      </c>
      <c r="AP171" s="21">
        <f>SUM(AP165:AP170)</f>
        <v>7143.242904289501</v>
      </c>
    </row>
    <row r="172" spans="1:56" x14ac:dyDescent="0.45">
      <c r="B172" s="107"/>
      <c r="C172" s="107"/>
      <c r="D172" s="107"/>
      <c r="E172" s="107"/>
      <c r="H172" s="107"/>
      <c r="I172" s="107"/>
      <c r="J172" s="107"/>
      <c r="K172" s="107"/>
      <c r="N172" s="107"/>
      <c r="O172" s="107"/>
      <c r="P172" s="107"/>
      <c r="Q172" s="107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D1EA-663E-425D-9C0F-327DE09B122F}">
  <sheetPr codeName="Sheet11">
    <tabColor rgb="FF002060"/>
  </sheetPr>
  <dimension ref="A1:CD170"/>
  <sheetViews>
    <sheetView topLeftCell="BD1" zoomScale="145" zoomScaleNormal="145" workbookViewId="0">
      <selection activeCell="BN5" sqref="BN5"/>
    </sheetView>
  </sheetViews>
  <sheetFormatPr defaultColWidth="9.1328125" defaultRowHeight="14.25" x14ac:dyDescent="0.45"/>
  <cols>
    <col min="1" max="1" width="21.3984375" style="2" customWidth="1"/>
    <col min="2" max="5" width="8.265625" style="2" customWidth="1"/>
    <col min="6" max="6" width="4" style="2" customWidth="1"/>
    <col min="7" max="7" width="22.59765625" style="2" bestFit="1" customWidth="1"/>
    <col min="8" max="11" width="8.3984375" style="2" customWidth="1"/>
    <col min="12" max="12" width="4" style="2" customWidth="1"/>
    <col min="13" max="13" width="22.59765625" style="2" bestFit="1" customWidth="1"/>
    <col min="14" max="17" width="8.1328125" style="2" customWidth="1"/>
    <col min="18" max="18" width="9.59765625" style="2" customWidth="1"/>
    <col min="19" max="19" width="9.1328125" style="2"/>
    <col min="20" max="20" width="22.3984375" style="2" customWidth="1"/>
    <col min="21" max="24" width="9.1328125" style="2"/>
    <col min="25" max="28" width="2.73046875" style="2" customWidth="1"/>
    <col min="29" max="29" width="22.59765625" style="2" bestFit="1" customWidth="1"/>
    <col min="30" max="33" width="9.1328125" style="2"/>
    <col min="34" max="37" width="2.73046875" style="2" customWidth="1"/>
    <col min="38" max="38" width="22.59765625" style="2" bestFit="1" customWidth="1"/>
    <col min="39" max="44" width="9.1328125" style="2"/>
    <col min="45" max="45" width="25" style="2" bestFit="1" customWidth="1"/>
    <col min="46" max="47" width="9.73046875" style="2" bestFit="1" customWidth="1"/>
    <col min="48" max="49" width="10.86328125" style="2" bestFit="1" customWidth="1"/>
    <col min="50" max="50" width="7.73046875" style="2" customWidth="1"/>
    <col min="51" max="51" width="24.265625" style="2" customWidth="1"/>
    <col min="52" max="52" width="9.3984375" style="2" bestFit="1" customWidth="1"/>
    <col min="53" max="53" width="9.265625" style="2" bestFit="1" customWidth="1"/>
    <col min="54" max="54" width="11.86328125" style="2" customWidth="1"/>
    <col min="55" max="55" width="10.265625" style="2" bestFit="1" customWidth="1"/>
    <col min="56" max="56" width="7.73046875" style="2" customWidth="1"/>
    <col min="57" max="57" width="25" style="2" bestFit="1" customWidth="1"/>
    <col min="58" max="58" width="9.3984375" style="2" bestFit="1" customWidth="1"/>
    <col min="59" max="59" width="9.73046875" style="2" bestFit="1" customWidth="1"/>
    <col min="60" max="60" width="11" style="2" customWidth="1"/>
    <col min="61" max="61" width="10.265625" style="2" bestFit="1" customWidth="1"/>
    <col min="62" max="62" width="9.1328125" style="2"/>
    <col min="63" max="63" width="15.3984375" style="2" customWidth="1"/>
    <col min="64" max="64" width="12.265625" style="2" customWidth="1"/>
    <col min="65" max="65" width="13.1328125" style="2" bestFit="1" customWidth="1"/>
    <col min="66" max="69" width="9.3984375" style="2" customWidth="1"/>
    <col min="70" max="70" width="15.86328125" style="2" customWidth="1"/>
    <col min="71" max="74" width="9.3984375" style="2" customWidth="1"/>
    <col min="75" max="75" width="9.1328125" style="2"/>
    <col min="76" max="76" width="15.86328125" style="2" customWidth="1"/>
    <col min="77" max="80" width="9.3984375" style="2" customWidth="1"/>
    <col min="81" max="81" width="9.1328125" style="2"/>
    <col min="82" max="82" width="9.1328125" style="62"/>
    <col min="83" max="16384" width="9.1328125" style="2"/>
  </cols>
  <sheetData>
    <row r="1" spans="1:82" s="5" customFormat="1" ht="23.25" x14ac:dyDescent="0.7">
      <c r="A1" s="92" t="s">
        <v>306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T1" s="63" t="s">
        <v>278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S1" s="94" t="s">
        <v>267</v>
      </c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 t="s">
        <v>266</v>
      </c>
      <c r="BL1" s="94"/>
      <c r="BM1" s="94"/>
      <c r="BN1" s="94"/>
      <c r="BO1" s="94"/>
      <c r="BR1" s="93" t="s">
        <v>274</v>
      </c>
      <c r="BS1" s="93"/>
      <c r="BT1" s="93"/>
      <c r="BU1" s="93"/>
      <c r="BV1" s="93"/>
      <c r="BW1" s="93"/>
      <c r="BX1" s="93"/>
      <c r="BY1" s="93"/>
      <c r="BZ1" s="93"/>
      <c r="CA1" s="93"/>
      <c r="CB1" s="93"/>
      <c r="CD1" s="61"/>
    </row>
    <row r="2" spans="1:82" x14ac:dyDescent="0.45">
      <c r="BR2" s="64" t="s">
        <v>307</v>
      </c>
      <c r="BS2" s="64"/>
      <c r="BT2" s="64"/>
      <c r="BU2" s="64"/>
      <c r="BV2" s="64"/>
      <c r="BW2" s="64"/>
      <c r="BX2" s="64"/>
      <c r="BY2" s="64"/>
      <c r="BZ2" s="64"/>
      <c r="CA2" s="64"/>
      <c r="CB2" s="64"/>
    </row>
    <row r="3" spans="1:82" x14ac:dyDescent="0.45">
      <c r="BK3" s="11" t="s">
        <v>265</v>
      </c>
      <c r="BM3" s="74" t="s">
        <v>187</v>
      </c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</row>
    <row r="4" spans="1:82" x14ac:dyDescent="0.45">
      <c r="A4" s="7" t="str">
        <f>T4</f>
        <v>HBW - Daily</v>
      </c>
      <c r="B4" s="8"/>
      <c r="C4" s="8"/>
      <c r="D4" s="8"/>
      <c r="E4" s="8"/>
      <c r="G4" s="7" t="str">
        <f>AC4</f>
        <v>HBW - Peak</v>
      </c>
      <c r="H4" s="8"/>
      <c r="I4" s="8"/>
      <c r="J4" s="8"/>
      <c r="K4" s="8"/>
      <c r="M4" s="7" t="str">
        <f>AL4</f>
        <v>HBW - Off Peak</v>
      </c>
      <c r="N4" s="8"/>
      <c r="O4" s="8"/>
      <c r="P4" s="8"/>
      <c r="Q4" s="8"/>
      <c r="T4" s="7" t="str">
        <f>AS4</f>
        <v>HBW - Daily</v>
      </c>
      <c r="U4" s="8"/>
      <c r="V4" s="8"/>
      <c r="W4" s="8"/>
      <c r="X4" s="8"/>
      <c r="AC4" s="7" t="str">
        <f>AY4</f>
        <v>HBW - Peak</v>
      </c>
      <c r="AD4" s="8"/>
      <c r="AE4" s="8"/>
      <c r="AF4" s="8"/>
      <c r="AG4" s="8"/>
      <c r="AL4" s="7" t="str">
        <f>BE4</f>
        <v>HBW - Off Peak</v>
      </c>
      <c r="AM4" s="8"/>
      <c r="AN4" s="8"/>
      <c r="AO4" s="8"/>
      <c r="AP4" s="8"/>
      <c r="AS4" s="7" t="s">
        <v>243</v>
      </c>
      <c r="AT4" s="8"/>
      <c r="AU4" s="8"/>
      <c r="AV4" s="8"/>
      <c r="AW4" s="8"/>
      <c r="AY4" s="7" t="str">
        <f>BR4</f>
        <v>HBW - Peak</v>
      </c>
      <c r="AZ4" s="8"/>
      <c r="BA4" s="8"/>
      <c r="BB4" s="8"/>
      <c r="BC4" s="8"/>
      <c r="BE4" s="7" t="str">
        <f>BX4</f>
        <v>HBW - Off Peak</v>
      </c>
      <c r="BF4" s="8"/>
      <c r="BG4" s="8"/>
      <c r="BH4" s="8"/>
      <c r="BI4" s="8"/>
      <c r="BK4" s="44" t="s">
        <v>275</v>
      </c>
      <c r="BL4" s="68">
        <v>83500</v>
      </c>
      <c r="BM4" s="75">
        <f>BC16+BI16+BC50+BI50+BC84+BI84+BC118+BI118</f>
        <v>77870.430000000008</v>
      </c>
      <c r="BO4" s="76"/>
      <c r="BR4" s="65" t="s">
        <v>109</v>
      </c>
      <c r="BS4" s="64"/>
      <c r="BT4" s="64"/>
      <c r="BU4" s="64"/>
      <c r="BV4" s="64"/>
      <c r="BW4" s="64"/>
      <c r="BX4" s="65" t="s">
        <v>110</v>
      </c>
      <c r="BY4" s="64"/>
      <c r="BZ4" s="64"/>
      <c r="CA4" s="64"/>
      <c r="CB4" s="64"/>
    </row>
    <row r="5" spans="1:82" x14ac:dyDescent="0.45">
      <c r="A5"/>
      <c r="B5" s="10" t="s">
        <v>111</v>
      </c>
      <c r="C5" s="10" t="s">
        <v>112</v>
      </c>
      <c r="D5" s="10" t="s">
        <v>150</v>
      </c>
      <c r="E5" s="10" t="s">
        <v>114</v>
      </c>
      <c r="G5"/>
      <c r="H5" s="10" t="s">
        <v>111</v>
      </c>
      <c r="I5" s="10" t="s">
        <v>112</v>
      </c>
      <c r="J5" s="10" t="s">
        <v>150</v>
      </c>
      <c r="K5" s="10" t="s">
        <v>114</v>
      </c>
      <c r="M5"/>
      <c r="N5" s="10" t="s">
        <v>111</v>
      </c>
      <c r="O5" s="10" t="s">
        <v>112</v>
      </c>
      <c r="P5" s="10" t="s">
        <v>150</v>
      </c>
      <c r="Q5" s="10" t="s">
        <v>114</v>
      </c>
      <c r="T5"/>
      <c r="U5" s="10" t="s">
        <v>111</v>
      </c>
      <c r="V5" s="10" t="s">
        <v>112</v>
      </c>
      <c r="W5" s="10" t="s">
        <v>150</v>
      </c>
      <c r="X5" s="10" t="s">
        <v>114</v>
      </c>
      <c r="AC5"/>
      <c r="AD5" s="10" t="s">
        <v>111</v>
      </c>
      <c r="AE5" s="10" t="s">
        <v>112</v>
      </c>
      <c r="AF5" s="10" t="s">
        <v>150</v>
      </c>
      <c r="AG5" s="10" t="s">
        <v>114</v>
      </c>
      <c r="AL5"/>
      <c r="AM5" s="10" t="s">
        <v>111</v>
      </c>
      <c r="AN5" s="10" t="s">
        <v>112</v>
      </c>
      <c r="AO5" s="10" t="s">
        <v>150</v>
      </c>
      <c r="AP5" s="10" t="s">
        <v>114</v>
      </c>
      <c r="AS5"/>
      <c r="AT5" s="10" t="s">
        <v>111</v>
      </c>
      <c r="AU5" s="10" t="s">
        <v>112</v>
      </c>
      <c r="AV5" s="10" t="s">
        <v>113</v>
      </c>
      <c r="AW5" s="10" t="s">
        <v>114</v>
      </c>
      <c r="AY5"/>
      <c r="AZ5" s="10" t="s">
        <v>111</v>
      </c>
      <c r="BA5" s="10" t="s">
        <v>112</v>
      </c>
      <c r="BB5" s="10" t="s">
        <v>113</v>
      </c>
      <c r="BC5" s="10" t="s">
        <v>114</v>
      </c>
      <c r="BE5"/>
      <c r="BF5" s="10" t="s">
        <v>111</v>
      </c>
      <c r="BG5" s="10" t="s">
        <v>112</v>
      </c>
      <c r="BH5" s="10" t="s">
        <v>113</v>
      </c>
      <c r="BI5" s="10" t="s">
        <v>114</v>
      </c>
      <c r="BK5" s="72" t="s">
        <v>308</v>
      </c>
      <c r="BL5" s="14">
        <f>BV152+CB152</f>
        <v>114925.09934562602</v>
      </c>
      <c r="BM5" s="75">
        <f>BC17+BI17+BC51+BI51+BC85+BI85+BC119+BI119</f>
        <v>114925.09934562603</v>
      </c>
      <c r="BN5" s="2">
        <v>122989</v>
      </c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</row>
    <row r="6" spans="1:82" x14ac:dyDescent="0.45">
      <c r="A6" s="11" t="s">
        <v>147</v>
      </c>
      <c r="B6" s="16">
        <f>(AD6+AM6)/(AD12+AM12)</f>
        <v>0.44100057511041513</v>
      </c>
      <c r="C6" s="16">
        <f>(AE6+AN6)/(AE12+AN12)</f>
        <v>0.32829085741176028</v>
      </c>
      <c r="D6" s="16">
        <f>(AF6+AO6)/(AF12+AO12)</f>
        <v>0.21549830832455313</v>
      </c>
      <c r="E6" s="17">
        <f>(AG6+AP6)/(AG12+AP12)</f>
        <v>0.30364218995459036</v>
      </c>
      <c r="G6" s="11" t="s">
        <v>147</v>
      </c>
      <c r="H6" s="16">
        <f>AD6/AD12</f>
        <v>0.42829029723921647</v>
      </c>
      <c r="I6" s="16">
        <f>AE6/AE12</f>
        <v>0.30941457331691813</v>
      </c>
      <c r="J6" s="16">
        <f>AF6/AF12</f>
        <v>0.18907120748610831</v>
      </c>
      <c r="K6" s="17">
        <f>AG6/AG12</f>
        <v>0.27201653297804973</v>
      </c>
      <c r="M6" s="11" t="str">
        <f>G6</f>
        <v>Local</v>
      </c>
      <c r="N6" s="16">
        <f>AM6/AM12</f>
        <v>0.45719036320105028</v>
      </c>
      <c r="O6" s="16">
        <f>AN6/AN12</f>
        <v>0.36290460457957674</v>
      </c>
      <c r="P6" s="16">
        <f>AO6/AO12</f>
        <v>0.29570011646706446</v>
      </c>
      <c r="Q6" s="17">
        <f>AP6/AP12</f>
        <v>0.36908055719463612</v>
      </c>
      <c r="T6" s="11" t="s">
        <v>147</v>
      </c>
      <c r="U6" s="14">
        <f>AD6+AM6</f>
        <v>3227.9622355321167</v>
      </c>
      <c r="V6" s="14">
        <f t="shared" ref="V6:W11" si="0">AE6+AN6</f>
        <v>3442.9737158194525</v>
      </c>
      <c r="W6" s="14">
        <f t="shared" si="0"/>
        <v>3090.0851630430129</v>
      </c>
      <c r="X6" s="15">
        <f>SUM(U6:W6)</f>
        <v>9761.0211143945817</v>
      </c>
      <c r="AC6" s="11" t="s">
        <v>147</v>
      </c>
      <c r="AD6" s="14">
        <f>SUM(AZ6:AZ7)</f>
        <v>1756.1833499395029</v>
      </c>
      <c r="AE6" s="14">
        <f t="shared" ref="AE6:AF6" si="1">SUM(BA6:BA7)</f>
        <v>2099.8653600772668</v>
      </c>
      <c r="AF6" s="14">
        <f t="shared" si="1"/>
        <v>2039.2063520427532</v>
      </c>
      <c r="AG6" s="15">
        <f>SUM(AD6:AF6)</f>
        <v>5895.255062059523</v>
      </c>
      <c r="AL6" s="11" t="str">
        <f>AC6</f>
        <v>Local</v>
      </c>
      <c r="AM6" s="14">
        <f>SUM(BF6:BF7)</f>
        <v>1471.7788855926137</v>
      </c>
      <c r="AN6" s="14">
        <f t="shared" ref="AN6:AO6" si="2">SUM(BG6:BG7)</f>
        <v>1343.1083557421857</v>
      </c>
      <c r="AO6" s="14">
        <f t="shared" si="2"/>
        <v>1050.8788110002597</v>
      </c>
      <c r="AP6" s="15">
        <f>SUM(AM6:AO6)</f>
        <v>3865.7660523350592</v>
      </c>
      <c r="AS6" s="11" t="s">
        <v>151</v>
      </c>
      <c r="AT6" s="14">
        <f t="shared" ref="AT6:AV15" si="3">AZ6+BF6</f>
        <v>3154.4585270627358</v>
      </c>
      <c r="AU6" s="14">
        <f t="shared" si="3"/>
        <v>3334.1398568278992</v>
      </c>
      <c r="AV6" s="14">
        <f t="shared" si="3"/>
        <v>2833.7074618637889</v>
      </c>
      <c r="AW6" s="15">
        <f>SUM(AT6:AV6)</f>
        <v>9322.3058457544248</v>
      </c>
      <c r="AY6" s="11" t="s">
        <v>151</v>
      </c>
      <c r="AZ6" s="90">
        <f t="shared" ref="AZ6:BB15" si="4">BS7 * $BL$10</f>
        <v>1711.2439842476729</v>
      </c>
      <c r="BA6" s="90">
        <f t="shared" si="4"/>
        <v>2020.7038544757227</v>
      </c>
      <c r="BB6" s="90">
        <f t="shared" si="4"/>
        <v>1818.5404862809041</v>
      </c>
      <c r="BC6" s="15">
        <f>SUM(AZ6:BB6)</f>
        <v>5550.4883250043003</v>
      </c>
      <c r="BE6" s="11" t="str">
        <f t="shared" ref="BE6:BE15" si="5">AY6</f>
        <v>WALK_LOCAL</v>
      </c>
      <c r="BF6" s="90">
        <f t="shared" ref="BF6:BH15" si="6">BY7 * $BL$10</f>
        <v>1443.2145428150632</v>
      </c>
      <c r="BG6" s="90">
        <f t="shared" si="6"/>
        <v>1313.4360023521765</v>
      </c>
      <c r="BH6" s="90">
        <f t="shared" si="6"/>
        <v>1015.1669755828846</v>
      </c>
      <c r="BI6" s="15">
        <f>SUM(BF6:BH6)</f>
        <v>3771.8175207501245</v>
      </c>
      <c r="BK6" s="2" t="s">
        <v>256</v>
      </c>
      <c r="BL6" s="100">
        <f>BL4/BL5</f>
        <v>0.72656017245529547</v>
      </c>
      <c r="BM6" s="101">
        <f>BM4/BM5</f>
        <v>0.67757548562835934</v>
      </c>
      <c r="BN6" s="103">
        <f>BL5/BN5</f>
        <v>0.9344339684494225</v>
      </c>
      <c r="BR6" s="64"/>
      <c r="BS6" s="66" t="s">
        <v>111</v>
      </c>
      <c r="BT6" s="66" t="s">
        <v>112</v>
      </c>
      <c r="BU6" s="66" t="s">
        <v>150</v>
      </c>
      <c r="BV6" s="66" t="s">
        <v>114</v>
      </c>
      <c r="BW6" s="64"/>
      <c r="BX6" s="64"/>
      <c r="BY6" s="66" t="s">
        <v>111</v>
      </c>
      <c r="BZ6" s="66" t="s">
        <v>112</v>
      </c>
      <c r="CA6" s="66" t="s">
        <v>150</v>
      </c>
      <c r="CB6" s="66" t="s">
        <v>114</v>
      </c>
    </row>
    <row r="7" spans="1:82" x14ac:dyDescent="0.45">
      <c r="A7" s="11" t="s">
        <v>148</v>
      </c>
      <c r="B7" s="39">
        <f>(AD7+AM7)/(AD12+AM12)</f>
        <v>2.7408356905896419E-2</v>
      </c>
      <c r="C7" s="39">
        <f>(AE7+AN7)/(AE12+AN12)</f>
        <v>1.723311920011808E-2</v>
      </c>
      <c r="D7" s="39">
        <f>(AF7+AO7)/(AF12+AO12)</f>
        <v>1.3596928636786512E-2</v>
      </c>
      <c r="E7" s="17">
        <f>(AG7+AP7)/(AG12+AP12)</f>
        <v>1.7928024346792786E-2</v>
      </c>
      <c r="G7" s="11" t="s">
        <v>148</v>
      </c>
      <c r="H7" s="39">
        <f>AD7/AD12</f>
        <v>2.9682195133387143E-2</v>
      </c>
      <c r="I7" s="39">
        <f>AE7/AE12</f>
        <v>1.2934087858658259E-2</v>
      </c>
      <c r="J7" s="39">
        <f>AF7/AF12</f>
        <v>7.1427200510239932E-3</v>
      </c>
      <c r="K7" s="13">
        <f>AG7/AG12</f>
        <v>1.3220749165971915E-2</v>
      </c>
      <c r="M7" s="11" t="str">
        <f>G7</f>
        <v>BRT</v>
      </c>
      <c r="N7" s="39">
        <f>AM7/AM12</f>
        <v>2.4512042645224122E-2</v>
      </c>
      <c r="O7" s="39">
        <f>AN7/AN12</f>
        <v>2.5116322439280431E-2</v>
      </c>
      <c r="P7" s="39">
        <f>AO7/AO12</f>
        <v>3.3184366618407228E-2</v>
      </c>
      <c r="Q7" s="13">
        <f>AP7/AP12</f>
        <v>2.7668103492374002E-2</v>
      </c>
      <c r="T7" s="11" t="s">
        <v>148</v>
      </c>
      <c r="U7" s="14">
        <f t="shared" ref="U7:U11" si="7">AD7+AM7</f>
        <v>200.61910578703475</v>
      </c>
      <c r="V7" s="14">
        <f t="shared" si="0"/>
        <v>180.73356326573295</v>
      </c>
      <c r="W7" s="14">
        <f t="shared" si="0"/>
        <v>194.96982491486938</v>
      </c>
      <c r="X7" s="15">
        <f t="shared" ref="X7:X11" si="8">SUM(U7:W7)</f>
        <v>576.32249396763712</v>
      </c>
      <c r="AC7" s="11" t="s">
        <v>148</v>
      </c>
      <c r="AD7" s="14">
        <f>SUM(AZ8:AZ9)</f>
        <v>121.71038479957606</v>
      </c>
      <c r="AE7" s="14">
        <f t="shared" ref="AE7:AF7" si="9">SUM(BA8:BA9)</f>
        <v>87.778163670312779</v>
      </c>
      <c r="AF7" s="14">
        <f t="shared" si="9"/>
        <v>77.037007869013792</v>
      </c>
      <c r="AG7" s="15">
        <f t="shared" ref="AG7:AG11" si="10">SUM(AD7:AF7)</f>
        <v>286.52555633890262</v>
      </c>
      <c r="AL7" s="11" t="str">
        <f t="shared" ref="AL7:AL11" si="11">AC7</f>
        <v>BRT</v>
      </c>
      <c r="AM7" s="14">
        <f>SUM(BF8:BF9)</f>
        <v>78.908720987458707</v>
      </c>
      <c r="AN7" s="14">
        <f t="shared" ref="AN7:AO7" si="12">SUM(BG8:BG9)</f>
        <v>92.955399595420175</v>
      </c>
      <c r="AO7" s="14">
        <f t="shared" si="12"/>
        <v>117.93281704585559</v>
      </c>
      <c r="AP7" s="15">
        <f t="shared" ref="AP7:AP11" si="13">SUM(AM7:AO7)</f>
        <v>289.79693762873444</v>
      </c>
      <c r="AS7" s="11" t="s">
        <v>152</v>
      </c>
      <c r="AT7" s="14">
        <f t="shared" si="3"/>
        <v>73.503708469380626</v>
      </c>
      <c r="AU7" s="14">
        <f t="shared" si="3"/>
        <v>108.83385899155326</v>
      </c>
      <c r="AV7" s="14">
        <f t="shared" si="3"/>
        <v>256.37770117922412</v>
      </c>
      <c r="AW7" s="15">
        <f t="shared" ref="AW7:AW15" si="14">SUM(AT7:AV7)</f>
        <v>438.715268640158</v>
      </c>
      <c r="AY7" s="11" t="s">
        <v>152</v>
      </c>
      <c r="AZ7" s="90">
        <f t="shared" si="4"/>
        <v>44.939365691830048</v>
      </c>
      <c r="BA7" s="90">
        <f t="shared" si="4"/>
        <v>79.161505601544121</v>
      </c>
      <c r="BB7" s="90">
        <f t="shared" si="4"/>
        <v>220.66586576184901</v>
      </c>
      <c r="BC7" s="15">
        <f t="shared" ref="BC7:BC15" si="15">SUM(AZ7:BB7)</f>
        <v>344.76673705522319</v>
      </c>
      <c r="BE7" s="11" t="str">
        <f t="shared" si="5"/>
        <v>DRIVE_LOCAL</v>
      </c>
      <c r="BF7" s="90">
        <f t="shared" si="6"/>
        <v>28.564342777550582</v>
      </c>
      <c r="BG7" s="90">
        <f t="shared" si="6"/>
        <v>29.672353390009132</v>
      </c>
      <c r="BH7" s="90">
        <f t="shared" si="6"/>
        <v>35.711835417375092</v>
      </c>
      <c r="BI7" s="15">
        <f t="shared" ref="BI7:BI15" si="16">SUM(BF7:BH7)</f>
        <v>93.948531584934813</v>
      </c>
      <c r="BR7" s="67" t="s">
        <v>257</v>
      </c>
      <c r="BS7" s="68">
        <v>2525.5399885973234</v>
      </c>
      <c r="BT7" s="68">
        <v>2982.2564383388126</v>
      </c>
      <c r="BU7" s="68">
        <v>2683.8935658872815</v>
      </c>
      <c r="BV7" s="69">
        <v>8191.6899928234179</v>
      </c>
      <c r="BW7" s="64"/>
      <c r="BX7" s="67" t="s">
        <v>257</v>
      </c>
      <c r="BY7" s="68">
        <v>2129.9686506171001</v>
      </c>
      <c r="BZ7" s="68">
        <v>1938.434949626524</v>
      </c>
      <c r="CA7" s="68">
        <v>1498.2345098294911</v>
      </c>
      <c r="CB7" s="69">
        <v>5566.6381100731151</v>
      </c>
    </row>
    <row r="8" spans="1:82" x14ac:dyDescent="0.45">
      <c r="A8" s="11"/>
      <c r="B8" s="39"/>
      <c r="C8" s="39"/>
      <c r="D8" s="39"/>
      <c r="E8" s="17"/>
      <c r="G8" s="11"/>
      <c r="H8" s="39"/>
      <c r="I8" s="39"/>
      <c r="J8" s="39"/>
      <c r="K8" s="13"/>
      <c r="M8" s="11"/>
      <c r="N8" s="39"/>
      <c r="O8" s="39"/>
      <c r="P8" s="39"/>
      <c r="Q8" s="13"/>
      <c r="T8" s="11"/>
      <c r="U8" s="14"/>
      <c r="V8" s="14"/>
      <c r="W8" s="14"/>
      <c r="X8" s="15"/>
      <c r="AC8" s="11"/>
      <c r="AD8" s="14"/>
      <c r="AE8" s="14"/>
      <c r="AF8" s="14"/>
      <c r="AG8" s="15"/>
      <c r="AL8" s="11"/>
      <c r="AM8" s="14"/>
      <c r="AN8" s="14"/>
      <c r="AO8" s="14"/>
      <c r="AP8" s="15"/>
      <c r="AS8" s="11" t="s">
        <v>154</v>
      </c>
      <c r="AT8" s="14">
        <f t="shared" si="3"/>
        <v>187.62065197049273</v>
      </c>
      <c r="AU8" s="14">
        <f t="shared" si="3"/>
        <v>167.49666004733047</v>
      </c>
      <c r="AV8" s="14">
        <f t="shared" si="3"/>
        <v>179.42198859438957</v>
      </c>
      <c r="AW8" s="15">
        <f t="shared" si="14"/>
        <v>534.53930061221286</v>
      </c>
      <c r="AY8" s="11" t="s">
        <v>154</v>
      </c>
      <c r="AZ8" s="90">
        <f t="shared" si="4"/>
        <v>117.08504391658052</v>
      </c>
      <c r="BA8" s="90">
        <f t="shared" si="4"/>
        <v>84.425905509293585</v>
      </c>
      <c r="BB8" s="90">
        <f t="shared" si="4"/>
        <v>74.059000579179681</v>
      </c>
      <c r="BC8" s="15">
        <f t="shared" si="15"/>
        <v>275.56995000505378</v>
      </c>
      <c r="BE8" s="11" t="str">
        <f t="shared" si="5"/>
        <v>WALK_BRT</v>
      </c>
      <c r="BF8" s="90">
        <f t="shared" si="6"/>
        <v>70.535608053912213</v>
      </c>
      <c r="BG8" s="90">
        <f t="shared" si="6"/>
        <v>83.070754538036866</v>
      </c>
      <c r="BH8" s="90">
        <f t="shared" si="6"/>
        <v>105.36298801520989</v>
      </c>
      <c r="BI8" s="15">
        <f t="shared" si="16"/>
        <v>258.96935060715896</v>
      </c>
      <c r="BK8" s="2" t="s">
        <v>276</v>
      </c>
      <c r="BL8" s="102">
        <v>0.93257999999999996</v>
      </c>
      <c r="BM8" s="104"/>
      <c r="BN8" s="2">
        <v>1</v>
      </c>
      <c r="BR8" s="67" t="s">
        <v>258</v>
      </c>
      <c r="BS8" s="68">
        <v>66.323777416703436</v>
      </c>
      <c r="BT8" s="68">
        <v>116.83053369047516</v>
      </c>
      <c r="BU8" s="68">
        <v>325.6697894806677</v>
      </c>
      <c r="BV8" s="69">
        <v>508.82410058784632</v>
      </c>
      <c r="BW8" s="64"/>
      <c r="BX8" s="67" t="s">
        <v>258</v>
      </c>
      <c r="BY8" s="68">
        <v>42.156694543134222</v>
      </c>
      <c r="BZ8" s="68">
        <v>43.791952364528129</v>
      </c>
      <c r="CA8" s="68">
        <v>52.705323871416638</v>
      </c>
      <c r="CB8" s="69">
        <v>138.65397077907897</v>
      </c>
    </row>
    <row r="9" spans="1:82" x14ac:dyDescent="0.45">
      <c r="A9" s="11" t="s">
        <v>153</v>
      </c>
      <c r="B9" s="16">
        <f>(AD9+AM9)/(AD12+AM12)</f>
        <v>0.45365753054509173</v>
      </c>
      <c r="C9" s="16">
        <f>(AE9+AN9)/(AE12+AN12)</f>
        <v>0.44188053322923732</v>
      </c>
      <c r="D9" s="16">
        <f>(AF9+AO9)/(AF12+AO12)</f>
        <v>0.38228239837331074</v>
      </c>
      <c r="E9" s="17">
        <f>(AG9+AP9)/(AG12+AP12)</f>
        <v>0.41797775883417093</v>
      </c>
      <c r="G9" s="11" t="s">
        <v>153</v>
      </c>
      <c r="H9" s="16">
        <f>AD9/AD12</f>
        <v>0.46134016957220603</v>
      </c>
      <c r="I9" s="16">
        <f>AE9/AE12</f>
        <v>0.42935743061257237</v>
      </c>
      <c r="J9" s="16">
        <f>AF9/AF12</f>
        <v>0.37287162953862979</v>
      </c>
      <c r="K9" s="13">
        <f>AG9/AG12</f>
        <v>0.40729816101074406</v>
      </c>
      <c r="M9" s="11" t="str">
        <f>G9</f>
        <v>LRT</v>
      </c>
      <c r="N9" s="16">
        <f>AM9/AM12</f>
        <v>0.44387172577463369</v>
      </c>
      <c r="O9" s="16">
        <f>AN9/AN12</f>
        <v>0.4648443488590468</v>
      </c>
      <c r="P9" s="16">
        <f>AO9/AO12</f>
        <v>0.41084249965595387</v>
      </c>
      <c r="Q9" s="13">
        <f>AP9/AP12</f>
        <v>0.44007549564526077</v>
      </c>
      <c r="T9" s="11" t="s">
        <v>153</v>
      </c>
      <c r="U9" s="14">
        <f t="shared" si="7"/>
        <v>3320.6065005644691</v>
      </c>
      <c r="V9" s="14">
        <f t="shared" si="0"/>
        <v>4634.2535196840608</v>
      </c>
      <c r="W9" s="14">
        <f t="shared" si="0"/>
        <v>5481.6447353581125</v>
      </c>
      <c r="X9" s="15">
        <f t="shared" si="8"/>
        <v>13436.504755606642</v>
      </c>
      <c r="AC9" s="11" t="s">
        <v>153</v>
      </c>
      <c r="AD9" s="14">
        <f>SUM(AZ10:AZ11)</f>
        <v>1891.7027298623314</v>
      </c>
      <c r="AE9" s="14">
        <f t="shared" ref="AE9" si="17">SUM(BA10:BA11)</f>
        <v>2913.8666158159986</v>
      </c>
      <c r="AF9" s="14">
        <f>SUM(BB10:BB11)</f>
        <v>4021.5652375709956</v>
      </c>
      <c r="AG9" s="15">
        <f t="shared" si="10"/>
        <v>8827.1345832493262</v>
      </c>
      <c r="AL9" s="11" t="str">
        <f t="shared" si="11"/>
        <v>LRT</v>
      </c>
      <c r="AM9" s="14">
        <f>SUM(BF10:BF11)</f>
        <v>1428.9037707021378</v>
      </c>
      <c r="AN9" s="14">
        <f>SUM(BG10:BG11)</f>
        <v>1720.3869038680621</v>
      </c>
      <c r="AO9" s="14">
        <f t="shared" ref="AO9" si="18">SUM(BH10:BH11)</f>
        <v>1460.0794977871169</v>
      </c>
      <c r="AP9" s="15">
        <f t="shared" si="13"/>
        <v>4609.3701723573167</v>
      </c>
      <c r="AS9" s="11" t="s">
        <v>155</v>
      </c>
      <c r="AT9" s="14">
        <f t="shared" si="3"/>
        <v>12.998453816542042</v>
      </c>
      <c r="AU9" s="14">
        <f t="shared" si="3"/>
        <v>13.236903218402508</v>
      </c>
      <c r="AV9" s="14">
        <f t="shared" si="3"/>
        <v>15.547836320479798</v>
      </c>
      <c r="AW9" s="15">
        <f t="shared" si="14"/>
        <v>41.783193355424345</v>
      </c>
      <c r="AY9" s="11" t="s">
        <v>155</v>
      </c>
      <c r="AZ9" s="90">
        <f t="shared" si="4"/>
        <v>4.62534088299555</v>
      </c>
      <c r="BA9" s="90">
        <f t="shared" si="4"/>
        <v>3.3522581610191975</v>
      </c>
      <c r="BB9" s="90">
        <f t="shared" si="4"/>
        <v>2.9780072898341121</v>
      </c>
      <c r="BC9" s="15">
        <f t="shared" si="15"/>
        <v>10.955606333848859</v>
      </c>
      <c r="BE9" s="11" t="str">
        <f t="shared" si="5"/>
        <v>DRIVE_BRT</v>
      </c>
      <c r="BF9" s="90">
        <f t="shared" si="6"/>
        <v>8.3731129335464924</v>
      </c>
      <c r="BG9" s="90">
        <f t="shared" si="6"/>
        <v>9.8846450573833113</v>
      </c>
      <c r="BH9" s="90">
        <f t="shared" si="6"/>
        <v>12.569829030645685</v>
      </c>
      <c r="BI9" s="15">
        <f t="shared" si="16"/>
        <v>30.827587021575489</v>
      </c>
      <c r="BR9" s="67" t="s">
        <v>309</v>
      </c>
      <c r="BS9" s="68">
        <v>172.8</v>
      </c>
      <c r="BT9" s="68">
        <v>124.6</v>
      </c>
      <c r="BU9" s="68">
        <v>109.3</v>
      </c>
      <c r="BV9" s="69">
        <v>406.7</v>
      </c>
      <c r="BW9" s="64"/>
      <c r="BX9" s="67" t="s">
        <v>309</v>
      </c>
      <c r="BY9" s="68">
        <v>104.1</v>
      </c>
      <c r="BZ9" s="68">
        <v>122.6</v>
      </c>
      <c r="CA9" s="68">
        <v>155.5</v>
      </c>
      <c r="CB9" s="69">
        <v>382.2</v>
      </c>
    </row>
    <row r="10" spans="1:82" x14ac:dyDescent="0.45">
      <c r="A10" s="11" t="s">
        <v>149</v>
      </c>
      <c r="B10" s="16">
        <f>(AD10+AM10)/(AD12+AM12)</f>
        <v>4.6276110967670364E-3</v>
      </c>
      <c r="C10" s="16">
        <f>(AE10+AN10)/(AE12+AN12)</f>
        <v>1.6071668992581483E-2</v>
      </c>
      <c r="D10" s="16">
        <f>(AF10+AO10)/(AF12+AO12)</f>
        <v>4.5186023660513781E-2</v>
      </c>
      <c r="E10" s="17">
        <f>(AG10+AP10)/(AG12+AP12)</f>
        <v>2.645265229614472E-2</v>
      </c>
      <c r="G10" s="11" t="s">
        <v>149</v>
      </c>
      <c r="H10" s="16">
        <f>AD10/AD12</f>
        <v>8.2606557413584213E-3</v>
      </c>
      <c r="I10" s="16">
        <f>AE10/AE12</f>
        <v>2.4836203739755827E-2</v>
      </c>
      <c r="J10" s="16">
        <f>AF10/AF12</f>
        <v>6.0075159347366146E-2</v>
      </c>
      <c r="K10" s="13">
        <f>AG10/AG12</f>
        <v>3.923693379523472E-2</v>
      </c>
      <c r="M10" s="11" t="str">
        <f>G10</f>
        <v>Express</v>
      </c>
      <c r="N10" s="16">
        <f>AM10/AM12</f>
        <v>0</v>
      </c>
      <c r="O10" s="16">
        <f>AN10/AN12</f>
        <v>0</v>
      </c>
      <c r="P10" s="16">
        <f>AO10/AO12</f>
        <v>0</v>
      </c>
      <c r="Q10" s="13">
        <f>AP10/AP12</f>
        <v>0</v>
      </c>
      <c r="T10" s="11" t="s">
        <v>149</v>
      </c>
      <c r="U10" s="14">
        <f t="shared" si="7"/>
        <v>33.872413561713216</v>
      </c>
      <c r="V10" s="14">
        <f t="shared" si="0"/>
        <v>168.5527716094914</v>
      </c>
      <c r="W10" s="14">
        <f t="shared" si="0"/>
        <v>647.9339089751702</v>
      </c>
      <c r="X10" s="15">
        <f t="shared" si="8"/>
        <v>850.35909414637479</v>
      </c>
      <c r="AC10" s="11" t="s">
        <v>149</v>
      </c>
      <c r="AD10" s="14">
        <f>SUM(AZ12:AZ13)</f>
        <v>33.872413561713216</v>
      </c>
      <c r="AE10" s="14">
        <f t="shared" ref="AE10:AF10" si="19">SUM(BA12:BA13)</f>
        <v>168.5527716094914</v>
      </c>
      <c r="AF10" s="14">
        <f t="shared" si="19"/>
        <v>647.9339089751702</v>
      </c>
      <c r="AG10" s="15">
        <f t="shared" si="10"/>
        <v>850.35909414637479</v>
      </c>
      <c r="AL10" s="11" t="str">
        <f t="shared" si="11"/>
        <v>Express</v>
      </c>
      <c r="AM10" s="14">
        <f>SUM(BF12:BF13)</f>
        <v>0</v>
      </c>
      <c r="AN10" s="14">
        <f t="shared" ref="AN10:AO10" si="20">SUM(BG12:BG13)</f>
        <v>0</v>
      </c>
      <c r="AO10" s="14">
        <f t="shared" si="20"/>
        <v>0</v>
      </c>
      <c r="AP10" s="15">
        <f t="shared" si="13"/>
        <v>0</v>
      </c>
      <c r="AS10" s="11" t="s">
        <v>157</v>
      </c>
      <c r="AT10" s="14">
        <f t="shared" si="3"/>
        <v>3204.3679297625986</v>
      </c>
      <c r="AU10" s="14">
        <f t="shared" si="3"/>
        <v>3830.0939524135129</v>
      </c>
      <c r="AV10" s="14">
        <f t="shared" si="3"/>
        <v>3679.1520818227464</v>
      </c>
      <c r="AW10" s="15">
        <f t="shared" si="14"/>
        <v>10713.613963998858</v>
      </c>
      <c r="AY10" s="11" t="s">
        <v>157</v>
      </c>
      <c r="AZ10" s="90">
        <f t="shared" si="4"/>
        <v>1820.0159416165693</v>
      </c>
      <c r="BA10" s="90">
        <f t="shared" si="4"/>
        <v>2352.3591954364892</v>
      </c>
      <c r="BB10" s="90">
        <f t="shared" si="4"/>
        <v>2511.1864567576713</v>
      </c>
      <c r="BC10" s="15">
        <f t="shared" si="15"/>
        <v>6683.5615938107303</v>
      </c>
      <c r="BE10" s="11" t="str">
        <f t="shared" si="5"/>
        <v>WALK_LRT</v>
      </c>
      <c r="BF10" s="90">
        <f t="shared" si="6"/>
        <v>1384.351988146029</v>
      </c>
      <c r="BG10" s="90">
        <f t="shared" si="6"/>
        <v>1477.7347569770236</v>
      </c>
      <c r="BH10" s="90">
        <f t="shared" si="6"/>
        <v>1167.9656250650751</v>
      </c>
      <c r="BI10" s="15">
        <f t="shared" si="16"/>
        <v>4030.0523701881275</v>
      </c>
      <c r="BK10" s="72" t="s">
        <v>279</v>
      </c>
      <c r="BL10" s="73">
        <f>BL4/BL5 * BL8</f>
        <v>0.67757548562835945</v>
      </c>
      <c r="BN10" s="2">
        <v>0.72656017245529547</v>
      </c>
      <c r="BR10" s="67" t="s">
        <v>310</v>
      </c>
      <c r="BS10" s="68">
        <v>6.8263108407857658</v>
      </c>
      <c r="BT10" s="68">
        <v>4.9474312930764199</v>
      </c>
      <c r="BU10" s="68">
        <v>4.3950930235801167</v>
      </c>
      <c r="BV10" s="69">
        <v>16.168835157442302</v>
      </c>
      <c r="BW10" s="64"/>
      <c r="BX10" s="67" t="s">
        <v>310</v>
      </c>
      <c r="BY10" s="68">
        <v>12.357461435874654</v>
      </c>
      <c r="BZ10" s="68">
        <v>14.588256610577702</v>
      </c>
      <c r="CA10" s="68">
        <v>18.551186247520263</v>
      </c>
      <c r="CB10" s="69">
        <v>45.496904293972619</v>
      </c>
    </row>
    <row r="11" spans="1:82" x14ac:dyDescent="0.45">
      <c r="A11" s="11" t="s">
        <v>156</v>
      </c>
      <c r="B11" s="16">
        <f>(AD11+AM11)/(AD12+AM12)</f>
        <v>7.3305926341829697E-2</v>
      </c>
      <c r="C11" s="16">
        <f>(AE11+AN11)/(AE12+AN12)</f>
        <v>0.19652382116630276</v>
      </c>
      <c r="D11" s="16">
        <f>(AF11+AO11)/(AF12+AO12)</f>
        <v>0.34343634100483583</v>
      </c>
      <c r="E11" s="17">
        <f>(AG11+AP11)/(AG12+AP12)</f>
        <v>0.23399937456830111</v>
      </c>
      <c r="G11" s="11" t="s">
        <v>156</v>
      </c>
      <c r="H11" s="16">
        <f t="shared" ref="H11:J11" si="21">AD11/AD12</f>
        <v>7.2426682313832022E-2</v>
      </c>
      <c r="I11" s="16">
        <f>AE11/AE12</f>
        <v>0.22345770447209545</v>
      </c>
      <c r="J11" s="16">
        <f t="shared" si="21"/>
        <v>0.37083928357687179</v>
      </c>
      <c r="K11" s="13">
        <f>AG11/AG12</f>
        <v>0.26822762304999953</v>
      </c>
      <c r="M11" s="11" t="str">
        <f>G11</f>
        <v>CRT</v>
      </c>
      <c r="N11" s="16">
        <f t="shared" ref="N11" si="22">AM11/AM12</f>
        <v>7.4425868379091889E-2</v>
      </c>
      <c r="O11" s="16">
        <f>AN11/AN12</f>
        <v>0.14713472412209602</v>
      </c>
      <c r="P11" s="16">
        <f t="shared" ref="P11" si="23">AO11/AO12</f>
        <v>0.26027301725857438</v>
      </c>
      <c r="Q11" s="13">
        <f>AP11/AP12</f>
        <v>0.16317584366772905</v>
      </c>
      <c r="T11" s="11" t="s">
        <v>156</v>
      </c>
      <c r="U11" s="14">
        <f t="shared" si="7"/>
        <v>536.57245642566238</v>
      </c>
      <c r="V11" s="14">
        <f t="shared" si="0"/>
        <v>2061.0575516555473</v>
      </c>
      <c r="W11" s="14">
        <f t="shared" si="0"/>
        <v>4924.6212187917627</v>
      </c>
      <c r="X11" s="15">
        <f t="shared" si="8"/>
        <v>7522.2512268729724</v>
      </c>
      <c r="AC11" s="11" t="s">
        <v>156</v>
      </c>
      <c r="AD11" s="14">
        <f>SUM(AZ14:AZ15)</f>
        <v>296.98205724204553</v>
      </c>
      <c r="AE11" s="14">
        <f t="shared" ref="AE11:AF11" si="24">SUM(BA14:BA15)</f>
        <v>1516.5125806234275</v>
      </c>
      <c r="AF11" s="14">
        <f t="shared" si="24"/>
        <v>3999.6455976116968</v>
      </c>
      <c r="AG11" s="15">
        <f t="shared" si="10"/>
        <v>5813.1402354771699</v>
      </c>
      <c r="AL11" s="11" t="str">
        <f t="shared" si="11"/>
        <v>CRT</v>
      </c>
      <c r="AM11" s="14">
        <f>SUM(BF14:BF15)</f>
        <v>239.59039918361688</v>
      </c>
      <c r="AN11" s="14">
        <f t="shared" ref="AN11:AO11" si="25">SUM(BG14:BG15)</f>
        <v>544.54497103211975</v>
      </c>
      <c r="AO11" s="14">
        <f t="shared" si="25"/>
        <v>924.97562118006579</v>
      </c>
      <c r="AP11" s="15">
        <f t="shared" si="13"/>
        <v>1709.1109913958026</v>
      </c>
      <c r="AS11" s="11" t="s">
        <v>158</v>
      </c>
      <c r="AT11" s="14">
        <f t="shared" si="3"/>
        <v>116.23857080187071</v>
      </c>
      <c r="AU11" s="14">
        <f t="shared" si="3"/>
        <v>804.15956727054788</v>
      </c>
      <c r="AV11" s="14">
        <f t="shared" si="3"/>
        <v>1802.4926535353661</v>
      </c>
      <c r="AW11" s="15">
        <f t="shared" si="14"/>
        <v>2722.8907916077846</v>
      </c>
      <c r="AY11" s="11" t="s">
        <v>158</v>
      </c>
      <c r="AZ11" s="90">
        <f t="shared" si="4"/>
        <v>71.68678824576206</v>
      </c>
      <c r="BA11" s="90">
        <f t="shared" si="4"/>
        <v>561.50742037950943</v>
      </c>
      <c r="BB11" s="90">
        <f t="shared" si="4"/>
        <v>1510.3787808133243</v>
      </c>
      <c r="BC11" s="15">
        <f t="shared" si="15"/>
        <v>2143.5729894385959</v>
      </c>
      <c r="BE11" s="11" t="str">
        <f t="shared" si="5"/>
        <v>DRIVE_LRT</v>
      </c>
      <c r="BF11" s="90">
        <f t="shared" si="6"/>
        <v>44.551782556108641</v>
      </c>
      <c r="BG11" s="90">
        <f t="shared" si="6"/>
        <v>242.65214689103846</v>
      </c>
      <c r="BH11" s="90">
        <f t="shared" si="6"/>
        <v>292.11387272204178</v>
      </c>
      <c r="BI11" s="15">
        <f>SUM(BF11:BH11)</f>
        <v>579.31780216918889</v>
      </c>
      <c r="BR11" s="67" t="s">
        <v>259</v>
      </c>
      <c r="BS11" s="68">
        <v>2686.0711171224725</v>
      </c>
      <c r="BT11" s="68">
        <v>3471.7300807525453</v>
      </c>
      <c r="BU11" s="68">
        <v>3706.1353458336616</v>
      </c>
      <c r="BV11" s="69">
        <v>9863.9365437086799</v>
      </c>
      <c r="BW11" s="64"/>
      <c r="BX11" s="67" t="s">
        <v>259</v>
      </c>
      <c r="BY11" s="68">
        <v>2043.0963302372579</v>
      </c>
      <c r="BZ11" s="68">
        <v>2180.9153198726262</v>
      </c>
      <c r="CA11" s="68">
        <v>1723.7424461747537</v>
      </c>
      <c r="CB11" s="69">
        <v>5947.7540962846379</v>
      </c>
    </row>
    <row r="12" spans="1:82" x14ac:dyDescent="0.45">
      <c r="A12" s="11"/>
      <c r="B12" s="18">
        <f>SUM(B6:B11)</f>
        <v>1</v>
      </c>
      <c r="C12" s="18">
        <f>SUM(C6:C11)</f>
        <v>1</v>
      </c>
      <c r="D12" s="18">
        <f>SUM(D6:D11)</f>
        <v>1</v>
      </c>
      <c r="E12" s="19">
        <f>SUM(E6:E11)</f>
        <v>0.99999999999999989</v>
      </c>
      <c r="F12" s="14"/>
      <c r="G12" s="11"/>
      <c r="H12" s="18">
        <f>SUM(H6:H11)</f>
        <v>1</v>
      </c>
      <c r="I12" s="18">
        <f>SUM(I6:I11)</f>
        <v>1</v>
      </c>
      <c r="J12" s="18">
        <f>SUM(J6:J11)</f>
        <v>1</v>
      </c>
      <c r="K12" s="19">
        <f>SUM(K6:K11)</f>
        <v>1</v>
      </c>
      <c r="L12" s="14"/>
      <c r="M12" s="11"/>
      <c r="N12" s="18">
        <f>SUM(N6:N11)</f>
        <v>1</v>
      </c>
      <c r="O12" s="18">
        <f>SUM(O6:O11)</f>
        <v>1</v>
      </c>
      <c r="P12" s="18">
        <f>SUM(P6:P11)</f>
        <v>1</v>
      </c>
      <c r="Q12" s="19">
        <f>SUM(Q6:Q11)</f>
        <v>1</v>
      </c>
      <c r="T12" s="11"/>
      <c r="U12" s="20">
        <f>SUM(U6:U11)</f>
        <v>7319.632711870996</v>
      </c>
      <c r="V12" s="20">
        <f>SUM(V6:V11)</f>
        <v>10487.571122034286</v>
      </c>
      <c r="W12" s="20">
        <f>SUM(W6:W11)</f>
        <v>14339.254851082927</v>
      </c>
      <c r="X12" s="21">
        <f>SUM(X6:X11)</f>
        <v>32146.458684988207</v>
      </c>
      <c r="Y12" s="14"/>
      <c r="Z12" s="14"/>
      <c r="AA12" s="14"/>
      <c r="AB12" s="14"/>
      <c r="AC12" s="11"/>
      <c r="AD12" s="20">
        <f>SUM(AD6:AD11)</f>
        <v>4100.4509354051688</v>
      </c>
      <c r="AE12" s="20">
        <f>SUM(AE6:AE11)</f>
        <v>6786.5754917964969</v>
      </c>
      <c r="AF12" s="20">
        <f>SUM(AF6:AF11)</f>
        <v>10785.388104069629</v>
      </c>
      <c r="AG12" s="21">
        <f>SUM(AG6:AG11)</f>
        <v>21672.414531271297</v>
      </c>
      <c r="AH12" s="14"/>
      <c r="AI12" s="14"/>
      <c r="AJ12" s="14"/>
      <c r="AK12" s="14"/>
      <c r="AL12" s="14"/>
      <c r="AM12" s="20">
        <f>SUM(AM6:AM11)</f>
        <v>3219.1817764658272</v>
      </c>
      <c r="AN12" s="20">
        <f>SUM(AN6:AN11)</f>
        <v>3700.9956302377877</v>
      </c>
      <c r="AO12" s="20">
        <f>SUM(AO6:AO11)</f>
        <v>3553.8667470132982</v>
      </c>
      <c r="AP12" s="21">
        <f>SUM(AP6:AP11)</f>
        <v>10474.044153716914</v>
      </c>
      <c r="AS12" s="11" t="s">
        <v>159</v>
      </c>
      <c r="AT12" s="14">
        <f t="shared" si="3"/>
        <v>2.9135745882019455</v>
      </c>
      <c r="AU12" s="14">
        <f t="shared" si="3"/>
        <v>127.25993431595332</v>
      </c>
      <c r="AV12" s="14">
        <f t="shared" si="3"/>
        <v>326.29879935735767</v>
      </c>
      <c r="AW12" s="15">
        <f t="shared" si="14"/>
        <v>456.47230826151292</v>
      </c>
      <c r="AY12" s="11" t="s">
        <v>159</v>
      </c>
      <c r="AZ12" s="90">
        <f t="shared" si="4"/>
        <v>2.9135745882019455</v>
      </c>
      <c r="BA12" s="90">
        <f t="shared" si="4"/>
        <v>127.25993431595332</v>
      </c>
      <c r="BB12" s="90">
        <f t="shared" si="4"/>
        <v>326.29879935735767</v>
      </c>
      <c r="BC12" s="15">
        <f t="shared" si="15"/>
        <v>456.47230826151292</v>
      </c>
      <c r="BE12" s="11" t="str">
        <f t="shared" si="5"/>
        <v>WALK_Express/Fast</v>
      </c>
      <c r="BF12" s="90">
        <f t="shared" si="6"/>
        <v>0</v>
      </c>
      <c r="BG12" s="90">
        <f t="shared" si="6"/>
        <v>0</v>
      </c>
      <c r="BH12" s="90">
        <f t="shared" si="6"/>
        <v>0</v>
      </c>
      <c r="BI12" s="15">
        <f t="shared" si="16"/>
        <v>0</v>
      </c>
      <c r="BR12" s="67" t="s">
        <v>260</v>
      </c>
      <c r="BS12" s="68">
        <v>105.79896965912555</v>
      </c>
      <c r="BT12" s="68">
        <v>828.70090829627259</v>
      </c>
      <c r="BU12" s="68">
        <v>2229.093013028139</v>
      </c>
      <c r="BV12" s="69">
        <v>3163.592890983537</v>
      </c>
      <c r="BW12" s="64"/>
      <c r="BX12" s="67" t="s">
        <v>260</v>
      </c>
      <c r="BY12" s="68">
        <v>65.751762720271529</v>
      </c>
      <c r="BZ12" s="68">
        <v>358.11824960876714</v>
      </c>
      <c r="CA12" s="68">
        <v>431.11635370212036</v>
      </c>
      <c r="CB12" s="69">
        <v>854.98636603115904</v>
      </c>
    </row>
    <row r="13" spans="1:82" x14ac:dyDescent="0.45">
      <c r="A13" s="11"/>
      <c r="B13" s="14"/>
      <c r="C13" s="14"/>
      <c r="D13" s="14"/>
      <c r="E13" s="14"/>
      <c r="F13" s="14"/>
      <c r="G13" s="11"/>
      <c r="H13" s="14"/>
      <c r="I13" s="14"/>
      <c r="J13" s="14"/>
      <c r="K13" s="14"/>
      <c r="L13" s="14"/>
      <c r="M13" s="11"/>
      <c r="N13" s="14"/>
      <c r="O13" s="14"/>
      <c r="P13" s="14"/>
      <c r="Q13" s="14"/>
      <c r="T13" s="11"/>
      <c r="U13" s="27"/>
      <c r="V13" s="27"/>
      <c r="W13" s="27"/>
      <c r="X13" s="27"/>
      <c r="Y13" s="14"/>
      <c r="Z13" s="14"/>
      <c r="AA13" s="14"/>
      <c r="AB13" s="14"/>
      <c r="AC13" s="11"/>
      <c r="AD13" s="27"/>
      <c r="AE13" s="27"/>
      <c r="AF13" s="27"/>
      <c r="AG13" s="27"/>
      <c r="AH13" s="14"/>
      <c r="AI13" s="14"/>
      <c r="AJ13" s="14"/>
      <c r="AK13" s="14"/>
      <c r="AL13" s="14"/>
      <c r="AM13" s="14"/>
      <c r="AN13" s="14"/>
      <c r="AO13" s="14"/>
      <c r="AP13" s="14"/>
      <c r="AS13" s="11" t="s">
        <v>160</v>
      </c>
      <c r="AT13" s="14">
        <f t="shared" si="3"/>
        <v>30.958838973511273</v>
      </c>
      <c r="AU13" s="14">
        <f t="shared" si="3"/>
        <v>41.292837293538085</v>
      </c>
      <c r="AV13" s="14">
        <f t="shared" si="3"/>
        <v>321.63510961781253</v>
      </c>
      <c r="AW13" s="15">
        <f t="shared" si="14"/>
        <v>393.88678588486187</v>
      </c>
      <c r="AY13" s="11" t="s">
        <v>160</v>
      </c>
      <c r="AZ13" s="90">
        <f t="shared" si="4"/>
        <v>30.958838973511273</v>
      </c>
      <c r="BA13" s="90">
        <f t="shared" si="4"/>
        <v>41.292837293538085</v>
      </c>
      <c r="BB13" s="90">
        <f t="shared" si="4"/>
        <v>321.63510961781253</v>
      </c>
      <c r="BC13" s="15">
        <f t="shared" si="15"/>
        <v>393.88678588486187</v>
      </c>
      <c r="BE13" s="11" t="str">
        <f t="shared" si="5"/>
        <v>DRIVE_Express/Fast</v>
      </c>
      <c r="BF13" s="90">
        <f t="shared" si="6"/>
        <v>0</v>
      </c>
      <c r="BG13" s="90">
        <f t="shared" si="6"/>
        <v>0</v>
      </c>
      <c r="BH13" s="90">
        <f t="shared" si="6"/>
        <v>0</v>
      </c>
      <c r="BI13" s="15">
        <f t="shared" si="16"/>
        <v>0</v>
      </c>
      <c r="BK13" s="108" t="s">
        <v>311</v>
      </c>
      <c r="BR13" s="67" t="s">
        <v>261</v>
      </c>
      <c r="BS13" s="68">
        <v>4.3</v>
      </c>
      <c r="BT13" s="68">
        <v>187.81661529259279</v>
      </c>
      <c r="BU13" s="68">
        <v>481.56818875281436</v>
      </c>
      <c r="BV13" s="69">
        <v>673.68480404540719</v>
      </c>
      <c r="BW13" s="64"/>
      <c r="BX13" s="67" t="s">
        <v>261</v>
      </c>
      <c r="BY13" s="68">
        <v>0</v>
      </c>
      <c r="BZ13" s="68">
        <v>0</v>
      </c>
      <c r="CA13" s="68">
        <v>0</v>
      </c>
      <c r="CB13" s="69">
        <v>0</v>
      </c>
    </row>
    <row r="14" spans="1:82" x14ac:dyDescent="0.45">
      <c r="A14"/>
      <c r="B14" s="10" t="s">
        <v>111</v>
      </c>
      <c r="C14" s="10" t="s">
        <v>112</v>
      </c>
      <c r="D14" s="10" t="s">
        <v>150</v>
      </c>
      <c r="E14" s="10" t="s">
        <v>114</v>
      </c>
      <c r="F14" s="14"/>
      <c r="G14"/>
      <c r="H14" s="10" t="s">
        <v>111</v>
      </c>
      <c r="I14" s="10" t="s">
        <v>112</v>
      </c>
      <c r="J14" s="10" t="s">
        <v>150</v>
      </c>
      <c r="K14" s="10" t="s">
        <v>114</v>
      </c>
      <c r="L14" s="14"/>
      <c r="M14"/>
      <c r="N14" s="10" t="s">
        <v>111</v>
      </c>
      <c r="O14" s="10" t="s">
        <v>112</v>
      </c>
      <c r="P14" s="10" t="s">
        <v>150</v>
      </c>
      <c r="Q14" s="10" t="s">
        <v>114</v>
      </c>
      <c r="T14"/>
      <c r="U14" s="10" t="s">
        <v>111</v>
      </c>
      <c r="V14" s="10" t="s">
        <v>112</v>
      </c>
      <c r="W14" s="10" t="s">
        <v>150</v>
      </c>
      <c r="X14" s="10" t="s">
        <v>114</v>
      </c>
      <c r="Y14" s="14"/>
      <c r="Z14" s="14"/>
      <c r="AA14" s="14"/>
      <c r="AB14" s="14"/>
      <c r="AC14"/>
      <c r="AD14" s="10" t="s">
        <v>111</v>
      </c>
      <c r="AE14" s="10" t="s">
        <v>112</v>
      </c>
      <c r="AF14" s="10" t="s">
        <v>150</v>
      </c>
      <c r="AG14" s="10" t="s">
        <v>114</v>
      </c>
      <c r="AH14" s="14"/>
      <c r="AI14" s="14"/>
      <c r="AJ14" s="14"/>
      <c r="AK14" s="14"/>
      <c r="AL14"/>
      <c r="AM14" s="10" t="s">
        <v>111</v>
      </c>
      <c r="AN14" s="10" t="s">
        <v>112</v>
      </c>
      <c r="AO14" s="10" t="s">
        <v>150</v>
      </c>
      <c r="AP14" s="10" t="s">
        <v>114</v>
      </c>
      <c r="AS14" s="11" t="s">
        <v>162</v>
      </c>
      <c r="AT14" s="14">
        <f t="shared" si="3"/>
        <v>456.51182265117052</v>
      </c>
      <c r="AU14" s="14">
        <f t="shared" si="3"/>
        <v>1164.2597995903729</v>
      </c>
      <c r="AV14" s="14">
        <f t="shared" si="3"/>
        <v>2416.6420323552998</v>
      </c>
      <c r="AW14" s="15">
        <f t="shared" si="14"/>
        <v>4037.4136545968431</v>
      </c>
      <c r="AY14" s="11" t="s">
        <v>162</v>
      </c>
      <c r="AZ14" s="90">
        <f t="shared" si="4"/>
        <v>256.6684337318294</v>
      </c>
      <c r="BA14" s="90">
        <f t="shared" si="4"/>
        <v>817.46457311733604</v>
      </c>
      <c r="BB14" s="90">
        <f t="shared" si="4"/>
        <v>1785.5586667808309</v>
      </c>
      <c r="BC14" s="15">
        <f t="shared" si="15"/>
        <v>2859.6916736299963</v>
      </c>
      <c r="BE14" s="11" t="str">
        <f t="shared" si="5"/>
        <v>WALK_CRT</v>
      </c>
      <c r="BF14" s="90">
        <f t="shared" si="6"/>
        <v>199.84338891934109</v>
      </c>
      <c r="BG14" s="90">
        <f t="shared" si="6"/>
        <v>346.79522647303685</v>
      </c>
      <c r="BH14" s="90">
        <f t="shared" si="6"/>
        <v>631.08336557446887</v>
      </c>
      <c r="BI14" s="15">
        <f t="shared" si="16"/>
        <v>1177.7219809668468</v>
      </c>
      <c r="BK14" s="109" t="s">
        <v>312</v>
      </c>
      <c r="BL14" s="62"/>
      <c r="BM14" s="62"/>
      <c r="BN14" s="62"/>
      <c r="BR14" s="67" t="s">
        <v>262</v>
      </c>
      <c r="BS14" s="68">
        <v>45.690612529762859</v>
      </c>
      <c r="BT14" s="68">
        <v>60.942047298604038</v>
      </c>
      <c r="BU14" s="68">
        <v>474.68528073966479</v>
      </c>
      <c r="BV14" s="69">
        <v>581.31794056803164</v>
      </c>
      <c r="BW14" s="64"/>
      <c r="BX14" s="67" t="s">
        <v>262</v>
      </c>
      <c r="BY14" s="68">
        <v>0</v>
      </c>
      <c r="BZ14" s="68">
        <v>0</v>
      </c>
      <c r="CA14" s="68">
        <v>0</v>
      </c>
      <c r="CB14" s="69">
        <v>0</v>
      </c>
    </row>
    <row r="15" spans="1:82" x14ac:dyDescent="0.45">
      <c r="A15" s="11" t="s">
        <v>161</v>
      </c>
      <c r="B15" s="39">
        <v>1</v>
      </c>
      <c r="C15" s="16">
        <f>(AE15+AN15)/(AE17+AN17)</f>
        <v>0.82223520611723955</v>
      </c>
      <c r="D15" s="16">
        <f>(AF15+AO15)/(AF17+AO17)</f>
        <v>0.65799948895398963</v>
      </c>
      <c r="E15" s="17">
        <f>(AG15+AP15)/(AG17+AP17)</f>
        <v>0.77969226155938687</v>
      </c>
      <c r="F15" s="14"/>
      <c r="G15" s="11" t="s">
        <v>161</v>
      </c>
      <c r="H15" s="39">
        <v>1</v>
      </c>
      <c r="I15" s="16">
        <f>AE15/AE17</f>
        <v>0.79601464234574615</v>
      </c>
      <c r="J15" s="16">
        <f>AF15/AF17</f>
        <v>0.60411765871433121</v>
      </c>
      <c r="K15" s="17">
        <f>AG15/AG17</f>
        <v>0.73022707404735387</v>
      </c>
      <c r="L15" s="14"/>
      <c r="M15" s="11" t="s">
        <v>161</v>
      </c>
      <c r="N15" s="39">
        <v>1</v>
      </c>
      <c r="O15" s="16">
        <f>AN15/AN17</f>
        <v>0.87031627760482477</v>
      </c>
      <c r="P15" s="16">
        <f>AO15/AO17</f>
        <v>0.82152178516295793</v>
      </c>
      <c r="Q15" s="17">
        <f>AP15/AP17</f>
        <v>0.88204337187501536</v>
      </c>
      <c r="R15" s="110"/>
      <c r="S15" s="110"/>
      <c r="T15" s="11" t="s">
        <v>161</v>
      </c>
      <c r="U15" s="14">
        <f t="shared" ref="U15:W16" si="26">AD15+AM15</f>
        <v>7005.872506035199</v>
      </c>
      <c r="V15" s="14">
        <f t="shared" si="26"/>
        <v>8623.2502031950698</v>
      </c>
      <c r="W15" s="14">
        <f t="shared" si="26"/>
        <v>9435.2223639935837</v>
      </c>
      <c r="X15" s="15">
        <f>SUM(U15:W15)</f>
        <v>25064.345073223853</v>
      </c>
      <c r="Y15" s="14"/>
      <c r="Z15" s="14"/>
      <c r="AA15" s="14"/>
      <c r="AB15" s="14"/>
      <c r="AC15" s="11" t="s">
        <v>161</v>
      </c>
      <c r="AD15" s="14">
        <f>AZ6+AZ8+AZ10+AZ12+AZ14</f>
        <v>3907.9269781008538</v>
      </c>
      <c r="AE15" s="14">
        <f t="shared" ref="AE15:AF15" si="27">BA6+BA8+BA10+BA12+BA14</f>
        <v>5402.2134628547956</v>
      </c>
      <c r="AF15" s="14">
        <f t="shared" si="27"/>
        <v>6515.643409755944</v>
      </c>
      <c r="AG15" s="15">
        <f>SUM(AD15:AF15)</f>
        <v>15825.783850711592</v>
      </c>
      <c r="AH15" s="14"/>
      <c r="AI15" s="14"/>
      <c r="AJ15" s="14"/>
      <c r="AK15" s="14"/>
      <c r="AL15" s="11" t="s">
        <v>161</v>
      </c>
      <c r="AM15" s="14">
        <f>BF6+BF8+BF10+BF12+BF14</f>
        <v>3097.9455279343456</v>
      </c>
      <c r="AN15" s="14">
        <f t="shared" ref="AN15:AO16" si="28">BG6+BG8+BG10+BG12+BG14</f>
        <v>3221.0367403402738</v>
      </c>
      <c r="AO15" s="14">
        <f t="shared" si="28"/>
        <v>2919.5789542376388</v>
      </c>
      <c r="AP15" s="15">
        <f>SUM(AM15:AO15)</f>
        <v>9238.5612225122586</v>
      </c>
      <c r="AS15" s="11" t="s">
        <v>164</v>
      </c>
      <c r="AT15" s="14">
        <f t="shared" si="3"/>
        <v>80.060633774491919</v>
      </c>
      <c r="AU15" s="14">
        <f t="shared" si="3"/>
        <v>896.79775206517434</v>
      </c>
      <c r="AV15" s="14">
        <f t="shared" si="3"/>
        <v>2507.9791864364629</v>
      </c>
      <c r="AW15" s="15">
        <f t="shared" si="14"/>
        <v>3484.8375722761293</v>
      </c>
      <c r="AY15" s="11" t="s">
        <v>164</v>
      </c>
      <c r="AZ15" s="90">
        <f t="shared" si="4"/>
        <v>40.313623510216125</v>
      </c>
      <c r="BA15" s="90">
        <f t="shared" si="4"/>
        <v>699.04800750609149</v>
      </c>
      <c r="BB15" s="90">
        <f t="shared" si="4"/>
        <v>2214.0869308308661</v>
      </c>
      <c r="BC15" s="15">
        <f t="shared" si="15"/>
        <v>2953.4485618471736</v>
      </c>
      <c r="BE15" s="11" t="str">
        <f t="shared" si="5"/>
        <v>DRIVE_CRT</v>
      </c>
      <c r="BF15" s="90">
        <f t="shared" si="6"/>
        <v>39.747010264275787</v>
      </c>
      <c r="BG15" s="90">
        <f t="shared" si="6"/>
        <v>197.74974455908287</v>
      </c>
      <c r="BH15" s="90">
        <f t="shared" si="6"/>
        <v>293.89225560559692</v>
      </c>
      <c r="BI15" s="15">
        <f t="shared" si="16"/>
        <v>531.38901042895554</v>
      </c>
      <c r="BK15" s="111"/>
      <c r="BL15" s="112" t="s">
        <v>107</v>
      </c>
      <c r="BM15" s="111"/>
      <c r="BN15" s="111"/>
      <c r="BR15" s="67" t="s">
        <v>263</v>
      </c>
      <c r="BS15" s="68">
        <v>378.80419108404465</v>
      </c>
      <c r="BT15" s="68">
        <v>1206.4553550948622</v>
      </c>
      <c r="BU15" s="68">
        <v>2635.2173368919439</v>
      </c>
      <c r="BV15" s="69">
        <v>4220.4768830708508</v>
      </c>
      <c r="BW15" s="64"/>
      <c r="BX15" s="67" t="s">
        <v>263</v>
      </c>
      <c r="BY15" s="68">
        <v>294.93893028614139</v>
      </c>
      <c r="BZ15" s="68">
        <v>511.81784735235993</v>
      </c>
      <c r="CA15" s="68">
        <v>931.38458955495491</v>
      </c>
      <c r="CB15" s="69">
        <v>1738.1413671934561</v>
      </c>
    </row>
    <row r="16" spans="1:82" x14ac:dyDescent="0.45">
      <c r="A16" s="11" t="s">
        <v>163</v>
      </c>
      <c r="B16" s="39">
        <f>1-B15</f>
        <v>0</v>
      </c>
      <c r="C16" s="16">
        <f>(AE16+AN16)/(AE17+AN17)</f>
        <v>0.17776479388276051</v>
      </c>
      <c r="D16" s="16">
        <f>(AF16+AO16)/(AF17+AO17)</f>
        <v>0.34200051104601042</v>
      </c>
      <c r="E16" s="17">
        <f>(AG16+AP16)/(AG17+AP17)</f>
        <v>0.22030773844061313</v>
      </c>
      <c r="F16" s="14"/>
      <c r="G16" s="11" t="s">
        <v>163</v>
      </c>
      <c r="H16" s="42">
        <f>1-H15</f>
        <v>0</v>
      </c>
      <c r="I16" s="12">
        <f>AE16/AE17</f>
        <v>0.20398535765425388</v>
      </c>
      <c r="J16" s="12">
        <f>AF16/AF17</f>
        <v>0.39588234128566885</v>
      </c>
      <c r="K16" s="17">
        <f>AG16/AG17</f>
        <v>0.26977292595264618</v>
      </c>
      <c r="L16" s="14"/>
      <c r="M16" s="11" t="s">
        <v>163</v>
      </c>
      <c r="N16" s="42">
        <f>1-N15</f>
        <v>0</v>
      </c>
      <c r="O16" s="12">
        <f>AN16/AN17</f>
        <v>0.12968372239517523</v>
      </c>
      <c r="P16" s="12">
        <f>AO16/AO17</f>
        <v>0.17847821483704213</v>
      </c>
      <c r="Q16" s="17">
        <f>AP16/AP17</f>
        <v>0.11795662812498457</v>
      </c>
      <c r="R16" s="110"/>
      <c r="S16" s="110"/>
      <c r="T16" s="11" t="s">
        <v>163</v>
      </c>
      <c r="U16" s="14">
        <f t="shared" si="26"/>
        <v>313.76020583579657</v>
      </c>
      <c r="V16" s="14">
        <f t="shared" si="26"/>
        <v>1864.3209188392161</v>
      </c>
      <c r="W16" s="14">
        <f t="shared" si="26"/>
        <v>4904.0324870893455</v>
      </c>
      <c r="X16" s="15">
        <f t="shared" ref="X16" si="29">SUM(U16:W16)</f>
        <v>7082.1136117643582</v>
      </c>
      <c r="Y16" s="14"/>
      <c r="Z16" s="14"/>
      <c r="AA16" s="14"/>
      <c r="AB16" s="14"/>
      <c r="AC16" s="11" t="s">
        <v>163</v>
      </c>
      <c r="AD16" s="14">
        <f t="shared" ref="AD16:AF16" si="30">AZ7+AZ9+AZ11+AZ13+AZ15</f>
        <v>192.52395730431505</v>
      </c>
      <c r="AE16" s="14">
        <f t="shared" si="30"/>
        <v>1384.3620289417024</v>
      </c>
      <c r="AF16" s="14">
        <f t="shared" si="30"/>
        <v>4269.7446943136856</v>
      </c>
      <c r="AG16" s="15">
        <f t="shared" ref="AG16" si="31">SUM(AD16:AF16)</f>
        <v>5846.6306805597033</v>
      </c>
      <c r="AH16" s="14"/>
      <c r="AI16" s="14"/>
      <c r="AJ16" s="14"/>
      <c r="AK16" s="14"/>
      <c r="AL16" s="11" t="s">
        <v>163</v>
      </c>
      <c r="AM16" s="14">
        <f t="shared" ref="AM16" si="32">BF7+BF9+BF11+BF13+BF15</f>
        <v>121.23624853148149</v>
      </c>
      <c r="AN16" s="14">
        <f t="shared" si="28"/>
        <v>479.95888989751381</v>
      </c>
      <c r="AO16" s="14">
        <f t="shared" si="28"/>
        <v>634.28779277565945</v>
      </c>
      <c r="AP16" s="15">
        <f t="shared" ref="AP16" si="33">SUM(AM16:AO16)</f>
        <v>1235.4829312046547</v>
      </c>
      <c r="AT16" s="20">
        <f>SUM(AT6:AT15)</f>
        <v>7319.6327118709969</v>
      </c>
      <c r="AU16" s="20">
        <f t="shared" ref="AU16:AV16" si="34">SUM(AU6:AU15)</f>
        <v>10487.571122034284</v>
      </c>
      <c r="AV16" s="20">
        <f t="shared" si="34"/>
        <v>14339.254851082927</v>
      </c>
      <c r="AW16" s="21">
        <f>SUM(AW6:AW15)</f>
        <v>32146.458684988207</v>
      </c>
      <c r="AZ16" s="20">
        <f>SUM(AZ6:AZ15)</f>
        <v>4100.4509354051688</v>
      </c>
      <c r="BA16" s="20">
        <f t="shared" ref="BA16:BB16" si="35">SUM(BA6:BA15)</f>
        <v>6786.5754917964978</v>
      </c>
      <c r="BB16" s="20">
        <f t="shared" si="35"/>
        <v>10785.388104069631</v>
      </c>
      <c r="BC16" s="21">
        <f>SUM(BC6:BC15)</f>
        <v>21672.414531271297</v>
      </c>
      <c r="BF16" s="20">
        <f>SUM(BF6:BF15)</f>
        <v>3219.1817764658272</v>
      </c>
      <c r="BG16" s="20">
        <f t="shared" ref="BG16:BH16" si="36">SUM(BG6:BG15)</f>
        <v>3700.9956302377877</v>
      </c>
      <c r="BH16" s="20">
        <f t="shared" si="36"/>
        <v>3553.8667470132978</v>
      </c>
      <c r="BI16" s="21">
        <f>SUM(BI6:BI15)</f>
        <v>10474.044153716912</v>
      </c>
      <c r="BK16" s="111"/>
      <c r="BL16" s="112" t="s">
        <v>313</v>
      </c>
      <c r="BM16" s="112" t="s">
        <v>314</v>
      </c>
      <c r="BN16" s="112" t="s">
        <v>315</v>
      </c>
      <c r="BR16" s="67" t="s">
        <v>264</v>
      </c>
      <c r="BS16" s="68">
        <v>59.496874319221725</v>
      </c>
      <c r="BT16" s="68">
        <v>1031.6902283703773</v>
      </c>
      <c r="BU16" s="68">
        <v>3267.660914233933</v>
      </c>
      <c r="BV16" s="69">
        <v>4358.8480169235318</v>
      </c>
      <c r="BW16" s="64"/>
      <c r="BX16" s="67" t="s">
        <v>264</v>
      </c>
      <c r="BY16" s="68">
        <v>58.660637976617203</v>
      </c>
      <c r="BZ16" s="68">
        <v>291.84902457871061</v>
      </c>
      <c r="CA16" s="68">
        <v>433.74098065701372</v>
      </c>
      <c r="CB16" s="69">
        <v>784.25064321234152</v>
      </c>
    </row>
    <row r="17" spans="1:80" x14ac:dyDescent="0.45">
      <c r="B17" s="18">
        <f>SUM(B15:B16)</f>
        <v>1</v>
      </c>
      <c r="C17" s="18">
        <f t="shared" ref="C17:E17" si="37">SUM(C15:C16)</f>
        <v>1</v>
      </c>
      <c r="D17" s="18">
        <f t="shared" si="37"/>
        <v>1</v>
      </c>
      <c r="E17" s="19">
        <f t="shared" si="37"/>
        <v>1</v>
      </c>
      <c r="F17" s="14"/>
      <c r="H17" s="18">
        <f>SUM(H15:H16)</f>
        <v>1</v>
      </c>
      <c r="I17" s="18">
        <f t="shared" ref="I17:K17" si="38">SUM(I15:I16)</f>
        <v>1</v>
      </c>
      <c r="J17" s="18">
        <f t="shared" si="38"/>
        <v>1</v>
      </c>
      <c r="K17" s="19">
        <f t="shared" si="38"/>
        <v>1</v>
      </c>
      <c r="L17" s="14"/>
      <c r="N17" s="18">
        <f>SUM(N15:N16)</f>
        <v>1</v>
      </c>
      <c r="O17" s="18">
        <f t="shared" ref="O17:Q17" si="39">SUM(O15:O16)</f>
        <v>1</v>
      </c>
      <c r="P17" s="18">
        <f t="shared" si="39"/>
        <v>1</v>
      </c>
      <c r="Q17" s="19">
        <f t="shared" si="39"/>
        <v>0.99999999999999989</v>
      </c>
      <c r="R17" s="110"/>
      <c r="S17" s="110"/>
      <c r="U17" s="20">
        <f>SUM(U15:U16)</f>
        <v>7319.632711870996</v>
      </c>
      <c r="V17" s="20">
        <f t="shared" ref="V17:X17" si="40">SUM(V15:V16)</f>
        <v>10487.571122034286</v>
      </c>
      <c r="W17" s="20">
        <f t="shared" si="40"/>
        <v>14339.254851082929</v>
      </c>
      <c r="X17" s="21">
        <f t="shared" si="40"/>
        <v>32146.458684988211</v>
      </c>
      <c r="Y17" s="14"/>
      <c r="Z17" s="14"/>
      <c r="AA17" s="14"/>
      <c r="AB17" s="14"/>
      <c r="AD17" s="20">
        <f>SUM(AD15:AD16)</f>
        <v>4100.4509354051688</v>
      </c>
      <c r="AE17" s="20">
        <f t="shared" ref="AE17:AG17" si="41">SUM(AE15:AE16)</f>
        <v>6786.5754917964978</v>
      </c>
      <c r="AF17" s="20">
        <f t="shared" si="41"/>
        <v>10785.388104069629</v>
      </c>
      <c r="AG17" s="21">
        <f t="shared" si="41"/>
        <v>21672.414531271294</v>
      </c>
      <c r="AH17" s="14"/>
      <c r="AI17" s="14"/>
      <c r="AJ17" s="14"/>
      <c r="AK17" s="14"/>
      <c r="AM17" s="20">
        <f>SUM(AM15:AM16)</f>
        <v>3219.1817764658272</v>
      </c>
      <c r="AN17" s="20">
        <f t="shared" ref="AN17:AP17" si="42">SUM(AN15:AN16)</f>
        <v>3700.9956302377877</v>
      </c>
      <c r="AO17" s="20">
        <f t="shared" si="42"/>
        <v>3553.8667470132982</v>
      </c>
      <c r="AP17" s="21">
        <f t="shared" si="42"/>
        <v>10474.044153716914</v>
      </c>
      <c r="BB17" s="91" t="s">
        <v>253</v>
      </c>
      <c r="BC17" s="75">
        <f>SUM(BC6:BC15)/$BL$10</f>
        <v>31985.240007868746</v>
      </c>
      <c r="BH17" s="91" t="s">
        <v>253</v>
      </c>
      <c r="BI17" s="75">
        <f>SUM(BI6:BI15)/$BL$10</f>
        <v>15458.121457867761</v>
      </c>
      <c r="BK17" s="62" t="s">
        <v>316</v>
      </c>
      <c r="BL17" s="113">
        <v>40210</v>
      </c>
      <c r="BM17" s="75">
        <v>39810.611285195962</v>
      </c>
      <c r="BN17" s="62">
        <f>BM17/BL17</f>
        <v>0.99006742813220494</v>
      </c>
      <c r="BR17" s="64"/>
      <c r="BS17" s="70">
        <v>6051.6518415694409</v>
      </c>
      <c r="BT17" s="70">
        <v>10015.969638427616</v>
      </c>
      <c r="BU17" s="70">
        <v>15917.618527871684</v>
      </c>
      <c r="BV17" s="71">
        <v>31985.24000786875</v>
      </c>
      <c r="BW17" s="64"/>
      <c r="BX17" s="64"/>
      <c r="BY17" s="70">
        <v>4751.0304678163966</v>
      </c>
      <c r="BZ17" s="70">
        <v>5462.1156000140936</v>
      </c>
      <c r="CA17" s="70">
        <v>5244.9753900372707</v>
      </c>
      <c r="CB17" s="71">
        <v>15458.121457867761</v>
      </c>
    </row>
    <row r="18" spans="1:80" x14ac:dyDescent="0.45">
      <c r="R18" s="110"/>
      <c r="S18" s="110"/>
      <c r="BB18" s="62" t="s">
        <v>252</v>
      </c>
      <c r="BC18" s="75">
        <f>BV17</f>
        <v>31985.24000786875</v>
      </c>
      <c r="BH18" s="62" t="s">
        <v>252</v>
      </c>
      <c r="BI18" s="75">
        <f>CB17</f>
        <v>15458.121457867761</v>
      </c>
      <c r="BK18" s="62" t="s">
        <v>148</v>
      </c>
      <c r="BL18" s="113">
        <v>535</v>
      </c>
      <c r="BM18" s="75">
        <v>1834.6315539574673</v>
      </c>
      <c r="BN18" s="62">
        <f t="shared" ref="BN18:BN21" si="43">BM18/BL18</f>
        <v>3.4292178578644248</v>
      </c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</row>
    <row r="19" spans="1:80" x14ac:dyDescent="0.45">
      <c r="A19"/>
      <c r="B19" s="10" t="s">
        <v>111</v>
      </c>
      <c r="C19" s="10" t="s">
        <v>112</v>
      </c>
      <c r="D19" s="10" t="s">
        <v>150</v>
      </c>
      <c r="E19" s="10" t="s">
        <v>114</v>
      </c>
      <c r="F19" s="14"/>
      <c r="G19"/>
      <c r="H19" s="10" t="s">
        <v>111</v>
      </c>
      <c r="I19" s="10" t="s">
        <v>112</v>
      </c>
      <c r="J19" s="10" t="s">
        <v>150</v>
      </c>
      <c r="K19" s="10" t="s">
        <v>114</v>
      </c>
      <c r="L19" s="14"/>
      <c r="M19"/>
      <c r="N19" s="10" t="s">
        <v>111</v>
      </c>
      <c r="O19" s="10" t="s">
        <v>112</v>
      </c>
      <c r="P19" s="10" t="s">
        <v>150</v>
      </c>
      <c r="Q19" s="10" t="s">
        <v>114</v>
      </c>
      <c r="T19"/>
      <c r="U19" s="10" t="s">
        <v>111</v>
      </c>
      <c r="V19" s="10" t="s">
        <v>112</v>
      </c>
      <c r="W19" s="10" t="s">
        <v>150</v>
      </c>
      <c r="X19" s="10" t="s">
        <v>114</v>
      </c>
      <c r="Y19" s="14"/>
      <c r="Z19" s="14"/>
      <c r="AC19"/>
      <c r="AD19" s="10" t="s">
        <v>111</v>
      </c>
      <c r="AE19" s="10" t="s">
        <v>112</v>
      </c>
      <c r="AF19" s="10" t="s">
        <v>150</v>
      </c>
      <c r="AG19" s="10" t="s">
        <v>114</v>
      </c>
      <c r="AH19" s="14"/>
      <c r="AI19" s="14"/>
      <c r="AL19"/>
      <c r="AM19" s="10" t="s">
        <v>111</v>
      </c>
      <c r="AN19" s="10" t="s">
        <v>112</v>
      </c>
      <c r="AO19" s="10" t="s">
        <v>150</v>
      </c>
      <c r="AP19" s="10" t="s">
        <v>114</v>
      </c>
      <c r="BB19" s="62" t="s">
        <v>187</v>
      </c>
      <c r="BC19" s="75">
        <f>BC17-BC18</f>
        <v>0</v>
      </c>
      <c r="BH19" s="62" t="s">
        <v>187</v>
      </c>
      <c r="BI19" s="75">
        <f>BI17-BI18</f>
        <v>0</v>
      </c>
      <c r="BK19" s="62" t="s">
        <v>153</v>
      </c>
      <c r="BL19" s="113">
        <v>50968</v>
      </c>
      <c r="BM19" s="75">
        <v>52336.351045870877</v>
      </c>
      <c r="BN19" s="62">
        <f t="shared" si="43"/>
        <v>1.0268472580024894</v>
      </c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</row>
    <row r="20" spans="1:80" x14ac:dyDescent="0.45">
      <c r="A20" s="11" t="s">
        <v>165</v>
      </c>
      <c r="B20" s="16">
        <f>(AD20+AM20)/(AD26+AM26)</f>
        <v>0.4502591967446356</v>
      </c>
      <c r="C20" s="16">
        <f>(AE20+AN20)/(AE26+AN26)</f>
        <v>0.38664538060052345</v>
      </c>
      <c r="D20" s="16">
        <f>(AF20+AO20)/(AF26+AO26)</f>
        <v>0.30033287532021496</v>
      </c>
      <c r="E20" s="17">
        <f>(AG20+AP20)/(AG26+AP26)</f>
        <v>0.37193494657530107</v>
      </c>
      <c r="G20" s="11" t="s">
        <v>165</v>
      </c>
      <c r="H20" s="16">
        <f>AD20/AD26</f>
        <v>0.43789047078850252</v>
      </c>
      <c r="I20" s="16">
        <f>AE20/AE26</f>
        <v>0.37405109375442624</v>
      </c>
      <c r="J20" s="16">
        <f>AF20/AF26</f>
        <v>0.27910374646316333</v>
      </c>
      <c r="K20" s="17">
        <f>AG20/AG26</f>
        <v>0.35072438606285694</v>
      </c>
      <c r="M20" s="11" t="s">
        <v>165</v>
      </c>
      <c r="N20" s="16">
        <f>AM20/AM26</f>
        <v>0.46586182029397161</v>
      </c>
      <c r="O20" s="16">
        <f>AN20/AN26</f>
        <v>0.40776809090771926</v>
      </c>
      <c r="P20" s="16">
        <f>AO20/AO26</f>
        <v>0.34771006076386973</v>
      </c>
      <c r="Q20" s="17">
        <f>AP20/AP26</f>
        <v>0.40826893169891754</v>
      </c>
      <c r="T20" s="11" t="s">
        <v>165</v>
      </c>
      <c r="U20" s="14">
        <f t="shared" ref="U20:W21" si="44">AD20+AM20</f>
        <v>3154.4585270627358</v>
      </c>
      <c r="V20" s="14">
        <f t="shared" si="44"/>
        <v>3334.1398568278992</v>
      </c>
      <c r="W20" s="14">
        <f t="shared" si="44"/>
        <v>2833.7074618637889</v>
      </c>
      <c r="X20" s="15">
        <f>SUM(U20:W20)</f>
        <v>9322.3058457544248</v>
      </c>
      <c r="AC20" s="11" t="s">
        <v>165</v>
      </c>
      <c r="AD20" s="14">
        <f>AZ6</f>
        <v>1711.2439842476729</v>
      </c>
      <c r="AE20" s="14">
        <f t="shared" ref="AE20:AF20" si="45">BA6</f>
        <v>2020.7038544757227</v>
      </c>
      <c r="AF20" s="14">
        <f t="shared" si="45"/>
        <v>1818.5404862809041</v>
      </c>
      <c r="AG20" s="15">
        <f>SUM(AD20:AF20)</f>
        <v>5550.4883250043003</v>
      </c>
      <c r="AL20" s="11" t="s">
        <v>165</v>
      </c>
      <c r="AM20" s="14">
        <f>BF6</f>
        <v>1443.2145428150632</v>
      </c>
      <c r="AN20" s="14">
        <f t="shared" ref="AN20:AO20" si="46">BG6</f>
        <v>1313.4360023521765</v>
      </c>
      <c r="AO20" s="14">
        <f t="shared" si="46"/>
        <v>1015.1669755828846</v>
      </c>
      <c r="AP20" s="15">
        <f>SUM(AM20:AO20)</f>
        <v>3771.8175207501245</v>
      </c>
      <c r="BK20" s="62" t="s">
        <v>317</v>
      </c>
      <c r="BL20" s="113">
        <v>1384</v>
      </c>
      <c r="BM20" s="75">
        <v>1448.908730355206</v>
      </c>
      <c r="BN20" s="62">
        <f t="shared" si="43"/>
        <v>1.046899371643935</v>
      </c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</row>
    <row r="21" spans="1:80" x14ac:dyDescent="0.45">
      <c r="A21" s="11" t="s">
        <v>166</v>
      </c>
      <c r="B21" s="16">
        <f>(AD21+AM21)/(AD26+AM26)</f>
        <v>2.678048334577416E-2</v>
      </c>
      <c r="C21" s="16">
        <f>(AE21+AN21)/(AE26+AN26)</f>
        <v>1.9423843226219963E-2</v>
      </c>
      <c r="D21" s="39">
        <f>(AF21+AO21)/(AF26+AO26)</f>
        <v>1.901619078730931E-2</v>
      </c>
      <c r="E21" s="17">
        <f>(AG21+AP21)/(AG26+AP26)</f>
        <v>2.1326681349566126E-2</v>
      </c>
      <c r="G21" s="11" t="s">
        <v>166</v>
      </c>
      <c r="H21" s="16">
        <f>AD21/AD26</f>
        <v>2.9960908832918024E-2</v>
      </c>
      <c r="I21" s="16">
        <f>AE21/AE26</f>
        <v>1.5628021012090623E-2</v>
      </c>
      <c r="J21" s="39">
        <f>AF21/AF26</f>
        <v>1.1366337278109838E-2</v>
      </c>
      <c r="K21" s="13">
        <f>AG21/AG26</f>
        <v>1.7412720444343929E-2</v>
      </c>
      <c r="M21" s="11" t="s">
        <v>166</v>
      </c>
      <c r="N21" s="16">
        <f>AM21/AM26</f>
        <v>2.2768511395016067E-2</v>
      </c>
      <c r="O21" s="16">
        <f>AN21/AN26</f>
        <v>2.5790067371060529E-2</v>
      </c>
      <c r="P21" s="39">
        <f>AO21/AO26</f>
        <v>3.6088418798292887E-2</v>
      </c>
      <c r="Q21" s="13">
        <f>AP21/AP26</f>
        <v>2.8031350809919406E-2</v>
      </c>
      <c r="T21" s="11" t="s">
        <v>166</v>
      </c>
      <c r="U21" s="14">
        <f t="shared" si="44"/>
        <v>187.62065197049273</v>
      </c>
      <c r="V21" s="14">
        <f t="shared" si="44"/>
        <v>167.49666004733047</v>
      </c>
      <c r="W21" s="14">
        <f t="shared" si="44"/>
        <v>179.42198859438957</v>
      </c>
      <c r="X21" s="15">
        <f t="shared" ref="X21:X25" si="47">SUM(U21:W21)</f>
        <v>534.53930061221286</v>
      </c>
      <c r="AC21" s="11" t="s">
        <v>166</v>
      </c>
      <c r="AD21" s="14">
        <f>AZ8</f>
        <v>117.08504391658052</v>
      </c>
      <c r="AE21" s="14">
        <f t="shared" ref="AE21:AF21" si="48">BA8</f>
        <v>84.425905509293585</v>
      </c>
      <c r="AF21" s="14">
        <f t="shared" si="48"/>
        <v>74.059000579179681</v>
      </c>
      <c r="AG21" s="15">
        <f t="shared" ref="AG21:AG25" si="49">SUM(AD21:AF21)</f>
        <v>275.56995000505378</v>
      </c>
      <c r="AL21" s="11" t="s">
        <v>166</v>
      </c>
      <c r="AM21" s="14">
        <f>BF8</f>
        <v>70.535608053912213</v>
      </c>
      <c r="AN21" s="14">
        <f t="shared" ref="AN21:AO21" si="50">BG8</f>
        <v>83.070754538036866</v>
      </c>
      <c r="AO21" s="14">
        <f t="shared" si="50"/>
        <v>105.36298801520989</v>
      </c>
      <c r="AP21" s="15">
        <f t="shared" ref="AP21:AP25" si="51">SUM(AM21:AO21)</f>
        <v>258.96935060715896</v>
      </c>
      <c r="BK21" s="62" t="s">
        <v>156</v>
      </c>
      <c r="BL21" s="113">
        <v>18857</v>
      </c>
      <c r="BM21" s="75">
        <v>19486.210874304605</v>
      </c>
      <c r="BN21" s="62">
        <f t="shared" si="43"/>
        <v>1.0333674961183965</v>
      </c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</row>
    <row r="22" spans="1:80" x14ac:dyDescent="0.45">
      <c r="A22" s="11"/>
      <c r="B22" s="16"/>
      <c r="C22" s="16"/>
      <c r="D22" s="39"/>
      <c r="E22" s="17"/>
      <c r="G22" s="11"/>
      <c r="H22" s="16"/>
      <c r="I22" s="16"/>
      <c r="J22" s="39"/>
      <c r="K22" s="13"/>
      <c r="M22" s="11"/>
      <c r="N22" s="16"/>
      <c r="O22" s="16"/>
      <c r="P22" s="39"/>
      <c r="Q22" s="13"/>
      <c r="T22" s="11"/>
      <c r="U22" s="14"/>
      <c r="V22" s="14"/>
      <c r="W22" s="14"/>
      <c r="X22" s="15"/>
      <c r="AC22" s="11"/>
      <c r="AD22" s="14"/>
      <c r="AE22" s="14"/>
      <c r="AF22" s="14"/>
      <c r="AG22" s="15"/>
      <c r="AL22" s="11"/>
      <c r="AM22" s="14"/>
      <c r="AN22" s="14"/>
      <c r="AO22" s="14"/>
      <c r="AP22" s="15"/>
      <c r="BK22" s="114" t="s">
        <v>318</v>
      </c>
      <c r="BL22" s="96">
        <f>SUM(BL17:BL21)</f>
        <v>111954</v>
      </c>
      <c r="BM22" s="96">
        <f>SUM(BM17:BM21)</f>
        <v>114916.71348968413</v>
      </c>
      <c r="BN22" s="114">
        <f>BM22/BL22</f>
        <v>1.0264636680215458</v>
      </c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</row>
    <row r="23" spans="1:80" x14ac:dyDescent="0.45">
      <c r="A23" s="11" t="s">
        <v>167</v>
      </c>
      <c r="B23" s="16">
        <f>(AD23+AM23)/(AD26+AM26)</f>
        <v>0.45738313493461386</v>
      </c>
      <c r="C23" s="16">
        <f>(AE23+AN23)/(AE26+AN26)</f>
        <v>0.44415897279594113</v>
      </c>
      <c r="D23" s="16">
        <f>(AF23+AO23)/(AF26+AO26)</f>
        <v>0.38993803642222757</v>
      </c>
      <c r="E23" s="17">
        <f>(AG23+AP23)/(AG26+AP26)</f>
        <v>0.42744440090892988</v>
      </c>
      <c r="G23" s="11" t="s">
        <v>167</v>
      </c>
      <c r="H23" s="16">
        <f t="shared" ref="H23:J23" si="52">AD23/AD26</f>
        <v>0.46572414270162427</v>
      </c>
      <c r="I23" s="16">
        <f t="shared" si="52"/>
        <v>0.43544358467341771</v>
      </c>
      <c r="J23" s="16">
        <f t="shared" si="52"/>
        <v>0.38540882286431521</v>
      </c>
      <c r="K23" s="13">
        <f>AG23/AG26</f>
        <v>0.42232104626591427</v>
      </c>
      <c r="M23" s="11" t="s">
        <v>167</v>
      </c>
      <c r="N23" s="16">
        <f>AM23/AM26</f>
        <v>0.44686130716736328</v>
      </c>
      <c r="O23" s="16">
        <f>AN23/AN26</f>
        <v>0.45877612585720279</v>
      </c>
      <c r="P23" s="16">
        <f>AO23/AO26</f>
        <v>0.40004591188391225</v>
      </c>
      <c r="Q23" s="13">
        <f>AP23/AP26</f>
        <v>0.43622077866062231</v>
      </c>
      <c r="T23" s="11" t="s">
        <v>167</v>
      </c>
      <c r="U23" s="14">
        <f t="shared" ref="U23:W25" si="53">AD23+AM23</f>
        <v>3204.3679297625986</v>
      </c>
      <c r="V23" s="14">
        <f t="shared" si="53"/>
        <v>3830.0939524135129</v>
      </c>
      <c r="W23" s="14">
        <f t="shared" si="53"/>
        <v>3679.1520818227464</v>
      </c>
      <c r="X23" s="15">
        <f t="shared" si="47"/>
        <v>10713.613963998858</v>
      </c>
      <c r="AC23" s="11" t="s">
        <v>167</v>
      </c>
      <c r="AD23" s="14">
        <f>AZ10</f>
        <v>1820.0159416165693</v>
      </c>
      <c r="AE23" s="14">
        <f t="shared" ref="AE23:AF23" si="54">BA10</f>
        <v>2352.3591954364892</v>
      </c>
      <c r="AF23" s="14">
        <f t="shared" si="54"/>
        <v>2511.1864567576713</v>
      </c>
      <c r="AG23" s="15">
        <f t="shared" si="49"/>
        <v>6683.5615938107303</v>
      </c>
      <c r="AL23" s="11" t="s">
        <v>167</v>
      </c>
      <c r="AM23" s="14">
        <f>BF10</f>
        <v>1384.351988146029</v>
      </c>
      <c r="AN23" s="14">
        <f t="shared" ref="AN23:AO23" si="55">BG10</f>
        <v>1477.7347569770236</v>
      </c>
      <c r="AO23" s="14">
        <f t="shared" si="55"/>
        <v>1167.9656250650751</v>
      </c>
      <c r="AP23" s="15">
        <f t="shared" si="51"/>
        <v>4030.0523701881275</v>
      </c>
      <c r="BN23" s="49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</row>
    <row r="24" spans="1:80" x14ac:dyDescent="0.45">
      <c r="A24" s="11" t="s">
        <v>168</v>
      </c>
      <c r="B24" s="16">
        <f>(AD24+AM24)/(AD26+AM26)</f>
        <v>4.1587605051220258E-4</v>
      </c>
      <c r="C24" s="16">
        <f>(AE24+AN24)/(AE26+AN26)</f>
        <v>1.4757768975415001E-2</v>
      </c>
      <c r="D24" s="16">
        <f>(AF24+AO24)/(AF26+AO26)</f>
        <v>3.4583053453257177E-2</v>
      </c>
      <c r="E24" s="17">
        <f>(AG24+AP24)/(AG26+AP26)</f>
        <v>1.8212018184714532E-2</v>
      </c>
      <c r="G24" s="11" t="s">
        <v>168</v>
      </c>
      <c r="H24" s="16">
        <f t="shared" ref="H24:J24" si="56">AD24/AD26</f>
        <v>7.4555502304136283E-4</v>
      </c>
      <c r="I24" s="16">
        <f>AE24/AE26</f>
        <v>2.3556998476824888E-2</v>
      </c>
      <c r="J24" s="16">
        <f t="shared" si="56"/>
        <v>5.0079290537721401E-2</v>
      </c>
      <c r="K24" s="13">
        <f>AG24/AG26</f>
        <v>2.8843582887743531E-2</v>
      </c>
      <c r="M24" s="11" t="s">
        <v>168</v>
      </c>
      <c r="N24" s="16">
        <f>AM24/AM26</f>
        <v>0</v>
      </c>
      <c r="O24" s="16">
        <f>AN24/AN26</f>
        <v>0</v>
      </c>
      <c r="P24" s="16">
        <f>AO24/AO26</f>
        <v>0</v>
      </c>
      <c r="Q24" s="13">
        <f>AP24/AP26</f>
        <v>0</v>
      </c>
      <c r="T24" s="11" t="s">
        <v>168</v>
      </c>
      <c r="U24" s="14">
        <f t="shared" si="53"/>
        <v>2.9135745882019455</v>
      </c>
      <c r="V24" s="14">
        <f t="shared" si="53"/>
        <v>127.25993431595332</v>
      </c>
      <c r="W24" s="14">
        <f t="shared" si="53"/>
        <v>326.29879935735767</v>
      </c>
      <c r="X24" s="15">
        <f t="shared" si="47"/>
        <v>456.47230826151292</v>
      </c>
      <c r="AC24" s="11" t="s">
        <v>168</v>
      </c>
      <c r="AD24" s="14">
        <f>AZ12</f>
        <v>2.9135745882019455</v>
      </c>
      <c r="AE24" s="14">
        <f t="shared" ref="AE24:AF24" si="57">BA12</f>
        <v>127.25993431595332</v>
      </c>
      <c r="AF24" s="14">
        <f t="shared" si="57"/>
        <v>326.29879935735767</v>
      </c>
      <c r="AG24" s="15">
        <f t="shared" si="49"/>
        <v>456.47230826151292</v>
      </c>
      <c r="AL24" s="11" t="s">
        <v>168</v>
      </c>
      <c r="AM24" s="14">
        <f>BF12</f>
        <v>0</v>
      </c>
      <c r="AN24" s="14">
        <f t="shared" ref="AN24:AO24" si="58">BG12</f>
        <v>0</v>
      </c>
      <c r="AO24" s="14">
        <f t="shared" si="58"/>
        <v>0</v>
      </c>
      <c r="AP24" s="15">
        <f t="shared" si="51"/>
        <v>0</v>
      </c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</row>
    <row r="25" spans="1:80" x14ac:dyDescent="0.45">
      <c r="A25" s="11" t="s">
        <v>169</v>
      </c>
      <c r="B25" s="16">
        <f>(AD25+AM25)/(AD26+AM26)</f>
        <v>6.5161308924464312E-2</v>
      </c>
      <c r="C25" s="16">
        <f>(AE25+AN25)/(AE26+AN26)</f>
        <v>0.1350140344019003</v>
      </c>
      <c r="D25" s="39">
        <f>(AF25+AO25)/(AF26+AO26)</f>
        <v>0.25612984401699079</v>
      </c>
      <c r="E25" s="17">
        <f>(AG25+AP25)/(AG26+AP26)</f>
        <v>0.16108195298148834</v>
      </c>
      <c r="G25" s="11" t="s">
        <v>169</v>
      </c>
      <c r="H25" s="16">
        <f t="shared" ref="H25:J25" si="59">AD25/AD26</f>
        <v>6.5678922653913882E-2</v>
      </c>
      <c r="I25" s="16">
        <f t="shared" si="59"/>
        <v>0.15132030208324043</v>
      </c>
      <c r="J25" s="39">
        <f t="shared" si="59"/>
        <v>0.27404180285669016</v>
      </c>
      <c r="K25" s="13">
        <f>AG25/AG26</f>
        <v>0.18069826433914124</v>
      </c>
      <c r="M25" s="11" t="s">
        <v>169</v>
      </c>
      <c r="N25" s="16">
        <f>AM25/AM26</f>
        <v>6.4508361143648996E-2</v>
      </c>
      <c r="O25" s="16">
        <f>AN25/AN26</f>
        <v>0.10766571586401744</v>
      </c>
      <c r="P25" s="39">
        <f>AO25/AO26</f>
        <v>0.21615560855392504</v>
      </c>
      <c r="Q25" s="13">
        <f>AP25/AP26</f>
        <v>0.12747893883054087</v>
      </c>
      <c r="T25" s="11" t="s">
        <v>169</v>
      </c>
      <c r="U25" s="14">
        <f t="shared" si="53"/>
        <v>456.51182265117052</v>
      </c>
      <c r="V25" s="14">
        <f t="shared" si="53"/>
        <v>1164.2597995903729</v>
      </c>
      <c r="W25" s="14">
        <f t="shared" si="53"/>
        <v>2416.6420323552998</v>
      </c>
      <c r="X25" s="15">
        <f t="shared" si="47"/>
        <v>4037.4136545968431</v>
      </c>
      <c r="AC25" s="11" t="s">
        <v>169</v>
      </c>
      <c r="AD25" s="14">
        <f>AZ14</f>
        <v>256.6684337318294</v>
      </c>
      <c r="AE25" s="14">
        <f t="shared" ref="AE25:AF25" si="60">BA14</f>
        <v>817.46457311733604</v>
      </c>
      <c r="AF25" s="14">
        <f t="shared" si="60"/>
        <v>1785.5586667808309</v>
      </c>
      <c r="AG25" s="15">
        <f t="shared" si="49"/>
        <v>2859.6916736299963</v>
      </c>
      <c r="AL25" s="11" t="s">
        <v>169</v>
      </c>
      <c r="AM25" s="14">
        <f>BF14</f>
        <v>199.84338891934109</v>
      </c>
      <c r="AN25" s="14">
        <f t="shared" ref="AN25:AO25" si="61">BG14</f>
        <v>346.79522647303685</v>
      </c>
      <c r="AO25" s="14">
        <f t="shared" si="61"/>
        <v>631.08336557446887</v>
      </c>
      <c r="AP25" s="15">
        <f t="shared" si="51"/>
        <v>1177.7219809668468</v>
      </c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</row>
    <row r="26" spans="1:80" x14ac:dyDescent="0.45">
      <c r="B26" s="18">
        <f>SUM(B20:B25)</f>
        <v>1</v>
      </c>
      <c r="C26" s="18">
        <f>SUM(C20:C25)</f>
        <v>0.99999999999999989</v>
      </c>
      <c r="D26" s="18">
        <f>SUM(D20:D25)</f>
        <v>0.99999999999999978</v>
      </c>
      <c r="E26" s="19">
        <f>SUM(E20:E25)</f>
        <v>0.99999999999999989</v>
      </c>
      <c r="H26" s="18">
        <f>SUM(H20:H25)</f>
        <v>1.0000000000000002</v>
      </c>
      <c r="I26" s="18">
        <f>SUM(I20:I25)</f>
        <v>0.99999999999999989</v>
      </c>
      <c r="J26" s="18">
        <f>SUM(J20:J25)</f>
        <v>1</v>
      </c>
      <c r="K26" s="19">
        <f>SUM(K20:K25)</f>
        <v>1</v>
      </c>
      <c r="N26" s="18">
        <f>SUM(N20:N25)</f>
        <v>1</v>
      </c>
      <c r="O26" s="18">
        <f>SUM(O20:O25)</f>
        <v>1</v>
      </c>
      <c r="P26" s="18">
        <f>SUM(P20:P25)</f>
        <v>0.99999999999999989</v>
      </c>
      <c r="Q26" s="19">
        <f>SUM(Q20:Q25)</f>
        <v>1.0000000000000002</v>
      </c>
      <c r="U26" s="20">
        <f>SUM(U20:U25)</f>
        <v>7005.8725060351999</v>
      </c>
      <c r="V26" s="20">
        <f>SUM(V20:V25)</f>
        <v>8623.2502031950698</v>
      </c>
      <c r="W26" s="20">
        <f>SUM(W20:W25)</f>
        <v>9435.2223639935819</v>
      </c>
      <c r="X26" s="21">
        <f>SUM(X20:X25)</f>
        <v>25064.345073223853</v>
      </c>
      <c r="AD26" s="20">
        <f>SUM(AD20:AD25)</f>
        <v>3907.9269781008538</v>
      </c>
      <c r="AE26" s="20">
        <f>SUM(AE20:AE25)</f>
        <v>5402.2134628547956</v>
      </c>
      <c r="AF26" s="20">
        <f>SUM(AF20:AF25)</f>
        <v>6515.643409755944</v>
      </c>
      <c r="AG26" s="21">
        <f>SUM(AG20:AG25)</f>
        <v>15825.783850711596</v>
      </c>
      <c r="AM26" s="20">
        <f>SUM(AM20:AM25)</f>
        <v>3097.9455279343456</v>
      </c>
      <c r="AN26" s="20">
        <f>SUM(AN20:AN25)</f>
        <v>3221.0367403402738</v>
      </c>
      <c r="AO26" s="20">
        <f>SUM(AO20:AO25)</f>
        <v>2919.5789542376388</v>
      </c>
      <c r="AP26" s="21">
        <f>SUM(AP20:AP25)</f>
        <v>9238.5612225122568</v>
      </c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</row>
    <row r="27" spans="1:80" x14ac:dyDescent="0.45">
      <c r="AH27" s="14"/>
      <c r="AI27" s="14"/>
      <c r="AJ27" s="14"/>
      <c r="AK27" s="1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</row>
    <row r="28" spans="1:80" x14ac:dyDescent="0.45">
      <c r="A28"/>
      <c r="B28" s="10" t="s">
        <v>111</v>
      </c>
      <c r="C28" s="10" t="s">
        <v>112</v>
      </c>
      <c r="D28" s="10" t="s">
        <v>150</v>
      </c>
      <c r="E28" s="10" t="s">
        <v>114</v>
      </c>
      <c r="F28" s="14"/>
      <c r="G28"/>
      <c r="H28" s="10" t="s">
        <v>111</v>
      </c>
      <c r="I28" s="10" t="s">
        <v>112</v>
      </c>
      <c r="J28" s="10" t="s">
        <v>150</v>
      </c>
      <c r="K28" s="10" t="s">
        <v>114</v>
      </c>
      <c r="L28" s="14"/>
      <c r="M28"/>
      <c r="N28" s="10" t="s">
        <v>111</v>
      </c>
      <c r="O28" s="10" t="s">
        <v>112</v>
      </c>
      <c r="P28" s="10" t="s">
        <v>150</v>
      </c>
      <c r="Q28" s="10" t="s">
        <v>114</v>
      </c>
      <c r="T28"/>
      <c r="U28" s="10" t="s">
        <v>111</v>
      </c>
      <c r="V28" s="10" t="s">
        <v>112</v>
      </c>
      <c r="W28" s="10" t="s">
        <v>150</v>
      </c>
      <c r="X28" s="10" t="s">
        <v>114</v>
      </c>
      <c r="Y28" s="14"/>
      <c r="Z28" s="14"/>
      <c r="AA28" s="14"/>
      <c r="AB28" s="14"/>
      <c r="AC28"/>
      <c r="AD28" s="10" t="s">
        <v>111</v>
      </c>
      <c r="AE28" s="10" t="s">
        <v>112</v>
      </c>
      <c r="AF28" s="10" t="s">
        <v>150</v>
      </c>
      <c r="AG28" s="10" t="s">
        <v>114</v>
      </c>
      <c r="AL28"/>
      <c r="AM28" s="10" t="s">
        <v>111</v>
      </c>
      <c r="AN28" s="10" t="s">
        <v>112</v>
      </c>
      <c r="AO28" s="10" t="s">
        <v>150</v>
      </c>
      <c r="AP28" s="10" t="s">
        <v>114</v>
      </c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</row>
    <row r="29" spans="1:80" x14ac:dyDescent="0.45">
      <c r="A29" s="11" t="s">
        <v>170</v>
      </c>
      <c r="B29" s="16">
        <f>(AD29+AM29)/(AD35+AM35)</f>
        <v>0.23426714765685772</v>
      </c>
      <c r="C29" s="16">
        <f>(AE29+AN29)/(AE35+AN35)</f>
        <v>5.8377212791946027E-2</v>
      </c>
      <c r="D29" s="16">
        <f>(AF29+AO29)/(AF35+AO35)</f>
        <v>5.2278956522857398E-2</v>
      </c>
      <c r="E29" s="17">
        <f>(AG29+AP29)/(AG35+AP35)</f>
        <v>6.1946940234253234E-2</v>
      </c>
      <c r="G29" s="11" t="s">
        <v>170</v>
      </c>
      <c r="H29" s="16">
        <f>AD29/AD35</f>
        <v>0.23342220013063705</v>
      </c>
      <c r="I29" s="16">
        <f>AE29/AE35</f>
        <v>5.7182661721847709E-2</v>
      </c>
      <c r="J29" s="16">
        <f>AF29/AF35</f>
        <v>5.1681278755548316E-2</v>
      </c>
      <c r="K29" s="17">
        <f>AG29/AG35</f>
        <v>5.8968447964669178E-2</v>
      </c>
      <c r="M29" s="11" t="s">
        <v>170</v>
      </c>
      <c r="N29" s="16">
        <f>AM29/AM35</f>
        <v>0.23560892986665832</v>
      </c>
      <c r="O29" s="16">
        <f>AN29/AN35</f>
        <v>6.1822697765521344E-2</v>
      </c>
      <c r="P29" s="16">
        <f>AO29/AO35</f>
        <v>5.630225872880068E-2</v>
      </c>
      <c r="Q29" s="17">
        <f>AP29/AP35</f>
        <v>7.6041950246395165E-2</v>
      </c>
      <c r="T29" s="11" t="s">
        <v>170</v>
      </c>
      <c r="U29" s="14">
        <f t="shared" ref="U29:W30" si="62">AD29+AM29</f>
        <v>73.503708469380626</v>
      </c>
      <c r="V29" s="14">
        <f t="shared" si="62"/>
        <v>108.83385899155326</v>
      </c>
      <c r="W29" s="14">
        <f t="shared" si="62"/>
        <v>256.37770117922412</v>
      </c>
      <c r="X29" s="15">
        <f>SUM(U29:W29)</f>
        <v>438.715268640158</v>
      </c>
      <c r="AC29" s="11" t="s">
        <v>170</v>
      </c>
      <c r="AD29" s="14">
        <f>AZ7</f>
        <v>44.939365691830048</v>
      </c>
      <c r="AE29" s="14">
        <f t="shared" ref="AE29:AF29" si="63">BA7</f>
        <v>79.161505601544121</v>
      </c>
      <c r="AF29" s="14">
        <f t="shared" si="63"/>
        <v>220.66586576184901</v>
      </c>
      <c r="AG29" s="15">
        <f>SUM(AD29:AF29)</f>
        <v>344.76673705522319</v>
      </c>
      <c r="AL29" s="11" t="s">
        <v>170</v>
      </c>
      <c r="AM29" s="14">
        <f>BF7</f>
        <v>28.564342777550582</v>
      </c>
      <c r="AN29" s="14">
        <f t="shared" ref="AN29:AO29" si="64">BG7</f>
        <v>29.672353390009132</v>
      </c>
      <c r="AO29" s="14">
        <f t="shared" si="64"/>
        <v>35.711835417375092</v>
      </c>
      <c r="AP29" s="15">
        <f>SUM(AM29:AO29)</f>
        <v>93.948531584934813</v>
      </c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</row>
    <row r="30" spans="1:80" x14ac:dyDescent="0.45">
      <c r="A30" s="11" t="s">
        <v>171</v>
      </c>
      <c r="B30" s="16">
        <f>(AD30+AM30)/(AD35+AM35)</f>
        <v>4.1427987280658086E-2</v>
      </c>
      <c r="C30" s="16">
        <f>(AE30+AN30)/(AE35+AN35)</f>
        <v>7.1001205235867943E-3</v>
      </c>
      <c r="D30" s="39">
        <f>(AF30+AO30)/(AF35+AO35)</f>
        <v>3.1704187036713108E-3</v>
      </c>
      <c r="E30" s="17">
        <f>(AG30+AP30)/(AG35+AP35)</f>
        <v>5.8998196930951166E-3</v>
      </c>
      <c r="G30" s="11" t="s">
        <v>171</v>
      </c>
      <c r="H30" s="16">
        <f>AD30/AD35</f>
        <v>2.4024754881203984E-2</v>
      </c>
      <c r="I30" s="16">
        <f>AE30/AE35</f>
        <v>2.4215184257703778E-3</v>
      </c>
      <c r="J30" s="39">
        <f>AF30/AF35</f>
        <v>6.9746729676838299E-4</v>
      </c>
      <c r="K30" s="13">
        <f>AG30/AG35</f>
        <v>1.8738324570896393E-3</v>
      </c>
      <c r="M30" s="11" t="s">
        <v>171</v>
      </c>
      <c r="N30" s="16">
        <f>AM30/AM35</f>
        <v>6.9064434399520702E-2</v>
      </c>
      <c r="O30" s="16">
        <f>AN30/AN35</f>
        <v>2.0594774397228045E-2</v>
      </c>
      <c r="P30" s="39">
        <f>AO30/AO35</f>
        <v>1.981723308222565E-2</v>
      </c>
      <c r="Q30" s="13">
        <f>AP30/AP35</f>
        <v>2.495185181677672E-2</v>
      </c>
      <c r="T30" s="11" t="s">
        <v>171</v>
      </c>
      <c r="U30" s="14">
        <f t="shared" si="62"/>
        <v>12.998453816542042</v>
      </c>
      <c r="V30" s="14">
        <f t="shared" si="62"/>
        <v>13.236903218402508</v>
      </c>
      <c r="W30" s="14">
        <f t="shared" si="62"/>
        <v>15.547836320479798</v>
      </c>
      <c r="X30" s="15">
        <f t="shared" ref="X30:X34" si="65">SUM(U30:W30)</f>
        <v>41.783193355424345</v>
      </c>
      <c r="AC30" s="11" t="s">
        <v>171</v>
      </c>
      <c r="AD30" s="14">
        <f>AZ9</f>
        <v>4.62534088299555</v>
      </c>
      <c r="AE30" s="14">
        <f t="shared" ref="AE30:AF30" si="66">BA9</f>
        <v>3.3522581610191975</v>
      </c>
      <c r="AF30" s="14">
        <f t="shared" si="66"/>
        <v>2.9780072898341121</v>
      </c>
      <c r="AG30" s="15">
        <f t="shared" ref="AG30:AG34" si="67">SUM(AD30:AF30)</f>
        <v>10.955606333848859</v>
      </c>
      <c r="AL30" s="11" t="s">
        <v>171</v>
      </c>
      <c r="AM30" s="14">
        <f>BF9</f>
        <v>8.3731129335464924</v>
      </c>
      <c r="AN30" s="14">
        <f t="shared" ref="AN30:AO30" si="68">BG9</f>
        <v>9.8846450573833113</v>
      </c>
      <c r="AO30" s="14">
        <f t="shared" si="68"/>
        <v>12.569829030645685</v>
      </c>
      <c r="AP30" s="15">
        <f t="shared" ref="AP30:AP34" si="69">SUM(AM30:AO30)</f>
        <v>30.827587021575489</v>
      </c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</row>
    <row r="31" spans="1:80" x14ac:dyDescent="0.45">
      <c r="A31" s="11"/>
      <c r="B31" s="16"/>
      <c r="C31" s="16"/>
      <c r="D31" s="39"/>
      <c r="E31" s="17"/>
      <c r="G31" s="11"/>
      <c r="H31" s="16"/>
      <c r="I31" s="16"/>
      <c r="J31" s="39"/>
      <c r="K31" s="13"/>
      <c r="M31" s="11"/>
      <c r="N31" s="16"/>
      <c r="O31" s="16"/>
      <c r="P31" s="39"/>
      <c r="Q31" s="13"/>
      <c r="T31" s="11"/>
      <c r="U31" s="14"/>
      <c r="V31" s="14"/>
      <c r="W31" s="14"/>
      <c r="X31" s="15"/>
      <c r="AC31" s="11"/>
      <c r="AD31" s="14"/>
      <c r="AE31" s="14"/>
      <c r="AF31" s="14"/>
      <c r="AG31" s="15"/>
      <c r="AL31" s="11"/>
      <c r="AM31" s="14"/>
      <c r="AN31" s="14"/>
      <c r="AO31" s="14"/>
      <c r="AP31" s="15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</row>
    <row r="32" spans="1:80" x14ac:dyDescent="0.45">
      <c r="A32" s="11" t="s">
        <v>172</v>
      </c>
      <c r="B32" s="16">
        <f>(AD32+AM32)/(AD35+AM35)</f>
        <v>0.37046944972589374</v>
      </c>
      <c r="C32" s="16">
        <f>(AE32+AN32)/(AE35+AN35)</f>
        <v>0.43134181413961847</v>
      </c>
      <c r="D32" s="16">
        <f>(AF32+AO32)/(AF35+AO35)</f>
        <v>0.36755316329586274</v>
      </c>
      <c r="E32" s="17">
        <f>(AG32+AP32)/(AG35+AP35)</f>
        <v>0.3844743166905274</v>
      </c>
      <c r="G32" s="11" t="s">
        <v>172</v>
      </c>
      <c r="H32" s="16">
        <f t="shared" ref="H32:J32" si="70">AD32/AD35</f>
        <v>0.37235255938797046</v>
      </c>
      <c r="I32" s="16">
        <f t="shared" si="70"/>
        <v>0.40560735460850705</v>
      </c>
      <c r="J32" s="16">
        <f t="shared" si="70"/>
        <v>0.35373983433360784</v>
      </c>
      <c r="K32" s="13">
        <f>AG32/AG35</f>
        <v>0.36663389677854419</v>
      </c>
      <c r="M32" s="11" t="s">
        <v>172</v>
      </c>
      <c r="N32" s="16">
        <f>AM32/AM35</f>
        <v>0.36747905923977719</v>
      </c>
      <c r="O32" s="16">
        <f>AN32/AN35</f>
        <v>0.50556860597550812</v>
      </c>
      <c r="P32" s="16">
        <f>AO32/AO35</f>
        <v>0.46053838028908622</v>
      </c>
      <c r="Q32" s="13">
        <f>AP32/AP35</f>
        <v>0.46889988322568443</v>
      </c>
      <c r="T32" s="11" t="s">
        <v>172</v>
      </c>
      <c r="U32" s="14">
        <f t="shared" ref="U32:W34" si="71">AD32+AM32</f>
        <v>116.23857080187071</v>
      </c>
      <c r="V32" s="14">
        <f t="shared" si="71"/>
        <v>804.15956727054788</v>
      </c>
      <c r="W32" s="14">
        <f t="shared" si="71"/>
        <v>1802.4926535353661</v>
      </c>
      <c r="X32" s="15">
        <f t="shared" si="65"/>
        <v>2722.8907916077846</v>
      </c>
      <c r="AC32" s="11" t="s">
        <v>172</v>
      </c>
      <c r="AD32" s="14">
        <f>AZ11</f>
        <v>71.68678824576206</v>
      </c>
      <c r="AE32" s="14">
        <f t="shared" ref="AE32:AF32" si="72">BA11</f>
        <v>561.50742037950943</v>
      </c>
      <c r="AF32" s="14">
        <f t="shared" si="72"/>
        <v>1510.3787808133243</v>
      </c>
      <c r="AG32" s="15">
        <f t="shared" si="67"/>
        <v>2143.5729894385959</v>
      </c>
      <c r="AL32" s="11" t="s">
        <v>172</v>
      </c>
      <c r="AM32" s="14">
        <f>BF11</f>
        <v>44.551782556108641</v>
      </c>
      <c r="AN32" s="14">
        <f t="shared" ref="AN32:AO32" si="73">BG11</f>
        <v>242.65214689103846</v>
      </c>
      <c r="AO32" s="14">
        <f t="shared" si="73"/>
        <v>292.11387272204178</v>
      </c>
      <c r="AP32" s="15">
        <f t="shared" si="69"/>
        <v>579.31780216918889</v>
      </c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</row>
    <row r="33" spans="1:80" x14ac:dyDescent="0.45">
      <c r="A33" s="11" t="s">
        <v>173</v>
      </c>
      <c r="B33" s="16">
        <f>(AD33+AM33)/(AD35+AM35)</f>
        <v>9.8670380748390019E-2</v>
      </c>
      <c r="C33" s="16">
        <f>(AE33+AN33)/(AE35+AN35)</f>
        <v>2.2148996385905641E-2</v>
      </c>
      <c r="D33" s="16">
        <f>(AF33+AO33)/(AF35+AO35)</f>
        <v>6.5585843989526715E-2</v>
      </c>
      <c r="E33" s="17">
        <f>(AG33+AP33)/(AG35+AP35)</f>
        <v>5.5617123287963373E-2</v>
      </c>
      <c r="G33" s="11" t="s">
        <v>173</v>
      </c>
      <c r="H33" s="16">
        <f t="shared" ref="H33" si="74">AD33/AD35</f>
        <v>0.16080512475949085</v>
      </c>
      <c r="I33" s="16">
        <f>AE33/AE35</f>
        <v>2.9828062623983593E-2</v>
      </c>
      <c r="J33" s="16">
        <f>AF33/AF35</f>
        <v>7.5328885599683801E-2</v>
      </c>
      <c r="K33" s="13">
        <f>AG33/AG35</f>
        <v>6.7369876328010975E-2</v>
      </c>
      <c r="M33" s="11" t="s">
        <v>173</v>
      </c>
      <c r="N33" s="16">
        <f>AM33/AM35</f>
        <v>0</v>
      </c>
      <c r="O33" s="16">
        <f>AN33/AN35</f>
        <v>0</v>
      </c>
      <c r="P33" s="16">
        <f>AO33/AO35</f>
        <v>0</v>
      </c>
      <c r="Q33" s="13">
        <f>AP33/AP35</f>
        <v>0</v>
      </c>
      <c r="T33" s="11" t="s">
        <v>173</v>
      </c>
      <c r="U33" s="14">
        <f t="shared" si="71"/>
        <v>30.958838973511273</v>
      </c>
      <c r="V33" s="14">
        <f t="shared" si="71"/>
        <v>41.292837293538085</v>
      </c>
      <c r="W33" s="14">
        <f t="shared" si="71"/>
        <v>321.63510961781253</v>
      </c>
      <c r="X33" s="15">
        <f t="shared" si="65"/>
        <v>393.88678588486187</v>
      </c>
      <c r="AC33" s="11" t="s">
        <v>173</v>
      </c>
      <c r="AD33" s="14">
        <f>AZ13</f>
        <v>30.958838973511273</v>
      </c>
      <c r="AE33" s="14">
        <f t="shared" ref="AE33:AF33" si="75">BA13</f>
        <v>41.292837293538085</v>
      </c>
      <c r="AF33" s="14">
        <f t="shared" si="75"/>
        <v>321.63510961781253</v>
      </c>
      <c r="AG33" s="15">
        <f t="shared" si="67"/>
        <v>393.88678588486187</v>
      </c>
      <c r="AL33" s="11" t="s">
        <v>173</v>
      </c>
      <c r="AM33" s="14">
        <f>BF13</f>
        <v>0</v>
      </c>
      <c r="AN33" s="14">
        <f t="shared" ref="AN33:AO33" si="76">BG13</f>
        <v>0</v>
      </c>
      <c r="AO33" s="14">
        <f t="shared" si="76"/>
        <v>0</v>
      </c>
      <c r="AP33" s="15">
        <f t="shared" si="69"/>
        <v>0</v>
      </c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</row>
    <row r="34" spans="1:80" x14ac:dyDescent="0.45">
      <c r="A34" s="11" t="s">
        <v>174</v>
      </c>
      <c r="B34" s="16">
        <f>(AD34+AM34)/(AD35+AM35)</f>
        <v>0.25516503458820045</v>
      </c>
      <c r="C34" s="16">
        <f>(AE34+AN34)/(AE35+AN35)</f>
        <v>0.48103185615894306</v>
      </c>
      <c r="D34" s="39">
        <f>(AF34+AO34)/(AF35+AO35)</f>
        <v>0.51141161748808184</v>
      </c>
      <c r="E34" s="17">
        <f>(AG34+AP34)/(AG35+AP35)</f>
        <v>0.49206180009416089</v>
      </c>
      <c r="G34" s="11" t="s">
        <v>174</v>
      </c>
      <c r="H34" s="16">
        <f t="shared" ref="H34:J34" si="77">AD34/AD35</f>
        <v>0.20939536084069768</v>
      </c>
      <c r="I34" s="16">
        <f t="shared" si="77"/>
        <v>0.50496040261989117</v>
      </c>
      <c r="J34" s="39">
        <f t="shared" si="77"/>
        <v>0.51855253401439172</v>
      </c>
      <c r="K34" s="13">
        <f>AG34/AG35</f>
        <v>0.50515394647168599</v>
      </c>
      <c r="M34" s="11" t="s">
        <v>174</v>
      </c>
      <c r="N34" s="16">
        <f>AM34/AM35</f>
        <v>0.32784757649404384</v>
      </c>
      <c r="O34" s="16">
        <f>AN34/AN35</f>
        <v>0.4120139218617424</v>
      </c>
      <c r="P34" s="39">
        <f>AO34/AO35</f>
        <v>0.46334212789988743</v>
      </c>
      <c r="Q34" s="13">
        <f>AP34/AP35</f>
        <v>0.43010631471114369</v>
      </c>
      <c r="T34" s="11" t="s">
        <v>174</v>
      </c>
      <c r="U34" s="14">
        <f t="shared" si="71"/>
        <v>80.060633774491919</v>
      </c>
      <c r="V34" s="14">
        <f t="shared" si="71"/>
        <v>896.79775206517434</v>
      </c>
      <c r="W34" s="14">
        <f t="shared" si="71"/>
        <v>2507.9791864364629</v>
      </c>
      <c r="X34" s="15">
        <f t="shared" si="65"/>
        <v>3484.8375722761293</v>
      </c>
      <c r="AC34" s="11" t="s">
        <v>174</v>
      </c>
      <c r="AD34" s="14">
        <f>AZ15</f>
        <v>40.313623510216125</v>
      </c>
      <c r="AE34" s="14">
        <f t="shared" ref="AE34:AF34" si="78">BA15</f>
        <v>699.04800750609149</v>
      </c>
      <c r="AF34" s="14">
        <f t="shared" si="78"/>
        <v>2214.0869308308661</v>
      </c>
      <c r="AG34" s="15">
        <f t="shared" si="67"/>
        <v>2953.4485618471736</v>
      </c>
      <c r="AL34" s="11" t="s">
        <v>174</v>
      </c>
      <c r="AM34" s="14">
        <f>BF15</f>
        <v>39.747010264275787</v>
      </c>
      <c r="AN34" s="14">
        <f t="shared" ref="AN34:AO34" si="79">BG15</f>
        <v>197.74974455908287</v>
      </c>
      <c r="AO34" s="14">
        <f t="shared" si="79"/>
        <v>293.89225560559692</v>
      </c>
      <c r="AP34" s="15">
        <f t="shared" si="69"/>
        <v>531.38901042895554</v>
      </c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</row>
    <row r="35" spans="1:80" x14ac:dyDescent="0.45">
      <c r="B35" s="18">
        <f>SUM(B29:B34)</f>
        <v>1</v>
      </c>
      <c r="C35" s="18">
        <f>SUM(C29:C34)</f>
        <v>1</v>
      </c>
      <c r="D35" s="18">
        <f>SUM(D29:D34)</f>
        <v>1</v>
      </c>
      <c r="E35" s="19">
        <f>SUM(E29:E34)</f>
        <v>1</v>
      </c>
      <c r="H35" s="18">
        <f>SUM(H29:H34)</f>
        <v>1</v>
      </c>
      <c r="I35" s="18">
        <f>SUM(I29:I34)</f>
        <v>0.99999999999999989</v>
      </c>
      <c r="J35" s="18">
        <f>SUM(J29:J34)</f>
        <v>1</v>
      </c>
      <c r="K35" s="19">
        <f>SUM(K29:K34)</f>
        <v>1</v>
      </c>
      <c r="N35" s="18">
        <f>SUM(N29:N34)</f>
        <v>1</v>
      </c>
      <c r="O35" s="18">
        <f>SUM(O29:O34)</f>
        <v>1</v>
      </c>
      <c r="P35" s="18">
        <f>SUM(P29:P34)</f>
        <v>1</v>
      </c>
      <c r="Q35" s="19">
        <f>SUM(Q29:Q34)</f>
        <v>1</v>
      </c>
      <c r="U35" s="20">
        <f>SUM(U29:U34)</f>
        <v>313.76020583579657</v>
      </c>
      <c r="V35" s="20">
        <f>SUM(V29:V34)</f>
        <v>1864.3209188392161</v>
      </c>
      <c r="W35" s="20">
        <f>SUM(W29:W34)</f>
        <v>4904.0324870893455</v>
      </c>
      <c r="X35" s="21">
        <f>SUM(X29:X34)</f>
        <v>7082.1136117643582</v>
      </c>
      <c r="AD35" s="20">
        <f>SUM(AD29:AD34)</f>
        <v>192.52395730431505</v>
      </c>
      <c r="AE35" s="20">
        <f>SUM(AE29:AE34)</f>
        <v>1384.3620289417024</v>
      </c>
      <c r="AF35" s="20">
        <f>SUM(AF29:AF34)</f>
        <v>4269.7446943136856</v>
      </c>
      <c r="AG35" s="21">
        <f>SUM(AG29:AG34)</f>
        <v>5846.6306805597033</v>
      </c>
      <c r="AM35" s="20">
        <f>SUM(AM29:AM34)</f>
        <v>121.23624853148149</v>
      </c>
      <c r="AN35" s="20">
        <f>SUM(AN29:AN34)</f>
        <v>479.95888989751381</v>
      </c>
      <c r="AO35" s="20">
        <f>SUM(AO29:AO34)</f>
        <v>634.28779277565945</v>
      </c>
      <c r="AP35" s="21">
        <f>SUM(AP29:AP34)</f>
        <v>1235.4829312046547</v>
      </c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</row>
    <row r="36" spans="1:80" x14ac:dyDescent="0.45"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</row>
    <row r="37" spans="1:80" x14ac:dyDescent="0.45"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</row>
    <row r="38" spans="1:80" x14ac:dyDescent="0.45">
      <c r="A38" s="7" t="str">
        <f>T38</f>
        <v>HBO - Daily</v>
      </c>
      <c r="B38" s="8"/>
      <c r="C38" s="8"/>
      <c r="D38" s="8"/>
      <c r="E38" s="8"/>
      <c r="G38" s="7" t="str">
        <f>AC38</f>
        <v>HBO - Peak</v>
      </c>
      <c r="H38" s="8"/>
      <c r="I38" s="8"/>
      <c r="J38" s="8"/>
      <c r="K38" s="8"/>
      <c r="M38" s="7" t="str">
        <f>AL38</f>
        <v>HBO - Off Peak</v>
      </c>
      <c r="N38" s="8"/>
      <c r="O38" s="8"/>
      <c r="P38" s="8"/>
      <c r="Q38" s="8"/>
      <c r="T38" s="7" t="str">
        <f>AS38</f>
        <v>HBO - Daily</v>
      </c>
      <c r="U38" s="8"/>
      <c r="V38" s="8"/>
      <c r="W38" s="8"/>
      <c r="X38" s="8"/>
      <c r="AC38" s="7" t="str">
        <f>AY38</f>
        <v>HBO - Peak</v>
      </c>
      <c r="AD38" s="8"/>
      <c r="AE38" s="8"/>
      <c r="AF38" s="8"/>
      <c r="AG38" s="8"/>
      <c r="AL38" s="7" t="str">
        <f>BE38</f>
        <v>HBO - Off Peak</v>
      </c>
      <c r="AM38" s="8"/>
      <c r="AN38" s="8"/>
      <c r="AO38" s="8"/>
      <c r="AP38" s="8"/>
      <c r="AS38" s="7" t="s">
        <v>244</v>
      </c>
      <c r="AT38" s="8"/>
      <c r="AU38" s="8"/>
      <c r="AV38" s="8"/>
      <c r="AW38" s="8"/>
      <c r="AY38" s="7" t="str">
        <f>BR38</f>
        <v>HBO - Peak</v>
      </c>
      <c r="AZ38" s="8"/>
      <c r="BA38" s="8"/>
      <c r="BB38" s="8"/>
      <c r="BC38" s="8"/>
      <c r="BE38" s="7" t="str">
        <f>BX38</f>
        <v>HBO - Off Peak</v>
      </c>
      <c r="BF38" s="8"/>
      <c r="BG38" s="8"/>
      <c r="BH38" s="8"/>
      <c r="BI38" s="8"/>
      <c r="BR38" s="65" t="s">
        <v>138</v>
      </c>
      <c r="BS38" s="64"/>
      <c r="BT38" s="64"/>
      <c r="BU38" s="64"/>
      <c r="BV38" s="64"/>
      <c r="BW38" s="64"/>
      <c r="BX38" s="65" t="s">
        <v>139</v>
      </c>
      <c r="BY38" s="64"/>
      <c r="BZ38" s="64"/>
      <c r="CA38" s="64"/>
      <c r="CB38" s="64"/>
    </row>
    <row r="39" spans="1:80" x14ac:dyDescent="0.45">
      <c r="A39"/>
      <c r="B39" s="10" t="s">
        <v>111</v>
      </c>
      <c r="C39" s="10" t="s">
        <v>112</v>
      </c>
      <c r="D39" s="10" t="s">
        <v>150</v>
      </c>
      <c r="E39" s="10" t="s">
        <v>114</v>
      </c>
      <c r="G39"/>
      <c r="H39" s="10" t="s">
        <v>111</v>
      </c>
      <c r="I39" s="10" t="s">
        <v>112</v>
      </c>
      <c r="J39" s="10" t="s">
        <v>150</v>
      </c>
      <c r="K39" s="10" t="s">
        <v>114</v>
      </c>
      <c r="M39"/>
      <c r="N39" s="10" t="s">
        <v>111</v>
      </c>
      <c r="O39" s="10" t="s">
        <v>112</v>
      </c>
      <c r="P39" s="10" t="s">
        <v>150</v>
      </c>
      <c r="Q39" s="10" t="s">
        <v>114</v>
      </c>
      <c r="T39"/>
      <c r="U39" s="10" t="s">
        <v>111</v>
      </c>
      <c r="V39" s="10" t="s">
        <v>112</v>
      </c>
      <c r="W39" s="10" t="s">
        <v>150</v>
      </c>
      <c r="X39" s="10" t="s">
        <v>114</v>
      </c>
      <c r="AC39"/>
      <c r="AD39" s="10" t="s">
        <v>111</v>
      </c>
      <c r="AE39" s="10" t="s">
        <v>112</v>
      </c>
      <c r="AF39" s="10" t="s">
        <v>150</v>
      </c>
      <c r="AG39" s="10" t="s">
        <v>114</v>
      </c>
      <c r="AL39"/>
      <c r="AM39" s="10" t="s">
        <v>111</v>
      </c>
      <c r="AN39" s="10" t="s">
        <v>112</v>
      </c>
      <c r="AO39" s="10" t="s">
        <v>150</v>
      </c>
      <c r="AP39" s="10" t="s">
        <v>114</v>
      </c>
      <c r="AS39"/>
      <c r="AT39" s="10" t="s">
        <v>111</v>
      </c>
      <c r="AU39" s="10" t="s">
        <v>112</v>
      </c>
      <c r="AV39" s="10" t="s">
        <v>113</v>
      </c>
      <c r="AW39" s="10" t="s">
        <v>114</v>
      </c>
      <c r="AY39"/>
      <c r="AZ39" s="10" t="s">
        <v>111</v>
      </c>
      <c r="BA39" s="10" t="s">
        <v>112</v>
      </c>
      <c r="BB39" s="10" t="s">
        <v>113</v>
      </c>
      <c r="BC39" s="10" t="s">
        <v>114</v>
      </c>
      <c r="BE39"/>
      <c r="BF39" s="10" t="s">
        <v>111</v>
      </c>
      <c r="BG39" s="10" t="s">
        <v>112</v>
      </c>
      <c r="BH39" s="10" t="s">
        <v>113</v>
      </c>
      <c r="BI39" s="10" t="s">
        <v>114</v>
      </c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</row>
    <row r="40" spans="1:80" x14ac:dyDescent="0.45">
      <c r="A40" s="11" t="s">
        <v>147</v>
      </c>
      <c r="B40" s="16">
        <f>(AD40+AM40)/(AD46+AM46)</f>
        <v>0.43988807551691433</v>
      </c>
      <c r="C40" s="16">
        <f>(AE40+AN40)/(AE46+AN46)</f>
        <v>0.38588324867025625</v>
      </c>
      <c r="D40" s="16">
        <f>(AF40+AO40)/(AF46+AO46)</f>
        <v>0.27353398316257338</v>
      </c>
      <c r="E40" s="17">
        <f>(AG40+AP40)/(AG46+AP46)</f>
        <v>0.38118493490443411</v>
      </c>
      <c r="G40" s="11" t="s">
        <v>147</v>
      </c>
      <c r="H40" s="16">
        <f>AD40/AD46</f>
        <v>0.42431150082316216</v>
      </c>
      <c r="I40" s="16">
        <f>AE40/AE46</f>
        <v>0.33593524323659663</v>
      </c>
      <c r="J40" s="16">
        <f>AF40/AF46</f>
        <v>0.24917630171508812</v>
      </c>
      <c r="K40" s="17">
        <f>AG40/AG46</f>
        <v>0.34674280832286469</v>
      </c>
      <c r="M40" s="11" t="str">
        <f>G40</f>
        <v>Local</v>
      </c>
      <c r="N40" s="16">
        <f>AM40/AM46</f>
        <v>0.44854401386183451</v>
      </c>
      <c r="O40" s="16">
        <f>AN40/AN46</f>
        <v>0.41973718644949959</v>
      </c>
      <c r="P40" s="16">
        <f>AO40/AO46</f>
        <v>0.29396366216220782</v>
      </c>
      <c r="Q40" s="17">
        <f>AP40/AP46</f>
        <v>0.40375645293670337</v>
      </c>
      <c r="T40" s="11" t="s">
        <v>147</v>
      </c>
      <c r="U40" s="14">
        <f t="shared" ref="U40:W41" si="80">AD40+AM40</f>
        <v>4264.8485854255796</v>
      </c>
      <c r="V40" s="14">
        <f t="shared" si="80"/>
        <v>2039.4834212442397</v>
      </c>
      <c r="W40" s="14">
        <f t="shared" si="80"/>
        <v>1509.2551401177907</v>
      </c>
      <c r="X40" s="15">
        <f>SUM(U40:W40)</f>
        <v>7813.5871467876104</v>
      </c>
      <c r="AC40" s="11" t="s">
        <v>147</v>
      </c>
      <c r="AD40" s="14">
        <f>SUM(AZ40:AZ41)</f>
        <v>1469.4740813482858</v>
      </c>
      <c r="AE40" s="14">
        <f t="shared" ref="AE40:AF40" si="81">SUM(BA40:BA41)</f>
        <v>717.25721253078575</v>
      </c>
      <c r="AF40" s="14">
        <f t="shared" si="81"/>
        <v>627.1395421245619</v>
      </c>
      <c r="AG40" s="15">
        <f>SUM(AD40:AF40)</f>
        <v>2813.8708360036335</v>
      </c>
      <c r="AL40" s="11" t="str">
        <f>AC40</f>
        <v>Local</v>
      </c>
      <c r="AM40" s="14">
        <f>SUM(BF40:BF41)</f>
        <v>2795.3745040772938</v>
      </c>
      <c r="AN40" s="14">
        <f t="shared" ref="AN40:AO40" si="82">SUM(BG40:BG41)</f>
        <v>1322.2262087134538</v>
      </c>
      <c r="AO40" s="14">
        <f t="shared" si="82"/>
        <v>882.1155979932289</v>
      </c>
      <c r="AP40" s="15">
        <f>SUM(AM40:AO40)</f>
        <v>4999.716310783977</v>
      </c>
      <c r="AS40" s="11" t="s">
        <v>151</v>
      </c>
      <c r="AT40" s="14">
        <f t="shared" ref="AT40:AV49" si="83">AZ40+BF40</f>
        <v>4230.503485564921</v>
      </c>
      <c r="AU40" s="14">
        <f t="shared" si="83"/>
        <v>1986.3047287008631</v>
      </c>
      <c r="AV40" s="14">
        <f t="shared" si="83"/>
        <v>1453.1198799330828</v>
      </c>
      <c r="AW40" s="15">
        <f>SUM(AT40:AV40)</f>
        <v>7669.9280941988673</v>
      </c>
      <c r="AY40" s="11" t="s">
        <v>151</v>
      </c>
      <c r="AZ40" s="90">
        <f t="shared" ref="AZ40:BB49" si="84">BS41 * $BL$10</f>
        <v>1461.0437623500084</v>
      </c>
      <c r="BA40" s="90">
        <f t="shared" si="84"/>
        <v>679.43404625269307</v>
      </c>
      <c r="BB40" s="90">
        <f t="shared" si="84"/>
        <v>594.79793167421815</v>
      </c>
      <c r="BC40" s="15">
        <f>SUM(AZ40:BB40)</f>
        <v>2735.2757402769194</v>
      </c>
      <c r="BE40" s="11" t="str">
        <f t="shared" ref="BE40:BE49" si="85">AY40</f>
        <v>WALK_LOCAL</v>
      </c>
      <c r="BF40" s="90">
        <f t="shared" ref="BF40:BH49" si="86">BY41 * $BL$10</f>
        <v>2769.4597232149122</v>
      </c>
      <c r="BG40" s="90">
        <f t="shared" si="86"/>
        <v>1306.8706824481699</v>
      </c>
      <c r="BH40" s="90">
        <f t="shared" si="86"/>
        <v>858.3219482588645</v>
      </c>
      <c r="BI40" s="15">
        <f>SUM(BF40:BH40)</f>
        <v>4934.652353921947</v>
      </c>
      <c r="BR40" s="64"/>
      <c r="BS40" s="66" t="s">
        <v>111</v>
      </c>
      <c r="BT40" s="66" t="s">
        <v>112</v>
      </c>
      <c r="BU40" s="66" t="s">
        <v>150</v>
      </c>
      <c r="BV40" s="66" t="s">
        <v>114</v>
      </c>
      <c r="BW40" s="64"/>
      <c r="BX40" s="64"/>
      <c r="BY40" s="66" t="s">
        <v>111</v>
      </c>
      <c r="BZ40" s="66" t="s">
        <v>112</v>
      </c>
      <c r="CA40" s="66" t="s">
        <v>150</v>
      </c>
      <c r="CB40" s="66" t="s">
        <v>114</v>
      </c>
    </row>
    <row r="41" spans="1:80" x14ac:dyDescent="0.45">
      <c r="A41" s="11" t="s">
        <v>148</v>
      </c>
      <c r="B41" s="39">
        <f>(AD41+AM41)/(AD46+AM46)</f>
        <v>2.2123723650930713E-2</v>
      </c>
      <c r="C41" s="39">
        <f>(AE41+AN41)/(AE46+AN46)</f>
        <v>2.6499713467679008E-2</v>
      </c>
      <c r="D41" s="39">
        <f>(AF41+AO41)/(AF46+AO46)</f>
        <v>2.773490454236794E-2</v>
      </c>
      <c r="E41" s="17">
        <f>(AG41+AP41)/(AG46+AP46)</f>
        <v>2.4762423155695133E-2</v>
      </c>
      <c r="G41" s="11" t="s">
        <v>148</v>
      </c>
      <c r="H41" s="39">
        <f>AD41/AD46</f>
        <v>1.8184137889698915E-2</v>
      </c>
      <c r="I41" s="39">
        <f>AE41/AE46</f>
        <v>2.8987579928023678E-2</v>
      </c>
      <c r="J41" s="39">
        <f>AF41/AF46</f>
        <v>2.8656267456676006E-3</v>
      </c>
      <c r="K41" s="13">
        <f>AG41/AG46</f>
        <v>1.6275619807185886E-2</v>
      </c>
      <c r="M41" s="11" t="str">
        <f>G41</f>
        <v>BRT</v>
      </c>
      <c r="N41" s="39">
        <f>AM41/AM46</f>
        <v>2.4312960509752176E-2</v>
      </c>
      <c r="O41" s="39">
        <f>AN41/AN46</f>
        <v>2.4813478439466723E-2</v>
      </c>
      <c r="P41" s="39">
        <f>AO41/AO46</f>
        <v>4.8593678126163942E-2</v>
      </c>
      <c r="Q41" s="13">
        <f>AP41/AP46</f>
        <v>3.0324217790051615E-2</v>
      </c>
      <c r="T41" s="11" t="s">
        <v>148</v>
      </c>
      <c r="U41" s="14">
        <f t="shared" si="80"/>
        <v>214.49622476386094</v>
      </c>
      <c r="V41" s="14">
        <f t="shared" si="80"/>
        <v>140.05719727739989</v>
      </c>
      <c r="W41" s="14">
        <f t="shared" si="80"/>
        <v>153.03051839217503</v>
      </c>
      <c r="X41" s="15">
        <f t="shared" ref="X41:X45" si="87">SUM(U41:W41)</f>
        <v>507.58394043343583</v>
      </c>
      <c r="AC41" s="11" t="s">
        <v>148</v>
      </c>
      <c r="AD41" s="14">
        <f>SUM(AZ42:AZ43)</f>
        <v>62.975241700347581</v>
      </c>
      <c r="AE41" s="14">
        <f t="shared" ref="AE41:AF41" si="88">SUM(BA42:BA43)</f>
        <v>61.891543670350444</v>
      </c>
      <c r="AF41" s="14">
        <f t="shared" si="88"/>
        <v>7.2123545971589342</v>
      </c>
      <c r="AG41" s="15">
        <f t="shared" ref="AG41:AG45" si="89">SUM(AD41:AF41)</f>
        <v>132.07913996785695</v>
      </c>
      <c r="AL41" s="11" t="str">
        <f>AC41</f>
        <v>BRT</v>
      </c>
      <c r="AM41" s="14">
        <f>SUM(BF42:BF43)</f>
        <v>151.52098306351334</v>
      </c>
      <c r="AN41" s="14">
        <f t="shared" ref="AN41:AO41" si="90">SUM(BG42:BG43)</f>
        <v>78.16565360704945</v>
      </c>
      <c r="AO41" s="14">
        <f t="shared" si="90"/>
        <v>145.81816379501609</v>
      </c>
      <c r="AP41" s="15">
        <f t="shared" ref="AP41:AP45" si="91">SUM(AM41:AO41)</f>
        <v>375.50480046557891</v>
      </c>
      <c r="AS41" s="11" t="s">
        <v>152</v>
      </c>
      <c r="AT41" s="14">
        <f t="shared" si="83"/>
        <v>34.345099860659012</v>
      </c>
      <c r="AU41" s="14">
        <f t="shared" si="83"/>
        <v>53.178692543376613</v>
      </c>
      <c r="AV41" s="14">
        <f t="shared" si="83"/>
        <v>56.135260184708173</v>
      </c>
      <c r="AW41" s="15">
        <f t="shared" ref="AW41:AW49" si="92">SUM(AT41:AV41)</f>
        <v>143.6590525887438</v>
      </c>
      <c r="AY41" s="11" t="s">
        <v>152</v>
      </c>
      <c r="AZ41" s="90">
        <f t="shared" si="84"/>
        <v>8.430318998277551</v>
      </c>
      <c r="BA41" s="90">
        <f t="shared" si="84"/>
        <v>37.823166278092714</v>
      </c>
      <c r="BB41" s="90">
        <f t="shared" si="84"/>
        <v>32.341610450343779</v>
      </c>
      <c r="BC41" s="15">
        <f t="shared" ref="BC41:BC49" si="93">SUM(AZ41:BB41)</f>
        <v>78.59509572671405</v>
      </c>
      <c r="BE41" s="11" t="str">
        <f t="shared" si="85"/>
        <v>DRIVE_LOCAL</v>
      </c>
      <c r="BF41" s="90">
        <f t="shared" si="86"/>
        <v>25.914780862381459</v>
      </c>
      <c r="BG41" s="90">
        <f t="shared" si="86"/>
        <v>15.355526265283899</v>
      </c>
      <c r="BH41" s="90">
        <f t="shared" si="86"/>
        <v>23.793649734364397</v>
      </c>
      <c r="BI41" s="15">
        <f t="shared" ref="BI41:BI49" si="94">SUM(BF41:BH41)</f>
        <v>65.063956862029755</v>
      </c>
      <c r="BR41" s="67" t="s">
        <v>257</v>
      </c>
      <c r="BS41" s="68">
        <v>2156.2819100444408</v>
      </c>
      <c r="BT41" s="68">
        <v>1002.742957299599</v>
      </c>
      <c r="BU41" s="68">
        <v>877.83272017673971</v>
      </c>
      <c r="BV41" s="69">
        <v>4036.8575875207794</v>
      </c>
      <c r="BW41" s="64"/>
      <c r="BX41" s="67" t="s">
        <v>257</v>
      </c>
      <c r="BY41" s="68">
        <v>4087.3080298154732</v>
      </c>
      <c r="BZ41" s="68">
        <v>1928.7455201190232</v>
      </c>
      <c r="CA41" s="68">
        <v>1266.7547254353324</v>
      </c>
      <c r="CB41" s="69">
        <v>7282.8082753698291</v>
      </c>
    </row>
    <row r="42" spans="1:80" x14ac:dyDescent="0.45">
      <c r="A42" s="11"/>
      <c r="B42" s="39"/>
      <c r="C42" s="39"/>
      <c r="D42" s="39"/>
      <c r="E42" s="17"/>
      <c r="G42" s="11"/>
      <c r="H42" s="39"/>
      <c r="I42" s="39"/>
      <c r="J42" s="39"/>
      <c r="K42" s="13"/>
      <c r="M42" s="11"/>
      <c r="N42" s="39"/>
      <c r="O42" s="39"/>
      <c r="P42" s="39"/>
      <c r="Q42" s="13"/>
      <c r="T42" s="11"/>
      <c r="U42" s="14"/>
      <c r="V42" s="14"/>
      <c r="W42" s="14"/>
      <c r="X42" s="15"/>
      <c r="AC42" s="11"/>
      <c r="AD42" s="14"/>
      <c r="AE42" s="14"/>
      <c r="AF42" s="14"/>
      <c r="AG42" s="15"/>
      <c r="AL42" s="11"/>
      <c r="AM42" s="14"/>
      <c r="AN42" s="14"/>
      <c r="AO42" s="14"/>
      <c r="AP42" s="15"/>
      <c r="AS42" s="11" t="s">
        <v>154</v>
      </c>
      <c r="AT42" s="14">
        <f t="shared" si="83"/>
        <v>214.12895793557377</v>
      </c>
      <c r="AU42" s="14">
        <f t="shared" si="83"/>
        <v>136.77593311390254</v>
      </c>
      <c r="AV42" s="14">
        <f t="shared" si="83"/>
        <v>152.66167619986251</v>
      </c>
      <c r="AW42" s="15">
        <f t="shared" si="92"/>
        <v>503.56656724933885</v>
      </c>
      <c r="AY42" s="11" t="s">
        <v>154</v>
      </c>
      <c r="AZ42" s="90">
        <f t="shared" si="84"/>
        <v>62.607974872060417</v>
      </c>
      <c r="BA42" s="90">
        <f t="shared" si="84"/>
        <v>58.61027950685309</v>
      </c>
      <c r="BB42" s="90">
        <f t="shared" si="84"/>
        <v>6.8435124048464306</v>
      </c>
      <c r="BC42" s="15">
        <f t="shared" si="93"/>
        <v>128.06176678375994</v>
      </c>
      <c r="BE42" s="11" t="str">
        <f t="shared" si="85"/>
        <v>WALK_BRT</v>
      </c>
      <c r="BF42" s="90">
        <f t="shared" si="86"/>
        <v>151.52098306351334</v>
      </c>
      <c r="BG42" s="90">
        <f t="shared" si="86"/>
        <v>78.16565360704945</v>
      </c>
      <c r="BH42" s="90">
        <f t="shared" si="86"/>
        <v>145.81816379501609</v>
      </c>
      <c r="BI42" s="15">
        <f t="shared" si="94"/>
        <v>375.50480046557891</v>
      </c>
      <c r="BR42" s="67" t="s">
        <v>258</v>
      </c>
      <c r="BS42" s="68">
        <v>12.44188902504283</v>
      </c>
      <c r="BT42" s="68">
        <v>55.821332206280829</v>
      </c>
      <c r="BU42" s="68">
        <v>47.731376261865961</v>
      </c>
      <c r="BV42" s="69">
        <v>115.99459749318962</v>
      </c>
      <c r="BW42" s="64"/>
      <c r="BX42" s="67" t="s">
        <v>258</v>
      </c>
      <c r="BY42" s="68">
        <v>38.246337732170183</v>
      </c>
      <c r="BZ42" s="68">
        <v>22.662458413830791</v>
      </c>
      <c r="CA42" s="68">
        <v>35.115865669636811</v>
      </c>
      <c r="CB42" s="69">
        <v>96.024661815637785</v>
      </c>
    </row>
    <row r="43" spans="1:80" x14ac:dyDescent="0.45">
      <c r="A43" s="11" t="s">
        <v>153</v>
      </c>
      <c r="B43" s="16">
        <f>(AD43+AM43)/(AD46+AM46)</f>
        <v>0.49906476876072237</v>
      </c>
      <c r="C43" s="16">
        <f>(AE43+AN43)/(AE46+AN46)</f>
        <v>0.46542252869841239</v>
      </c>
      <c r="D43" s="16">
        <f>(AF43+AO43)/(AF46+AO46)</f>
        <v>0.51637175830267412</v>
      </c>
      <c r="E43" s="17">
        <f>(AG43+AP43)/(AG46+AP46)</f>
        <v>0.49504909849677109</v>
      </c>
      <c r="G43" s="11" t="s">
        <v>153</v>
      </c>
      <c r="H43" s="16">
        <f>AD43/AD46</f>
        <v>0.50976027541784186</v>
      </c>
      <c r="I43" s="16">
        <f>AE43/AE46</f>
        <v>0.48964507875562646</v>
      </c>
      <c r="J43" s="16">
        <f>AF43/AF46</f>
        <v>0.52911831735797932</v>
      </c>
      <c r="K43" s="13">
        <f>AG43/AG46</f>
        <v>0.51047168928911624</v>
      </c>
      <c r="M43" s="11" t="str">
        <f>G43</f>
        <v>LRT</v>
      </c>
      <c r="N43" s="16">
        <f>AM43/AM46</f>
        <v>0.49312125113814487</v>
      </c>
      <c r="O43" s="16">
        <f>AN43/AN46</f>
        <v>0.44900488208025702</v>
      </c>
      <c r="P43" s="16">
        <f>AO43/AO46</f>
        <v>0.50568075265785517</v>
      </c>
      <c r="Q43" s="13">
        <f>AP43/AP46</f>
        <v>0.48494196166393677</v>
      </c>
      <c r="T43" s="11" t="s">
        <v>153</v>
      </c>
      <c r="U43" s="14">
        <f t="shared" ref="U43:W45" si="95">AD43+AM43</f>
        <v>4838.5846117419233</v>
      </c>
      <c r="V43" s="14">
        <f t="shared" si="95"/>
        <v>2459.8671604040246</v>
      </c>
      <c r="W43" s="14">
        <f t="shared" si="95"/>
        <v>2849.1404300824224</v>
      </c>
      <c r="X43" s="15">
        <f t="shared" si="87"/>
        <v>10147.59220222837</v>
      </c>
      <c r="AC43" s="11" t="s">
        <v>153</v>
      </c>
      <c r="AD43" s="14">
        <f>SUM(AZ44:AZ45)</f>
        <v>1765.3999737793388</v>
      </c>
      <c r="AE43" s="14">
        <f t="shared" ref="AE43:AF43" si="96">SUM(BA44:BA45)</f>
        <v>1045.4439401296434</v>
      </c>
      <c r="AF43" s="14">
        <f t="shared" si="96"/>
        <v>1331.7117919866325</v>
      </c>
      <c r="AG43" s="15">
        <f t="shared" si="89"/>
        <v>4142.5557058956147</v>
      </c>
      <c r="AH43" s="14"/>
      <c r="AI43" s="14"/>
      <c r="AJ43" s="14"/>
      <c r="AK43" s="14"/>
      <c r="AL43" s="11" t="str">
        <f>AC43</f>
        <v>LRT</v>
      </c>
      <c r="AM43" s="14">
        <f>SUM(BF44:BF45)</f>
        <v>3073.1846379625845</v>
      </c>
      <c r="AN43" s="14">
        <f t="shared" ref="AN43:AO43" si="97">SUM(BG44:BG45)</f>
        <v>1414.4232202743815</v>
      </c>
      <c r="AO43" s="14">
        <f t="shared" si="97"/>
        <v>1517.4286380957901</v>
      </c>
      <c r="AP43" s="15">
        <f t="shared" si="91"/>
        <v>6005.0364963327565</v>
      </c>
      <c r="AS43" s="11" t="s">
        <v>155</v>
      </c>
      <c r="AT43" s="14">
        <f t="shared" si="83"/>
        <v>0.36726682828716617</v>
      </c>
      <c r="AU43" s="14">
        <f t="shared" si="83"/>
        <v>3.2812641634973567</v>
      </c>
      <c r="AV43" s="14">
        <f t="shared" si="83"/>
        <v>0.36884219231250387</v>
      </c>
      <c r="AW43" s="15">
        <f t="shared" si="92"/>
        <v>4.0173731840970266</v>
      </c>
      <c r="AY43" s="11" t="s">
        <v>155</v>
      </c>
      <c r="AZ43" s="90">
        <f t="shared" si="84"/>
        <v>0.36726682828716617</v>
      </c>
      <c r="BA43" s="90">
        <f t="shared" si="84"/>
        <v>3.2812641634973567</v>
      </c>
      <c r="BB43" s="90">
        <f t="shared" si="84"/>
        <v>0.36884219231250387</v>
      </c>
      <c r="BC43" s="15">
        <f t="shared" si="93"/>
        <v>4.0173731840970266</v>
      </c>
      <c r="BE43" s="11" t="str">
        <f t="shared" si="85"/>
        <v>DRIVE_BRT</v>
      </c>
      <c r="BF43" s="90">
        <f t="shared" si="86"/>
        <v>0</v>
      </c>
      <c r="BG43" s="90">
        <f t="shared" si="86"/>
        <v>0</v>
      </c>
      <c r="BH43" s="90">
        <f t="shared" si="86"/>
        <v>0</v>
      </c>
      <c r="BI43" s="15">
        <f t="shared" si="94"/>
        <v>0</v>
      </c>
      <c r="BR43" s="67" t="s">
        <v>309</v>
      </c>
      <c r="BS43" s="68">
        <v>92.4</v>
      </c>
      <c r="BT43" s="68">
        <v>86.5</v>
      </c>
      <c r="BU43" s="68">
        <v>10.1</v>
      </c>
      <c r="BV43" s="69">
        <v>189</v>
      </c>
      <c r="BW43" s="64"/>
      <c r="BX43" s="67" t="s">
        <v>309</v>
      </c>
      <c r="BY43" s="68">
        <v>223.6222919472923</v>
      </c>
      <c r="BZ43" s="68">
        <v>115.36080520174279</v>
      </c>
      <c r="CA43" s="68">
        <v>215.20578428215936</v>
      </c>
      <c r="CB43" s="69">
        <v>554.18888143119443</v>
      </c>
    </row>
    <row r="44" spans="1:80" x14ac:dyDescent="0.45">
      <c r="A44" s="11" t="s">
        <v>149</v>
      </c>
      <c r="B44" s="16">
        <f>(AD44+AM44)/(AD46+AM46)</f>
        <v>1.7843214719493741E-3</v>
      </c>
      <c r="C44" s="16">
        <f>(AE44+AN44)/(AE46+AN46)</f>
        <v>9.4056228231976298E-4</v>
      </c>
      <c r="D44" s="16">
        <f>(AF44+AO44)/(AF46+AO46)</f>
        <v>1.1083041355557644E-3</v>
      </c>
      <c r="E44" s="17">
        <f>(AG44+AP44)/(AG46+AP46)</f>
        <v>1.3847992178332416E-3</v>
      </c>
      <c r="G44" s="11" t="s">
        <v>149</v>
      </c>
      <c r="H44" s="16">
        <f>AD44/AD46</f>
        <v>4.9952520005611123E-3</v>
      </c>
      <c r="I44" s="16">
        <f>AE44/AE46</f>
        <v>2.3282652518929799E-3</v>
      </c>
      <c r="J44" s="16">
        <f>AF44/AF46</f>
        <v>2.4297012598708798E-3</v>
      </c>
      <c r="K44" s="13">
        <f>AG44/AG46</f>
        <v>3.4978795114352667E-3</v>
      </c>
      <c r="M44" s="11" t="str">
        <f>G44</f>
        <v>Express</v>
      </c>
      <c r="N44" s="16">
        <f>AM44/AM46</f>
        <v>0</v>
      </c>
      <c r="O44" s="16">
        <f>AN44/AN46</f>
        <v>0</v>
      </c>
      <c r="P44" s="16">
        <f>AO44/AO46</f>
        <v>0</v>
      </c>
      <c r="Q44" s="13">
        <f>AP44/AP46</f>
        <v>0</v>
      </c>
      <c r="T44" s="11" t="s">
        <v>149</v>
      </c>
      <c r="U44" s="14">
        <f t="shared" si="95"/>
        <v>17.299538971692733</v>
      </c>
      <c r="V44" s="14">
        <f t="shared" si="95"/>
        <v>4.9710921322681907</v>
      </c>
      <c r="W44" s="14">
        <f t="shared" si="95"/>
        <v>6.115195245803057</v>
      </c>
      <c r="X44" s="15">
        <f t="shared" si="87"/>
        <v>28.385826349763981</v>
      </c>
      <c r="AC44" s="11" t="s">
        <v>149</v>
      </c>
      <c r="AD44" s="14">
        <f>SUM(AZ46:AZ47)</f>
        <v>17.299538971692733</v>
      </c>
      <c r="AE44" s="14">
        <f t="shared" ref="AE44:AF44" si="98">SUM(BA46:BA47)</f>
        <v>4.9710921322681907</v>
      </c>
      <c r="AF44" s="14">
        <f t="shared" si="98"/>
        <v>6.115195245803057</v>
      </c>
      <c r="AG44" s="15">
        <f t="shared" si="89"/>
        <v>28.385826349763981</v>
      </c>
      <c r="AH44" s="14"/>
      <c r="AI44" s="14"/>
      <c r="AJ44" s="14"/>
      <c r="AK44" s="14"/>
      <c r="AL44" s="11" t="str">
        <f>AC44</f>
        <v>Express</v>
      </c>
      <c r="AM44" s="14">
        <f>SUM(BF46:BF47)</f>
        <v>0</v>
      </c>
      <c r="AN44" s="14">
        <f t="shared" ref="AN44:AO44" si="99">SUM(BG46:BG47)</f>
        <v>0</v>
      </c>
      <c r="AO44" s="14">
        <f t="shared" si="99"/>
        <v>0</v>
      </c>
      <c r="AP44" s="15">
        <f t="shared" si="91"/>
        <v>0</v>
      </c>
      <c r="AS44" s="11" t="s">
        <v>157</v>
      </c>
      <c r="AT44" s="14">
        <f t="shared" si="83"/>
        <v>4668.6145930140001</v>
      </c>
      <c r="AU44" s="14">
        <f t="shared" si="83"/>
        <v>2206.0147025967917</v>
      </c>
      <c r="AV44" s="14">
        <f t="shared" si="83"/>
        <v>2152.3108399140742</v>
      </c>
      <c r="AW44" s="15">
        <f t="shared" si="92"/>
        <v>9026.9401355248665</v>
      </c>
      <c r="AY44" s="11" t="s">
        <v>157</v>
      </c>
      <c r="AZ44" s="90">
        <f t="shared" si="84"/>
        <v>1689.0463297111298</v>
      </c>
      <c r="BA44" s="90">
        <f t="shared" si="84"/>
        <v>930.97199237340146</v>
      </c>
      <c r="BB44" s="90">
        <f t="shared" si="84"/>
        <v>941.37159861628857</v>
      </c>
      <c r="BC44" s="15">
        <f t="shared" si="93"/>
        <v>3561.3899207008199</v>
      </c>
      <c r="BE44" s="11" t="str">
        <f t="shared" si="85"/>
        <v>WALK_LRT</v>
      </c>
      <c r="BF44" s="90">
        <f t="shared" si="86"/>
        <v>2979.5682633028705</v>
      </c>
      <c r="BG44" s="90">
        <f t="shared" si="86"/>
        <v>1275.0427102233903</v>
      </c>
      <c r="BH44" s="90">
        <f t="shared" si="86"/>
        <v>1210.9392412977857</v>
      </c>
      <c r="BI44" s="15">
        <f t="shared" si="94"/>
        <v>5465.5502148240466</v>
      </c>
      <c r="BR44" s="67" t="s">
        <v>310</v>
      </c>
      <c r="BS44" s="68">
        <v>0.54203086752256979</v>
      </c>
      <c r="BT44" s="68">
        <v>4.8426547788316583</v>
      </c>
      <c r="BU44" s="68">
        <v>0.5443558690297845</v>
      </c>
      <c r="BV44" s="69">
        <v>5.9290415153840126</v>
      </c>
      <c r="BW44" s="64"/>
      <c r="BX44" s="67" t="s">
        <v>310</v>
      </c>
      <c r="BY44" s="68">
        <v>0</v>
      </c>
      <c r="BZ44" s="68">
        <v>0</v>
      </c>
      <c r="CA44" s="68">
        <v>0</v>
      </c>
      <c r="CB44" s="69">
        <v>0</v>
      </c>
    </row>
    <row r="45" spans="1:80" x14ac:dyDescent="0.45">
      <c r="A45" s="11" t="s">
        <v>156</v>
      </c>
      <c r="B45" s="16">
        <f>(AD45+AM45)/(AD46+AM46)</f>
        <v>3.7139110599483265E-2</v>
      </c>
      <c r="C45" s="16">
        <f>(AE45+AN45)/(AE46+AN46)</f>
        <v>0.12125394688133245</v>
      </c>
      <c r="D45" s="16">
        <f>(AF45+AO45)/(AF46+AO46)</f>
        <v>0.1812510498568288</v>
      </c>
      <c r="E45" s="17">
        <f>(AG45+AP45)/(AG46+AP46)</f>
        <v>9.7618744225266299E-2</v>
      </c>
      <c r="G45" s="11" t="s">
        <v>156</v>
      </c>
      <c r="H45" s="16">
        <f t="shared" ref="H45" si="100">AD45/AD46</f>
        <v>4.2748833868735923E-2</v>
      </c>
      <c r="I45" s="16">
        <f>AE45/AE46</f>
        <v>0.14310383282786021</v>
      </c>
      <c r="J45" s="16">
        <f t="shared" ref="J45" si="101">AF45/AF46</f>
        <v>0.21641005292139404</v>
      </c>
      <c r="K45" s="13">
        <f>AG45/AG46</f>
        <v>0.12301200306939787</v>
      </c>
      <c r="M45" s="11" t="str">
        <f>G45</f>
        <v>CRT</v>
      </c>
      <c r="N45" s="16">
        <f>AM45/AM46</f>
        <v>3.4021774490268449E-2</v>
      </c>
      <c r="O45" s="16">
        <f>AN45/AN46</f>
        <v>0.10644445303077661</v>
      </c>
      <c r="P45" s="16">
        <f>AO45/AO46</f>
        <v>0.15176190705377324</v>
      </c>
      <c r="Q45" s="13">
        <f>AP45/AP46</f>
        <v>8.0977367609308293E-2</v>
      </c>
      <c r="T45" s="11" t="s">
        <v>156</v>
      </c>
      <c r="U45" s="14">
        <f t="shared" si="95"/>
        <v>360.07496479199267</v>
      </c>
      <c r="V45" s="14">
        <f t="shared" si="95"/>
        <v>640.85553150358521</v>
      </c>
      <c r="W45" s="14">
        <f t="shared" si="95"/>
        <v>1000.0734661388656</v>
      </c>
      <c r="X45" s="15">
        <f t="shared" si="87"/>
        <v>2001.0039624344436</v>
      </c>
      <c r="AC45" s="11" t="s">
        <v>156</v>
      </c>
      <c r="AD45" s="14">
        <f>SUM(AZ48:AZ49)</f>
        <v>148.04760949468496</v>
      </c>
      <c r="AE45" s="14">
        <f t="shared" ref="AE45:AF45" si="102">SUM(BA48:BA49)</f>
        <v>305.54179206583694</v>
      </c>
      <c r="AF45" s="14">
        <f t="shared" si="102"/>
        <v>544.67178686783279</v>
      </c>
      <c r="AG45" s="15">
        <f t="shared" si="89"/>
        <v>998.26118842835467</v>
      </c>
      <c r="AH45" s="14"/>
      <c r="AI45" s="14"/>
      <c r="AJ45" s="14"/>
      <c r="AK45" s="14"/>
      <c r="AL45" s="11" t="str">
        <f>AC45</f>
        <v>CRT</v>
      </c>
      <c r="AM45" s="14">
        <f>SUM(BF48:BF49)</f>
        <v>212.02735529730768</v>
      </c>
      <c r="AN45" s="14">
        <f t="shared" ref="AN45:AO45" si="103">SUM(BG48:BG49)</f>
        <v>335.31373943774827</v>
      </c>
      <c r="AO45" s="14">
        <f t="shared" si="103"/>
        <v>455.40167927103278</v>
      </c>
      <c r="AP45" s="15">
        <f t="shared" si="91"/>
        <v>1002.7427740060888</v>
      </c>
      <c r="AS45" s="11" t="s">
        <v>158</v>
      </c>
      <c r="AT45" s="14">
        <f t="shared" si="83"/>
        <v>169.97001872792288</v>
      </c>
      <c r="AU45" s="14">
        <f t="shared" si="83"/>
        <v>253.85245780723307</v>
      </c>
      <c r="AV45" s="14">
        <f t="shared" si="83"/>
        <v>696.82959016834843</v>
      </c>
      <c r="AW45" s="15">
        <f t="shared" si="92"/>
        <v>1120.6520667035043</v>
      </c>
      <c r="AY45" s="11" t="s">
        <v>158</v>
      </c>
      <c r="AZ45" s="90">
        <f t="shared" si="84"/>
        <v>76.35364406820888</v>
      </c>
      <c r="BA45" s="90">
        <f t="shared" si="84"/>
        <v>114.47194775624182</v>
      </c>
      <c r="BB45" s="90">
        <f t="shared" si="84"/>
        <v>390.34019337034391</v>
      </c>
      <c r="BC45" s="15">
        <f t="shared" si="93"/>
        <v>581.16578519479458</v>
      </c>
      <c r="BE45" s="11" t="str">
        <f t="shared" si="85"/>
        <v>DRIVE_LRT</v>
      </c>
      <c r="BF45" s="90">
        <f t="shared" si="86"/>
        <v>93.616374659713983</v>
      </c>
      <c r="BG45" s="90">
        <f t="shared" si="86"/>
        <v>139.38051005099123</v>
      </c>
      <c r="BH45" s="90">
        <f t="shared" si="86"/>
        <v>306.48939679800458</v>
      </c>
      <c r="BI45" s="15">
        <f t="shared" si="94"/>
        <v>539.48628150870979</v>
      </c>
      <c r="BR45" s="67" t="s">
        <v>259</v>
      </c>
      <c r="BS45" s="68">
        <v>2492.7795729574959</v>
      </c>
      <c r="BT45" s="68">
        <v>1373.9753165804857</v>
      </c>
      <c r="BU45" s="68">
        <v>1389.3235788235372</v>
      </c>
      <c r="BV45" s="69">
        <v>5256.0784683615184</v>
      </c>
      <c r="BW45" s="64"/>
      <c r="BX45" s="67" t="s">
        <v>259</v>
      </c>
      <c r="BY45" s="68">
        <v>4397.396786779741</v>
      </c>
      <c r="BZ45" s="68">
        <v>1881.7721969987756</v>
      </c>
      <c r="CA45" s="68">
        <v>1787.1650716153101</v>
      </c>
      <c r="CB45" s="69">
        <v>8066.334055393826</v>
      </c>
    </row>
    <row r="46" spans="1:80" x14ac:dyDescent="0.45">
      <c r="A46" s="11"/>
      <c r="B46" s="18">
        <f>SUM(B40:B45)</f>
        <v>1</v>
      </c>
      <c r="C46" s="18">
        <f>SUM(C40:C45)</f>
        <v>0.99999999999999978</v>
      </c>
      <c r="D46" s="18">
        <f>SUM(D40:D45)</f>
        <v>1</v>
      </c>
      <c r="E46" s="19">
        <f>SUM(E40:E45)</f>
        <v>0.99999999999999989</v>
      </c>
      <c r="F46" s="14"/>
      <c r="G46" s="11"/>
      <c r="H46" s="18">
        <f>SUM(H40:H45)</f>
        <v>1</v>
      </c>
      <c r="I46" s="18">
        <f>SUM(I40:I45)</f>
        <v>1</v>
      </c>
      <c r="J46" s="18">
        <f>SUM(J40:J45)</f>
        <v>0.99999999999999989</v>
      </c>
      <c r="K46" s="19">
        <f>SUM(K40:K45)</f>
        <v>1</v>
      </c>
      <c r="L46" s="14"/>
      <c r="M46" s="11"/>
      <c r="N46" s="18">
        <f>SUM(N40:N45)</f>
        <v>1</v>
      </c>
      <c r="O46" s="18">
        <f>SUM(O40:O45)</f>
        <v>1</v>
      </c>
      <c r="P46" s="18">
        <f>SUM(P40:P45)</f>
        <v>1.0000000000000002</v>
      </c>
      <c r="Q46" s="19">
        <f>SUM(Q40:Q45)</f>
        <v>1</v>
      </c>
      <c r="T46" s="11"/>
      <c r="U46" s="20">
        <f>SUM(U40:U45)</f>
        <v>9695.3039256950487</v>
      </c>
      <c r="V46" s="20">
        <f>SUM(V40:V45)</f>
        <v>5285.2344025615184</v>
      </c>
      <c r="W46" s="20">
        <f>SUM(W40:W45)</f>
        <v>5517.6147499770577</v>
      </c>
      <c r="X46" s="21">
        <f>SUM(X40:X45)</f>
        <v>20498.153078233623</v>
      </c>
      <c r="Y46" s="14"/>
      <c r="Z46" s="14"/>
      <c r="AA46" s="14"/>
      <c r="AB46" s="14"/>
      <c r="AC46" s="11"/>
      <c r="AD46" s="20">
        <f>SUM(AD40:AD45)</f>
        <v>3463.1964452943498</v>
      </c>
      <c r="AE46" s="20">
        <f>SUM(AE40:AE45)</f>
        <v>2135.1055805288847</v>
      </c>
      <c r="AF46" s="20">
        <f>SUM(AF40:AF45)</f>
        <v>2516.8506708219893</v>
      </c>
      <c r="AG46" s="21">
        <f>SUM(AG40:AG45)</f>
        <v>8115.1526966452238</v>
      </c>
      <c r="AH46" s="14"/>
      <c r="AI46" s="14"/>
      <c r="AJ46" s="14"/>
      <c r="AK46" s="14"/>
      <c r="AL46" s="14"/>
      <c r="AM46" s="20">
        <f>SUM(AM40:AM45)</f>
        <v>6232.1074804006994</v>
      </c>
      <c r="AN46" s="20">
        <f>SUM(AN40:AN45)</f>
        <v>3150.1288220326333</v>
      </c>
      <c r="AO46" s="20">
        <f>SUM(AO40:AO45)</f>
        <v>3000.7640791550675</v>
      </c>
      <c r="AP46" s="21">
        <f>SUM(AP40:AP45)</f>
        <v>12383.000381588401</v>
      </c>
      <c r="AS46" s="11" t="s">
        <v>159</v>
      </c>
      <c r="AT46" s="14">
        <f t="shared" si="83"/>
        <v>17.299538971692733</v>
      </c>
      <c r="AU46" s="14">
        <f t="shared" si="83"/>
        <v>4.9710921322681907</v>
      </c>
      <c r="AV46" s="14">
        <f t="shared" si="83"/>
        <v>5.1615432179265976</v>
      </c>
      <c r="AW46" s="15">
        <f t="shared" si="92"/>
        <v>27.432174321887523</v>
      </c>
      <c r="AY46" s="11" t="s">
        <v>159</v>
      </c>
      <c r="AZ46" s="90">
        <f t="shared" si="84"/>
        <v>17.299538971692733</v>
      </c>
      <c r="BA46" s="90">
        <f t="shared" si="84"/>
        <v>4.9710921322681907</v>
      </c>
      <c r="BB46" s="90">
        <f t="shared" si="84"/>
        <v>5.1615432179265976</v>
      </c>
      <c r="BC46" s="15">
        <f t="shared" si="93"/>
        <v>27.432174321887523</v>
      </c>
      <c r="BE46" s="11" t="str">
        <f t="shared" si="85"/>
        <v>WALK_Express/Fast</v>
      </c>
      <c r="BF46" s="90">
        <f t="shared" si="86"/>
        <v>0</v>
      </c>
      <c r="BG46" s="90">
        <f t="shared" si="86"/>
        <v>0</v>
      </c>
      <c r="BH46" s="90">
        <f t="shared" si="86"/>
        <v>0</v>
      </c>
      <c r="BI46" s="15">
        <f t="shared" si="94"/>
        <v>0</v>
      </c>
      <c r="BR46" s="67" t="s">
        <v>260</v>
      </c>
      <c r="BS46" s="68">
        <v>112.68655033675137</v>
      </c>
      <c r="BT46" s="68">
        <v>168.9434611851174</v>
      </c>
      <c r="BU46" s="68">
        <v>576.08370085637955</v>
      </c>
      <c r="BV46" s="69">
        <v>857.71371237824837</v>
      </c>
      <c r="BW46" s="64"/>
      <c r="BX46" s="67" t="s">
        <v>260</v>
      </c>
      <c r="BY46" s="68">
        <v>138.16375687337253</v>
      </c>
      <c r="BZ46" s="68">
        <v>205.70477091823162</v>
      </c>
      <c r="CA46" s="68">
        <v>452.33247556731953</v>
      </c>
      <c r="CB46" s="69">
        <v>796.20100335892369</v>
      </c>
    </row>
    <row r="47" spans="1:80" x14ac:dyDescent="0.45">
      <c r="A47" s="11"/>
      <c r="B47" s="14"/>
      <c r="C47" s="14"/>
      <c r="D47" s="14"/>
      <c r="E47" s="14"/>
      <c r="F47" s="14"/>
      <c r="G47" s="11"/>
      <c r="H47" s="14"/>
      <c r="I47" s="14"/>
      <c r="J47" s="14"/>
      <c r="K47" s="14"/>
      <c r="L47" s="14"/>
      <c r="M47" s="11"/>
      <c r="N47" s="14"/>
      <c r="O47" s="14"/>
      <c r="P47" s="14"/>
      <c r="Q47" s="14"/>
      <c r="T47" s="11"/>
      <c r="U47" s="27"/>
      <c r="V47" s="27"/>
      <c r="W47" s="27"/>
      <c r="X47" s="27"/>
      <c r="Y47" s="14"/>
      <c r="Z47" s="14"/>
      <c r="AA47" s="14"/>
      <c r="AB47" s="14"/>
      <c r="AC47" s="11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S47" s="11" t="s">
        <v>160</v>
      </c>
      <c r="AT47" s="14">
        <f t="shared" si="83"/>
        <v>0</v>
      </c>
      <c r="AU47" s="14">
        <f t="shared" si="83"/>
        <v>0</v>
      </c>
      <c r="AV47" s="14">
        <f t="shared" si="83"/>
        <v>0.95365202787645942</v>
      </c>
      <c r="AW47" s="15">
        <f t="shared" si="92"/>
        <v>0.95365202787645942</v>
      </c>
      <c r="AY47" s="11" t="s">
        <v>160</v>
      </c>
      <c r="AZ47" s="90">
        <f t="shared" si="84"/>
        <v>0</v>
      </c>
      <c r="BA47" s="90">
        <f t="shared" si="84"/>
        <v>0</v>
      </c>
      <c r="BB47" s="90">
        <f t="shared" si="84"/>
        <v>0.95365202787645942</v>
      </c>
      <c r="BC47" s="15">
        <f t="shared" si="93"/>
        <v>0.95365202787645942</v>
      </c>
      <c r="BE47" s="11" t="str">
        <f t="shared" si="85"/>
        <v>DRIVE_Express/Fast</v>
      </c>
      <c r="BF47" s="90">
        <f t="shared" si="86"/>
        <v>0</v>
      </c>
      <c r="BG47" s="90">
        <f t="shared" si="86"/>
        <v>0</v>
      </c>
      <c r="BH47" s="90">
        <f t="shared" si="86"/>
        <v>0</v>
      </c>
      <c r="BI47" s="15">
        <f t="shared" si="94"/>
        <v>0</v>
      </c>
      <c r="BR47" s="67" t="s">
        <v>261</v>
      </c>
      <c r="BS47" s="68">
        <v>25.531530196447051</v>
      </c>
      <c r="BT47" s="68">
        <v>7.336587934048671</v>
      </c>
      <c r="BU47" s="68">
        <v>7.6176652305240431</v>
      </c>
      <c r="BV47" s="69">
        <v>40.48578336101977</v>
      </c>
      <c r="BW47" s="64"/>
      <c r="BX47" s="67" t="s">
        <v>261</v>
      </c>
      <c r="BY47" s="68">
        <v>0</v>
      </c>
      <c r="BZ47" s="68">
        <v>0</v>
      </c>
      <c r="CA47" s="68">
        <v>0</v>
      </c>
      <c r="CB47" s="69">
        <v>0</v>
      </c>
    </row>
    <row r="48" spans="1:80" x14ac:dyDescent="0.45">
      <c r="A48"/>
      <c r="B48" s="10" t="s">
        <v>111</v>
      </c>
      <c r="C48" s="10" t="s">
        <v>112</v>
      </c>
      <c r="D48" s="10" t="s">
        <v>150</v>
      </c>
      <c r="E48" s="10" t="s">
        <v>114</v>
      </c>
      <c r="F48" s="14"/>
      <c r="G48"/>
      <c r="H48" s="10" t="s">
        <v>111</v>
      </c>
      <c r="I48" s="10" t="s">
        <v>112</v>
      </c>
      <c r="J48" s="10" t="s">
        <v>150</v>
      </c>
      <c r="K48" s="10" t="s">
        <v>114</v>
      </c>
      <c r="L48" s="14"/>
      <c r="M48"/>
      <c r="N48" s="10" t="s">
        <v>111</v>
      </c>
      <c r="O48" s="10" t="s">
        <v>112</v>
      </c>
      <c r="P48" s="10" t="s">
        <v>150</v>
      </c>
      <c r="Q48" s="10" t="s">
        <v>114</v>
      </c>
      <c r="R48" s="110"/>
      <c r="S48" s="110"/>
      <c r="T48"/>
      <c r="U48" s="10" t="s">
        <v>111</v>
      </c>
      <c r="V48" s="10" t="s">
        <v>112</v>
      </c>
      <c r="W48" s="10" t="s">
        <v>150</v>
      </c>
      <c r="X48" s="10" t="s">
        <v>114</v>
      </c>
      <c r="Y48" s="14"/>
      <c r="Z48" s="14"/>
      <c r="AA48" s="14"/>
      <c r="AB48" s="14"/>
      <c r="AC48"/>
      <c r="AD48" s="10" t="s">
        <v>111</v>
      </c>
      <c r="AE48" s="10" t="s">
        <v>112</v>
      </c>
      <c r="AF48" s="10" t="s">
        <v>150</v>
      </c>
      <c r="AG48" s="10" t="s">
        <v>114</v>
      </c>
      <c r="AH48" s="14"/>
      <c r="AI48" s="14"/>
      <c r="AJ48" s="14"/>
      <c r="AK48" s="14"/>
      <c r="AL48"/>
      <c r="AM48" s="10" t="s">
        <v>111</v>
      </c>
      <c r="AN48" s="10" t="s">
        <v>112</v>
      </c>
      <c r="AO48" s="10" t="s">
        <v>150</v>
      </c>
      <c r="AP48" s="10" t="s">
        <v>114</v>
      </c>
      <c r="AS48" s="11" t="s">
        <v>162</v>
      </c>
      <c r="AT48" s="14">
        <f t="shared" si="83"/>
        <v>270.1986546274793</v>
      </c>
      <c r="AU48" s="14">
        <f t="shared" si="83"/>
        <v>298.05371219659276</v>
      </c>
      <c r="AV48" s="14">
        <f t="shared" si="83"/>
        <v>497.41180553627703</v>
      </c>
      <c r="AW48" s="15">
        <f t="shared" si="92"/>
        <v>1065.6641723603491</v>
      </c>
      <c r="AY48" s="11" t="s">
        <v>162</v>
      </c>
      <c r="AZ48" s="90">
        <f t="shared" si="84"/>
        <v>91.260053136277364</v>
      </c>
      <c r="BA48" s="90">
        <f t="shared" si="84"/>
        <v>129.56387779802489</v>
      </c>
      <c r="BB48" s="90">
        <f t="shared" si="84"/>
        <v>212.30226892040892</v>
      </c>
      <c r="BC48" s="15">
        <f t="shared" si="93"/>
        <v>433.12619985471122</v>
      </c>
      <c r="BE48" s="11" t="str">
        <f t="shared" si="85"/>
        <v>WALK_CRT</v>
      </c>
      <c r="BF48" s="90">
        <f t="shared" si="86"/>
        <v>178.93860149120192</v>
      </c>
      <c r="BG48" s="90">
        <f t="shared" si="86"/>
        <v>168.48983439856784</v>
      </c>
      <c r="BH48" s="90">
        <f t="shared" si="86"/>
        <v>285.10953661586808</v>
      </c>
      <c r="BI48" s="15">
        <f t="shared" si="94"/>
        <v>632.53797250563775</v>
      </c>
      <c r="BR48" s="67" t="s">
        <v>262</v>
      </c>
      <c r="BS48" s="68">
        <v>0</v>
      </c>
      <c r="BT48" s="68">
        <v>0</v>
      </c>
      <c r="BU48" s="68">
        <v>1.4074476543260364</v>
      </c>
      <c r="BV48" s="69">
        <v>1.4074476543260364</v>
      </c>
      <c r="BW48" s="64"/>
      <c r="BX48" s="67" t="s">
        <v>262</v>
      </c>
      <c r="BY48" s="68">
        <v>0</v>
      </c>
      <c r="BZ48" s="68">
        <v>0</v>
      </c>
      <c r="CA48" s="68">
        <v>0</v>
      </c>
      <c r="CB48" s="69">
        <v>0</v>
      </c>
    </row>
    <row r="49" spans="1:80" x14ac:dyDescent="0.45">
      <c r="A49" s="11" t="s">
        <v>161</v>
      </c>
      <c r="B49" s="39">
        <v>1</v>
      </c>
      <c r="C49" s="16">
        <f>(AE49+AN49)/(AE51+AN51)</f>
        <v>0.87642662858915688</v>
      </c>
      <c r="D49" s="16">
        <f>(AF49+AO49)/(AF51+AO51)</f>
        <v>0.77219340926601288</v>
      </c>
      <c r="E49" s="17">
        <f>(AG49+AP49)/(AG51+AP51)</f>
        <v>0.89244777682339893</v>
      </c>
      <c r="F49" s="14"/>
      <c r="G49" s="11" t="s">
        <v>161</v>
      </c>
      <c r="H49" s="39">
        <v>1</v>
      </c>
      <c r="I49" s="16">
        <f>AE49/AE51</f>
        <v>0.8447129287238736</v>
      </c>
      <c r="J49" s="16">
        <f>AF49/AF51</f>
        <v>0.69947608542811446</v>
      </c>
      <c r="K49" s="17">
        <f>AG49/AG51</f>
        <v>0.8484480895577543</v>
      </c>
      <c r="L49" s="14"/>
      <c r="M49" s="11" t="s">
        <v>161</v>
      </c>
      <c r="N49" s="39">
        <v>1</v>
      </c>
      <c r="O49" s="16">
        <f>AN49/AN51</f>
        <v>0.89792165351892894</v>
      </c>
      <c r="P49" s="16">
        <f>AO49/AO51</f>
        <v>0.8331840904572273</v>
      </c>
      <c r="Q49" s="17">
        <f>AP49/AP51</f>
        <v>0.92128280628009185</v>
      </c>
      <c r="R49" s="110"/>
      <c r="S49" s="110"/>
      <c r="T49" s="11" t="s">
        <v>161</v>
      </c>
      <c r="U49" s="14">
        <f t="shared" ref="U49:W50" si="104">AD49+AM49</f>
        <v>9400.7452301136655</v>
      </c>
      <c r="V49" s="14">
        <f t="shared" si="104"/>
        <v>4632.1201687404182</v>
      </c>
      <c r="W49" s="14">
        <f t="shared" si="104"/>
        <v>4260.6657448012229</v>
      </c>
      <c r="X49" s="15">
        <f>SUM(U49:W49)</f>
        <v>18293.531143655306</v>
      </c>
      <c r="Y49" s="14"/>
      <c r="Z49" s="14"/>
      <c r="AA49" s="14"/>
      <c r="AB49" s="14"/>
      <c r="AC49" s="11" t="s">
        <v>161</v>
      </c>
      <c r="AD49" s="14">
        <f>AZ40+AZ42+AZ44+AZ46+AZ48</f>
        <v>3321.2576590411686</v>
      </c>
      <c r="AE49" s="14">
        <f t="shared" ref="AE49:AF50" si="105">BA40+BA42+BA44+BA46+BA48</f>
        <v>1803.5512880632407</v>
      </c>
      <c r="AF49" s="14">
        <f t="shared" si="105"/>
        <v>1760.476854833689</v>
      </c>
      <c r="AG49" s="15">
        <f>SUM(AD49:AF49)</f>
        <v>6885.2858019380983</v>
      </c>
      <c r="AL49" s="11" t="s">
        <v>161</v>
      </c>
      <c r="AM49" s="14">
        <f>BF40+BF42+BF44+BF46+BF48</f>
        <v>6079.4875710724973</v>
      </c>
      <c r="AN49" s="14">
        <f t="shared" ref="AN49:AO50" si="106">BG40+BG42+BG44+BG46+BG48</f>
        <v>2828.5688806771777</v>
      </c>
      <c r="AO49" s="14">
        <f>BH40+BH42+BH44+BH46+BH48</f>
        <v>2500.1888899675341</v>
      </c>
      <c r="AP49" s="15">
        <f>SUM(AM49:AO49)</f>
        <v>11408.245341717209</v>
      </c>
      <c r="AS49" s="11" t="s">
        <v>164</v>
      </c>
      <c r="AT49" s="14">
        <f t="shared" si="83"/>
        <v>89.87631016451337</v>
      </c>
      <c r="AU49" s="14">
        <f t="shared" si="83"/>
        <v>342.80181930699246</v>
      </c>
      <c r="AV49" s="14">
        <f t="shared" si="83"/>
        <v>502.66166060258854</v>
      </c>
      <c r="AW49" s="15">
        <f t="shared" si="92"/>
        <v>935.33979007409437</v>
      </c>
      <c r="AY49" s="11" t="s">
        <v>164</v>
      </c>
      <c r="AZ49" s="90">
        <f t="shared" si="84"/>
        <v>56.787556358407606</v>
      </c>
      <c r="BA49" s="90">
        <f t="shared" si="84"/>
        <v>175.97791426781205</v>
      </c>
      <c r="BB49" s="90">
        <f t="shared" si="84"/>
        <v>332.36951794742384</v>
      </c>
      <c r="BC49" s="15">
        <f t="shared" si="93"/>
        <v>565.13498857364357</v>
      </c>
      <c r="BE49" s="11" t="str">
        <f t="shared" si="85"/>
        <v>DRIVE_CRT</v>
      </c>
      <c r="BF49" s="90">
        <f t="shared" si="86"/>
        <v>33.088753806105757</v>
      </c>
      <c r="BG49" s="90">
        <f t="shared" si="86"/>
        <v>166.82390503918043</v>
      </c>
      <c r="BH49" s="90">
        <f t="shared" si="86"/>
        <v>170.29214265516467</v>
      </c>
      <c r="BI49" s="15">
        <f t="shared" si="94"/>
        <v>370.20480150045086</v>
      </c>
      <c r="BR49" s="67" t="s">
        <v>263</v>
      </c>
      <c r="BS49" s="68">
        <v>134.68617898955719</v>
      </c>
      <c r="BT49" s="68">
        <v>191.21689102708896</v>
      </c>
      <c r="BU49" s="68">
        <v>313.32637237241153</v>
      </c>
      <c r="BV49" s="69">
        <v>639.22944238905768</v>
      </c>
      <c r="BW49" s="64"/>
      <c r="BX49" s="67" t="s">
        <v>263</v>
      </c>
      <c r="BY49" s="68">
        <v>264.08659298714241</v>
      </c>
      <c r="BZ49" s="68">
        <v>248.66577668806354</v>
      </c>
      <c r="CA49" s="68">
        <v>420.77900199040937</v>
      </c>
      <c r="CB49" s="69">
        <v>933.53137166561532</v>
      </c>
    </row>
    <row r="50" spans="1:80" x14ac:dyDescent="0.45">
      <c r="A50" s="11" t="s">
        <v>163</v>
      </c>
      <c r="B50" s="39">
        <f>1-B49</f>
        <v>0</v>
      </c>
      <c r="C50" s="16">
        <f>(AE50+AN50)/(AE51+AN51)</f>
        <v>0.12357337141084303</v>
      </c>
      <c r="D50" s="16">
        <f>(AF50+AO50)/(AF51+AO51)</f>
        <v>0.22780659073398712</v>
      </c>
      <c r="E50" s="17">
        <f>(AG50+AP50)/(AG51+AP51)</f>
        <v>0.10755222317660112</v>
      </c>
      <c r="F50" s="14"/>
      <c r="G50" s="11" t="s">
        <v>163</v>
      </c>
      <c r="H50" s="42">
        <f>1-H49</f>
        <v>0</v>
      </c>
      <c r="I50" s="12">
        <f>AE50/AE51</f>
        <v>0.15528707127612629</v>
      </c>
      <c r="J50" s="12">
        <f>AF50/AF51</f>
        <v>0.3005239145718856</v>
      </c>
      <c r="K50" s="17">
        <f>AG50/AG51</f>
        <v>0.1515519104422457</v>
      </c>
      <c r="L50" s="14"/>
      <c r="M50" s="11" t="s">
        <v>163</v>
      </c>
      <c r="N50" s="42">
        <f>1-N49</f>
        <v>0</v>
      </c>
      <c r="O50" s="12">
        <f>AN50/AN51</f>
        <v>0.10207834648107113</v>
      </c>
      <c r="P50" s="12">
        <f>AO50/AO51</f>
        <v>0.16681590954277278</v>
      </c>
      <c r="Q50" s="17">
        <f>AP50/AP51</f>
        <v>7.8717193719908138E-2</v>
      </c>
      <c r="R50" s="110"/>
      <c r="S50" s="110"/>
      <c r="T50" s="11" t="s">
        <v>163</v>
      </c>
      <c r="U50" s="14">
        <f t="shared" si="104"/>
        <v>294.55869558138238</v>
      </c>
      <c r="V50" s="14">
        <f t="shared" si="104"/>
        <v>653.11423382109956</v>
      </c>
      <c r="W50" s="14">
        <f t="shared" si="104"/>
        <v>1256.9490051758341</v>
      </c>
      <c r="X50" s="15">
        <f t="shared" ref="X50" si="107">SUM(U50:W50)</f>
        <v>2204.6219345783161</v>
      </c>
      <c r="Y50" s="14"/>
      <c r="Z50" s="14"/>
      <c r="AA50" s="14"/>
      <c r="AB50" s="14"/>
      <c r="AC50" s="11" t="s">
        <v>163</v>
      </c>
      <c r="AD50" s="14">
        <f t="shared" ref="AD50" si="108">AZ41+AZ43+AZ45+AZ47+AZ49</f>
        <v>141.93878625318121</v>
      </c>
      <c r="AE50" s="14">
        <f t="shared" si="105"/>
        <v>331.55429246564393</v>
      </c>
      <c r="AF50" s="14">
        <f t="shared" si="105"/>
        <v>756.37381598830052</v>
      </c>
      <c r="AG50" s="15">
        <f t="shared" ref="AG50" si="109">SUM(AD50:AF50)</f>
        <v>1229.8668947071255</v>
      </c>
      <c r="AH50" s="14"/>
      <c r="AI50" s="14"/>
      <c r="AJ50" s="14"/>
      <c r="AK50" s="14"/>
      <c r="AL50" s="11" t="s">
        <v>163</v>
      </c>
      <c r="AM50" s="14">
        <f t="shared" ref="AM50" si="110">BF41+BF43+BF45+BF47+BF49</f>
        <v>152.6199093282012</v>
      </c>
      <c r="AN50" s="14">
        <f t="shared" si="106"/>
        <v>321.55994135545558</v>
      </c>
      <c r="AO50" s="14">
        <f t="shared" si="106"/>
        <v>500.57518918753362</v>
      </c>
      <c r="AP50" s="15">
        <f t="shared" ref="AP50" si="111">SUM(AM50:AO50)</f>
        <v>974.75503987119043</v>
      </c>
      <c r="AT50" s="20">
        <f>SUM(AT40:AT49)</f>
        <v>9695.3039256950469</v>
      </c>
      <c r="AU50" s="20">
        <f t="shared" ref="AU50:AW50" si="112">SUM(AU40:AU49)</f>
        <v>5285.2344025615184</v>
      </c>
      <c r="AV50" s="20">
        <f t="shared" si="112"/>
        <v>5517.6147499770568</v>
      </c>
      <c r="AW50" s="21">
        <f t="shared" si="112"/>
        <v>20498.153078233627</v>
      </c>
      <c r="AZ50" s="20">
        <f>SUM(AZ40:AZ49)</f>
        <v>3463.1964452943494</v>
      </c>
      <c r="BA50" s="20">
        <f t="shared" ref="BA50:BC50" si="113">SUM(BA40:BA49)</f>
        <v>2135.1055805288847</v>
      </c>
      <c r="BB50" s="20">
        <f t="shared" si="113"/>
        <v>2516.8506708219893</v>
      </c>
      <c r="BC50" s="21">
        <f t="shared" si="113"/>
        <v>8115.1526966452248</v>
      </c>
      <c r="BF50" s="20">
        <f>SUM(BF40:BF49)</f>
        <v>6232.1074804006994</v>
      </c>
      <c r="BG50" s="20">
        <f t="shared" ref="BG50:BI50" si="114">SUM(BG40:BG49)</f>
        <v>3150.1288220326328</v>
      </c>
      <c r="BH50" s="20">
        <f t="shared" si="114"/>
        <v>3000.764079155068</v>
      </c>
      <c r="BI50" s="21">
        <f t="shared" si="114"/>
        <v>12383.000381588399</v>
      </c>
      <c r="BR50" s="67" t="s">
        <v>264</v>
      </c>
      <c r="BS50" s="68">
        <v>83.809933450801935</v>
      </c>
      <c r="BT50" s="68">
        <v>259.71706178923574</v>
      </c>
      <c r="BU50" s="68">
        <v>490.52766075088471</v>
      </c>
      <c r="BV50" s="69">
        <v>834.05465599092236</v>
      </c>
      <c r="BW50" s="64"/>
      <c r="BX50" s="67" t="s">
        <v>264</v>
      </c>
      <c r="BY50" s="68">
        <v>48.834048025542749</v>
      </c>
      <c r="BZ50" s="68">
        <v>246.20711430324826</v>
      </c>
      <c r="CA50" s="68">
        <v>251.3257139125123</v>
      </c>
      <c r="CB50" s="69">
        <v>546.36687624130332</v>
      </c>
    </row>
    <row r="51" spans="1:80" x14ac:dyDescent="0.45">
      <c r="B51" s="18">
        <f>SUM(B49:B50)</f>
        <v>1</v>
      </c>
      <c r="C51" s="18">
        <f t="shared" ref="C51:E51" si="115">SUM(C49:C50)</f>
        <v>0.99999999999999989</v>
      </c>
      <c r="D51" s="18">
        <f t="shared" si="115"/>
        <v>1</v>
      </c>
      <c r="E51" s="19">
        <f t="shared" si="115"/>
        <v>1</v>
      </c>
      <c r="F51" s="14"/>
      <c r="H51" s="18">
        <f>SUM(H49:H50)</f>
        <v>1</v>
      </c>
      <c r="I51" s="18">
        <f t="shared" ref="I51:K51" si="116">SUM(I49:I50)</f>
        <v>0.99999999999999989</v>
      </c>
      <c r="J51" s="18">
        <f t="shared" si="116"/>
        <v>1</v>
      </c>
      <c r="K51" s="19">
        <f t="shared" si="116"/>
        <v>1</v>
      </c>
      <c r="L51" s="14"/>
      <c r="N51" s="18">
        <f>SUM(N49:N50)</f>
        <v>1</v>
      </c>
      <c r="O51" s="18">
        <f t="shared" ref="O51:Q51" si="117">SUM(O49:O50)</f>
        <v>1</v>
      </c>
      <c r="P51" s="18">
        <f t="shared" si="117"/>
        <v>1</v>
      </c>
      <c r="Q51" s="19">
        <f t="shared" si="117"/>
        <v>1</v>
      </c>
      <c r="R51" s="110"/>
      <c r="S51" s="110"/>
      <c r="U51" s="20">
        <f>SUM(U49:U50)</f>
        <v>9695.3039256950469</v>
      </c>
      <c r="V51" s="20">
        <f t="shared" ref="V51:X51" si="118">SUM(V49:V50)</f>
        <v>5285.2344025615175</v>
      </c>
      <c r="W51" s="20">
        <f t="shared" si="118"/>
        <v>5517.6147499770568</v>
      </c>
      <c r="X51" s="21">
        <f t="shared" si="118"/>
        <v>20498.153078233623</v>
      </c>
      <c r="Y51" s="14"/>
      <c r="Z51" s="14"/>
      <c r="AA51" s="14"/>
      <c r="AB51" s="14"/>
      <c r="AD51" s="20">
        <f>SUM(AD49:AD50)</f>
        <v>3463.1964452943498</v>
      </c>
      <c r="AE51" s="20">
        <f t="shared" ref="AE51:AG51" si="119">SUM(AE49:AE50)</f>
        <v>2135.1055805288847</v>
      </c>
      <c r="AF51" s="20">
        <f t="shared" si="119"/>
        <v>2516.8506708219893</v>
      </c>
      <c r="AG51" s="21">
        <f t="shared" si="119"/>
        <v>8115.1526966452238</v>
      </c>
      <c r="AM51" s="20">
        <f>SUM(AM49:AM50)</f>
        <v>6232.1074804006985</v>
      </c>
      <c r="AN51" s="20">
        <f t="shared" ref="AN51:AP51" si="120">SUM(AN49:AN50)</f>
        <v>3150.1288220326333</v>
      </c>
      <c r="AO51" s="20">
        <f t="shared" si="120"/>
        <v>3000.7640791550675</v>
      </c>
      <c r="AP51" s="21">
        <f t="shared" si="120"/>
        <v>12383.000381588399</v>
      </c>
      <c r="BB51" s="91" t="s">
        <v>253</v>
      </c>
      <c r="BC51" s="75">
        <f>SUM(BC40:BC49)/$BL$10</f>
        <v>11976.750736664448</v>
      </c>
      <c r="BH51" s="91" t="s">
        <v>253</v>
      </c>
      <c r="BI51" s="75">
        <f>SUM(BI40:BI49)/$BL$10</f>
        <v>18275.45512527633</v>
      </c>
      <c r="BR51" s="64"/>
      <c r="BS51" s="70">
        <v>5111.15959586806</v>
      </c>
      <c r="BT51" s="70">
        <v>3151.0962628006878</v>
      </c>
      <c r="BU51" s="70">
        <v>3714.4948779956985</v>
      </c>
      <c r="BV51" s="71">
        <v>11976.750736664446</v>
      </c>
      <c r="BW51" s="64"/>
      <c r="BX51" s="64"/>
      <c r="BY51" s="70">
        <v>9197.6578441607344</v>
      </c>
      <c r="BZ51" s="70">
        <v>4649.1186426429158</v>
      </c>
      <c r="CA51" s="70">
        <v>4428.6786384726802</v>
      </c>
      <c r="CB51" s="71">
        <v>18275.45512527633</v>
      </c>
    </row>
    <row r="52" spans="1:80" x14ac:dyDescent="0.45">
      <c r="BB52" s="62" t="s">
        <v>252</v>
      </c>
      <c r="BC52" s="75">
        <f>BV51</f>
        <v>11976.750736664446</v>
      </c>
      <c r="BH52" s="62" t="s">
        <v>252</v>
      </c>
      <c r="BI52" s="75">
        <f>CB51</f>
        <v>18275.45512527633</v>
      </c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</row>
    <row r="53" spans="1:80" x14ac:dyDescent="0.45">
      <c r="A53"/>
      <c r="B53" s="10" t="s">
        <v>111</v>
      </c>
      <c r="C53" s="10" t="s">
        <v>112</v>
      </c>
      <c r="D53" s="10" t="s">
        <v>150</v>
      </c>
      <c r="E53" s="10" t="s">
        <v>114</v>
      </c>
      <c r="F53" s="14"/>
      <c r="G53"/>
      <c r="H53" s="10" t="s">
        <v>111</v>
      </c>
      <c r="I53" s="10" t="s">
        <v>112</v>
      </c>
      <c r="J53" s="10" t="s">
        <v>150</v>
      </c>
      <c r="K53" s="10" t="s">
        <v>114</v>
      </c>
      <c r="L53" s="14"/>
      <c r="M53"/>
      <c r="N53" s="10" t="s">
        <v>111</v>
      </c>
      <c r="O53" s="10" t="s">
        <v>112</v>
      </c>
      <c r="P53" s="10" t="s">
        <v>150</v>
      </c>
      <c r="Q53" s="10" t="s">
        <v>114</v>
      </c>
      <c r="T53"/>
      <c r="U53" s="10" t="s">
        <v>111</v>
      </c>
      <c r="V53" s="10" t="s">
        <v>112</v>
      </c>
      <c r="W53" s="10" t="s">
        <v>150</v>
      </c>
      <c r="X53" s="10" t="s">
        <v>114</v>
      </c>
      <c r="Y53" s="14"/>
      <c r="Z53" s="14"/>
      <c r="AA53" s="14"/>
      <c r="AB53" s="14"/>
      <c r="AC53"/>
      <c r="AD53" s="10" t="s">
        <v>111</v>
      </c>
      <c r="AE53" s="10" t="s">
        <v>112</v>
      </c>
      <c r="AF53" s="10" t="s">
        <v>150</v>
      </c>
      <c r="AG53" s="10" t="s">
        <v>114</v>
      </c>
      <c r="AL53"/>
      <c r="AM53" s="10" t="s">
        <v>111</v>
      </c>
      <c r="AN53" s="10" t="s">
        <v>112</v>
      </c>
      <c r="AO53" s="10" t="s">
        <v>150</v>
      </c>
      <c r="AP53" s="10" t="s">
        <v>114</v>
      </c>
      <c r="BB53" s="62" t="s">
        <v>187</v>
      </c>
      <c r="BC53" s="75">
        <f>BC51-BC52</f>
        <v>0</v>
      </c>
      <c r="BH53" s="62" t="s">
        <v>187</v>
      </c>
      <c r="BI53" s="75">
        <f>BI51-BI52</f>
        <v>0</v>
      </c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</row>
    <row r="54" spans="1:80" x14ac:dyDescent="0.45">
      <c r="A54" s="11" t="s">
        <v>165</v>
      </c>
      <c r="B54" s="16">
        <f>(AD54+AM54)/(AD60+AM60)</f>
        <v>0.45001788496652723</v>
      </c>
      <c r="C54" s="16">
        <f>(AE54+AN54)/(AE60+AN60)</f>
        <v>0.4288111396818502</v>
      </c>
      <c r="D54" s="16">
        <f>(AF54+AO54)/(AF60+AO60)</f>
        <v>0.34105465365504201</v>
      </c>
      <c r="E54" s="17">
        <f>(AG54+AP54)/(AG60+AP60)</f>
        <v>0.4192699612758472</v>
      </c>
      <c r="G54" s="11" t="s">
        <v>165</v>
      </c>
      <c r="H54" s="16">
        <f>AD54/AD60</f>
        <v>0.43990678000327288</v>
      </c>
      <c r="I54" s="16">
        <f>AE54/AE60</f>
        <v>0.37672011367212588</v>
      </c>
      <c r="J54" s="16">
        <f>AF54/AF60</f>
        <v>0.33786182990199454</v>
      </c>
      <c r="K54" s="17">
        <f>AG54/AG60</f>
        <v>0.39726393630704226</v>
      </c>
      <c r="M54" s="11" t="s">
        <v>165</v>
      </c>
      <c r="N54" s="16">
        <f>AM54/AM60</f>
        <v>0.45554163748809917</v>
      </c>
      <c r="O54" s="16">
        <f>AN54/AN60</f>
        <v>0.46202540492324745</v>
      </c>
      <c r="P54" s="16">
        <f>AO54/AO60</f>
        <v>0.3433028407185707</v>
      </c>
      <c r="Q54" s="17">
        <f>AP54/AP60</f>
        <v>0.43255138771228119</v>
      </c>
      <c r="T54" s="11" t="s">
        <v>165</v>
      </c>
      <c r="U54" s="14">
        <f t="shared" ref="U54:W55" si="121">AD54+AM54</f>
        <v>4230.503485564921</v>
      </c>
      <c r="V54" s="14">
        <f t="shared" si="121"/>
        <v>1986.3047287008631</v>
      </c>
      <c r="W54" s="14">
        <f t="shared" si="121"/>
        <v>1453.1198799330828</v>
      </c>
      <c r="X54" s="15">
        <f>SUM(U54:W54)</f>
        <v>7669.9280941988673</v>
      </c>
      <c r="AC54" s="11" t="s">
        <v>165</v>
      </c>
      <c r="AD54" s="14">
        <f>AZ40</f>
        <v>1461.0437623500084</v>
      </c>
      <c r="AE54" s="14">
        <f t="shared" ref="AE54:AF54" si="122">BA40</f>
        <v>679.43404625269307</v>
      </c>
      <c r="AF54" s="14">
        <f t="shared" si="122"/>
        <v>594.79793167421815</v>
      </c>
      <c r="AG54" s="15">
        <f>SUM(AD54:AF54)</f>
        <v>2735.2757402769194</v>
      </c>
      <c r="AL54" s="11" t="s">
        <v>165</v>
      </c>
      <c r="AM54" s="14">
        <f>BF40</f>
        <v>2769.4597232149122</v>
      </c>
      <c r="AN54" s="14">
        <f t="shared" ref="AN54:AO54" si="123">BG40</f>
        <v>1306.8706824481699</v>
      </c>
      <c r="AO54" s="14">
        <f t="shared" si="123"/>
        <v>858.3219482588645</v>
      </c>
      <c r="AP54" s="15">
        <f>SUM(AM54:AO54)</f>
        <v>4934.652353921947</v>
      </c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</row>
    <row r="55" spans="1:80" x14ac:dyDescent="0.45">
      <c r="A55" s="11" t="s">
        <v>166</v>
      </c>
      <c r="B55" s="16">
        <f>(AD55+AM55)/(AD60+AM60)</f>
        <v>2.27778705511185E-2</v>
      </c>
      <c r="C55" s="16">
        <f>(AE55+AN55)/(AE60+AN60)</f>
        <v>2.9527716926889467E-2</v>
      </c>
      <c r="D55" s="39">
        <f>(AF55+AO55)/(AF60+AO60)</f>
        <v>3.5830474706009773E-2</v>
      </c>
      <c r="E55" s="17">
        <f>(AG55+AP55)/(AG60+AP60)</f>
        <v>2.752702927034343E-2</v>
      </c>
      <c r="G55" s="11" t="s">
        <v>166</v>
      </c>
      <c r="H55" s="16">
        <f>AD55/AD60</f>
        <v>1.8850682873588025E-2</v>
      </c>
      <c r="I55" s="16">
        <f>AE55/AE60</f>
        <v>3.2497151533623557E-2</v>
      </c>
      <c r="J55" s="39">
        <f>AF55/AF60</f>
        <v>3.8873060932646756E-3</v>
      </c>
      <c r="K55" s="13">
        <f>AG55/AG60</f>
        <v>1.8599339296520207E-2</v>
      </c>
      <c r="M55" s="11" t="s">
        <v>166</v>
      </c>
      <c r="N55" s="16">
        <f>AM55/AM60</f>
        <v>2.4923314883392902E-2</v>
      </c>
      <c r="O55" s="16">
        <f>AN55/AN60</f>
        <v>2.7634346874500042E-2</v>
      </c>
      <c r="P55" s="39">
        <f>AO55/AO60</f>
        <v>5.8322858876838538E-2</v>
      </c>
      <c r="Q55" s="13">
        <f>AP55/AP60</f>
        <v>3.2915210816202217E-2</v>
      </c>
      <c r="T55" s="11" t="s">
        <v>166</v>
      </c>
      <c r="U55" s="14">
        <f t="shared" si="121"/>
        <v>214.12895793557377</v>
      </c>
      <c r="V55" s="14">
        <f t="shared" si="121"/>
        <v>136.77593311390254</v>
      </c>
      <c r="W55" s="14">
        <f t="shared" si="121"/>
        <v>152.66167619986251</v>
      </c>
      <c r="X55" s="15">
        <f t="shared" ref="X55:X59" si="124">SUM(U55:W55)</f>
        <v>503.56656724933885</v>
      </c>
      <c r="AC55" s="11" t="s">
        <v>166</v>
      </c>
      <c r="AD55" s="14">
        <f>AZ42</f>
        <v>62.607974872060417</v>
      </c>
      <c r="AE55" s="14">
        <f t="shared" ref="AE55:AF55" si="125">BA42</f>
        <v>58.61027950685309</v>
      </c>
      <c r="AF55" s="14">
        <f t="shared" si="125"/>
        <v>6.8435124048464306</v>
      </c>
      <c r="AG55" s="15">
        <f t="shared" ref="AG55:AG59" si="126">SUM(AD55:AF55)</f>
        <v>128.06176678375994</v>
      </c>
      <c r="AL55" s="11" t="s">
        <v>166</v>
      </c>
      <c r="AM55" s="14">
        <f>BF42</f>
        <v>151.52098306351334</v>
      </c>
      <c r="AN55" s="14">
        <f t="shared" ref="AN55:AO55" si="127">BG42</f>
        <v>78.16565360704945</v>
      </c>
      <c r="AO55" s="14">
        <f t="shared" si="127"/>
        <v>145.81816379501609</v>
      </c>
      <c r="AP55" s="15">
        <f t="shared" ref="AP55:AP59" si="128">SUM(AM55:AO55)</f>
        <v>375.50480046557891</v>
      </c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</row>
    <row r="56" spans="1:80" x14ac:dyDescent="0.45">
      <c r="A56" s="11"/>
      <c r="B56" s="16"/>
      <c r="C56" s="16"/>
      <c r="D56" s="39"/>
      <c r="E56" s="17"/>
      <c r="G56" s="11"/>
      <c r="H56" s="16"/>
      <c r="I56" s="16"/>
      <c r="J56" s="39"/>
      <c r="K56" s="13"/>
      <c r="M56" s="11"/>
      <c r="N56" s="16"/>
      <c r="O56" s="16"/>
      <c r="P56" s="39"/>
      <c r="Q56" s="13"/>
      <c r="T56" s="11"/>
      <c r="U56" s="14"/>
      <c r="V56" s="14"/>
      <c r="W56" s="14"/>
      <c r="X56" s="15"/>
      <c r="AC56" s="11"/>
      <c r="AD56" s="14"/>
      <c r="AE56" s="14"/>
      <c r="AF56" s="14"/>
      <c r="AG56" s="15"/>
      <c r="AL56" s="11"/>
      <c r="AM56" s="14"/>
      <c r="AN56" s="14"/>
      <c r="AO56" s="14"/>
      <c r="AP56" s="15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</row>
    <row r="57" spans="1:80" x14ac:dyDescent="0.45">
      <c r="A57" s="11" t="s">
        <v>167</v>
      </c>
      <c r="B57" s="16">
        <f>(AD57+AM57)/(AD60+AM60)</f>
        <v>0.49662175484331805</v>
      </c>
      <c r="C57" s="16">
        <f>(AE57+AN57)/(AE60+AN60)</f>
        <v>0.47624297778022862</v>
      </c>
      <c r="D57" s="16">
        <f>(AF57+AO57)/(AF60+AO60)</f>
        <v>0.5051583411677576</v>
      </c>
      <c r="E57" s="17">
        <f>(AG57+AP57)/(AG60+AP60)</f>
        <v>0.49344984654073487</v>
      </c>
      <c r="G57" s="11" t="s">
        <v>167</v>
      </c>
      <c r="H57" s="16">
        <f t="shared" ref="H57:J57" si="129">AD57/AD60</f>
        <v>0.50855624679199074</v>
      </c>
      <c r="I57" s="16">
        <f t="shared" si="129"/>
        <v>0.51618825510259481</v>
      </c>
      <c r="J57" s="16">
        <f t="shared" si="129"/>
        <v>0.53472534786901205</v>
      </c>
      <c r="K57" s="13">
        <f>AG57/AG60</f>
        <v>0.51724649101687903</v>
      </c>
      <c r="M57" s="11" t="s">
        <v>167</v>
      </c>
      <c r="N57" s="16">
        <f>AM57/AM60</f>
        <v>0.49010187593446097</v>
      </c>
      <c r="O57" s="16">
        <f>AN57/AN60</f>
        <v>0.4507730813746833</v>
      </c>
      <c r="P57" s="16">
        <f>AO57/AO60</f>
        <v>0.48433910180022843</v>
      </c>
      <c r="Q57" s="13">
        <f>AP57/AP60</f>
        <v>0.47908771691978286</v>
      </c>
      <c r="T57" s="11" t="s">
        <v>167</v>
      </c>
      <c r="U57" s="14">
        <f t="shared" ref="U57:W59" si="130">AD57+AM57</f>
        <v>4668.6145930140001</v>
      </c>
      <c r="V57" s="14">
        <f t="shared" si="130"/>
        <v>2206.0147025967917</v>
      </c>
      <c r="W57" s="14">
        <f t="shared" si="130"/>
        <v>2152.3108399140742</v>
      </c>
      <c r="X57" s="15">
        <f t="shared" si="124"/>
        <v>9026.9401355248665</v>
      </c>
      <c r="AC57" s="11" t="s">
        <v>167</v>
      </c>
      <c r="AD57" s="14">
        <f>AZ44</f>
        <v>1689.0463297111298</v>
      </c>
      <c r="AE57" s="14">
        <f t="shared" ref="AE57:AF57" si="131">BA44</f>
        <v>930.97199237340146</v>
      </c>
      <c r="AF57" s="14">
        <f t="shared" si="131"/>
        <v>941.37159861628857</v>
      </c>
      <c r="AG57" s="15">
        <f t="shared" si="126"/>
        <v>3561.3899207008199</v>
      </c>
      <c r="AL57" s="11" t="s">
        <v>167</v>
      </c>
      <c r="AM57" s="14">
        <f>BF44</f>
        <v>2979.5682633028705</v>
      </c>
      <c r="AN57" s="14">
        <f t="shared" ref="AN57:AO57" si="132">BG44</f>
        <v>1275.0427102233903</v>
      </c>
      <c r="AO57" s="14">
        <f t="shared" si="132"/>
        <v>1210.9392412977857</v>
      </c>
      <c r="AP57" s="15">
        <f t="shared" si="128"/>
        <v>5465.5502148240466</v>
      </c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</row>
    <row r="58" spans="1:80" x14ac:dyDescent="0.45">
      <c r="A58" s="11" t="s">
        <v>168</v>
      </c>
      <c r="B58" s="16">
        <f>(AD58+AM58)/(AD60+AM60)</f>
        <v>1.840230593238145E-3</v>
      </c>
      <c r="C58" s="16">
        <f>(AE58+AN58)/(AE60+AN60)</f>
        <v>1.0731785772345251E-3</v>
      </c>
      <c r="D58" s="16">
        <f>(AF58+AO58)/(AF60+AO60)</f>
        <v>1.2114405417098506E-3</v>
      </c>
      <c r="E58" s="17">
        <f>(AG58+AP58)/(AG60+AP60)</f>
        <v>1.499555996404868E-3</v>
      </c>
      <c r="G58" s="11" t="s">
        <v>168</v>
      </c>
      <c r="H58" s="16">
        <f t="shared" ref="H58" si="133">AD58/AD60</f>
        <v>5.2087313745742417E-3</v>
      </c>
      <c r="I58" s="16">
        <f>AE58/AE60</f>
        <v>2.7562798824570392E-3</v>
      </c>
      <c r="J58" s="16">
        <f t="shared" ref="J58" si="134">AF58/AF60</f>
        <v>2.9319006403036212E-3</v>
      </c>
      <c r="K58" s="13">
        <f>AG58/AG60</f>
        <v>3.9841736582911054E-3</v>
      </c>
      <c r="M58" s="11" t="s">
        <v>168</v>
      </c>
      <c r="N58" s="16">
        <f>AM58/AM60</f>
        <v>0</v>
      </c>
      <c r="O58" s="16">
        <f>AN58/AN60</f>
        <v>0</v>
      </c>
      <c r="P58" s="16">
        <f>AO58/AO60</f>
        <v>0</v>
      </c>
      <c r="Q58" s="13">
        <f>AP58/AP60</f>
        <v>0</v>
      </c>
      <c r="T58" s="11" t="s">
        <v>168</v>
      </c>
      <c r="U58" s="14">
        <f t="shared" si="130"/>
        <v>17.299538971692733</v>
      </c>
      <c r="V58" s="14">
        <f t="shared" si="130"/>
        <v>4.9710921322681907</v>
      </c>
      <c r="W58" s="14">
        <f t="shared" si="130"/>
        <v>5.1615432179265976</v>
      </c>
      <c r="X58" s="15">
        <f t="shared" si="124"/>
        <v>27.432174321887523</v>
      </c>
      <c r="AC58" s="11" t="s">
        <v>168</v>
      </c>
      <c r="AD58" s="14">
        <f>AZ46</f>
        <v>17.299538971692733</v>
      </c>
      <c r="AE58" s="14">
        <f t="shared" ref="AE58:AF58" si="135">BA46</f>
        <v>4.9710921322681907</v>
      </c>
      <c r="AF58" s="14">
        <f t="shared" si="135"/>
        <v>5.1615432179265976</v>
      </c>
      <c r="AG58" s="15">
        <f t="shared" si="126"/>
        <v>27.432174321887523</v>
      </c>
      <c r="AH58" s="14"/>
      <c r="AI58" s="14"/>
      <c r="AJ58" s="14"/>
      <c r="AK58" s="14"/>
      <c r="AL58" s="11" t="s">
        <v>168</v>
      </c>
      <c r="AM58" s="14">
        <f>BF46</f>
        <v>0</v>
      </c>
      <c r="AN58" s="14">
        <f t="shared" ref="AN58:AO58" si="136">BG46</f>
        <v>0</v>
      </c>
      <c r="AO58" s="14">
        <f t="shared" si="136"/>
        <v>0</v>
      </c>
      <c r="AP58" s="15">
        <f t="shared" si="128"/>
        <v>0</v>
      </c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</row>
    <row r="59" spans="1:80" x14ac:dyDescent="0.45">
      <c r="A59" s="11" t="s">
        <v>169</v>
      </c>
      <c r="B59" s="16">
        <f>(AD59+AM59)/(AD60+AM60)</f>
        <v>2.8742259045798257E-2</v>
      </c>
      <c r="C59" s="16">
        <f>(AE59+AN59)/(AE60+AN60)</f>
        <v>6.4344987033797207E-2</v>
      </c>
      <c r="D59" s="39">
        <f>(AF59+AO59)/(AF60+AO60)</f>
        <v>0.11674508992948079</v>
      </c>
      <c r="E59" s="17">
        <f>(AG59+AP59)/(AG60+AP60)</f>
        <v>5.8253606916669559E-2</v>
      </c>
      <c r="G59" s="11" t="s">
        <v>169</v>
      </c>
      <c r="H59" s="16">
        <f t="shared" ref="H59:J59" si="137">AD59/AD60</f>
        <v>2.7477558956574211E-2</v>
      </c>
      <c r="I59" s="16">
        <f t="shared" si="137"/>
        <v>7.1838199809198769E-2</v>
      </c>
      <c r="J59" s="39">
        <f t="shared" si="137"/>
        <v>0.12059361549542494</v>
      </c>
      <c r="K59" s="13">
        <f>AG59/AG60</f>
        <v>6.2906059721267199E-2</v>
      </c>
      <c r="M59" s="11" t="s">
        <v>169</v>
      </c>
      <c r="N59" s="16">
        <f>AM59/AM60</f>
        <v>2.9433171694047057E-2</v>
      </c>
      <c r="O59" s="16">
        <f>AN59/AN60</f>
        <v>5.9567166827569101E-2</v>
      </c>
      <c r="P59" s="39">
        <f>AO59/AO60</f>
        <v>0.11403519860436238</v>
      </c>
      <c r="Q59" s="13">
        <f>AP59/AP60</f>
        <v>5.5445684551733689E-2</v>
      </c>
      <c r="T59" s="11" t="s">
        <v>169</v>
      </c>
      <c r="U59" s="14">
        <f t="shared" si="130"/>
        <v>270.1986546274793</v>
      </c>
      <c r="V59" s="14">
        <f t="shared" si="130"/>
        <v>298.05371219659276</v>
      </c>
      <c r="W59" s="14">
        <f t="shared" si="130"/>
        <v>497.41180553627703</v>
      </c>
      <c r="X59" s="15">
        <f t="shared" si="124"/>
        <v>1065.6641723603491</v>
      </c>
      <c r="AC59" s="11" t="s">
        <v>169</v>
      </c>
      <c r="AD59" s="14">
        <f>AZ48</f>
        <v>91.260053136277364</v>
      </c>
      <c r="AE59" s="14">
        <f t="shared" ref="AE59:AF59" si="138">BA48</f>
        <v>129.56387779802489</v>
      </c>
      <c r="AF59" s="14">
        <f t="shared" si="138"/>
        <v>212.30226892040892</v>
      </c>
      <c r="AG59" s="15">
        <f t="shared" si="126"/>
        <v>433.12619985471122</v>
      </c>
      <c r="AL59" s="11" t="s">
        <v>169</v>
      </c>
      <c r="AM59" s="14">
        <f>BF48</f>
        <v>178.93860149120192</v>
      </c>
      <c r="AN59" s="14">
        <f t="shared" ref="AN59:AO59" si="139">BG48</f>
        <v>168.48983439856784</v>
      </c>
      <c r="AO59" s="14">
        <f t="shared" si="139"/>
        <v>285.10953661586808</v>
      </c>
      <c r="AP59" s="15">
        <f t="shared" si="128"/>
        <v>632.53797250563775</v>
      </c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</row>
    <row r="60" spans="1:80" x14ac:dyDescent="0.45">
      <c r="B60" s="18">
        <f>SUM(B54:B59)</f>
        <v>1.0000000000000002</v>
      </c>
      <c r="C60" s="18">
        <f>SUM(C54:C59)</f>
        <v>1</v>
      </c>
      <c r="D60" s="18">
        <f>SUM(D54:D59)</f>
        <v>1</v>
      </c>
      <c r="E60" s="19">
        <f>SUM(E54:E59)</f>
        <v>0.99999999999999989</v>
      </c>
      <c r="H60" s="18">
        <f>SUM(H54:H59)</f>
        <v>1</v>
      </c>
      <c r="I60" s="18">
        <f>SUM(I54:I59)</f>
        <v>1</v>
      </c>
      <c r="J60" s="18">
        <f>SUM(J54:J59)</f>
        <v>0.99999999999999978</v>
      </c>
      <c r="K60" s="19">
        <f>SUM(K54:K59)</f>
        <v>0.99999999999999978</v>
      </c>
      <c r="N60" s="18">
        <f>SUM(N54:N59)</f>
        <v>1</v>
      </c>
      <c r="O60" s="18">
        <f>SUM(O54:O59)</f>
        <v>0.99999999999999989</v>
      </c>
      <c r="P60" s="18">
        <f>SUM(P54:P59)</f>
        <v>1</v>
      </c>
      <c r="Q60" s="19">
        <f>SUM(Q54:Q59)</f>
        <v>1</v>
      </c>
      <c r="U60" s="20">
        <f>SUM(U54:U59)</f>
        <v>9400.7452301136655</v>
      </c>
      <c r="V60" s="20">
        <f>SUM(V54:V59)</f>
        <v>4632.1201687404191</v>
      </c>
      <c r="W60" s="20">
        <f>SUM(W54:W59)</f>
        <v>4260.6657448012229</v>
      </c>
      <c r="X60" s="21">
        <f>SUM(X54:X59)</f>
        <v>18293.531143655309</v>
      </c>
      <c r="AD60" s="20">
        <f>SUM(AD54:AD59)</f>
        <v>3321.2576590411686</v>
      </c>
      <c r="AE60" s="20">
        <f>SUM(AE54:AE59)</f>
        <v>1803.5512880632407</v>
      </c>
      <c r="AF60" s="20">
        <f>SUM(AF54:AF59)</f>
        <v>1760.476854833689</v>
      </c>
      <c r="AG60" s="21">
        <f>SUM(AG54:AG59)</f>
        <v>6885.2858019380992</v>
      </c>
      <c r="AM60" s="20">
        <f>SUM(AM54:AM59)</f>
        <v>6079.4875710724973</v>
      </c>
      <c r="AN60" s="20">
        <f>SUM(AN54:AN59)</f>
        <v>2828.5688806771777</v>
      </c>
      <c r="AO60" s="20">
        <f>SUM(AO54:AO59)</f>
        <v>2500.1888899675341</v>
      </c>
      <c r="AP60" s="21">
        <f>SUM(AP54:AP59)</f>
        <v>11408.245341717211</v>
      </c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</row>
    <row r="61" spans="1:80" x14ac:dyDescent="0.45"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</row>
    <row r="62" spans="1:80" x14ac:dyDescent="0.45">
      <c r="A62"/>
      <c r="B62" s="10" t="s">
        <v>111</v>
      </c>
      <c r="C62" s="10" t="s">
        <v>112</v>
      </c>
      <c r="D62" s="10" t="s">
        <v>150</v>
      </c>
      <c r="E62" s="10" t="s">
        <v>114</v>
      </c>
      <c r="F62" s="14"/>
      <c r="G62"/>
      <c r="H62" s="10" t="s">
        <v>111</v>
      </c>
      <c r="I62" s="10" t="s">
        <v>112</v>
      </c>
      <c r="J62" s="10" t="s">
        <v>150</v>
      </c>
      <c r="K62" s="10" t="s">
        <v>114</v>
      </c>
      <c r="L62" s="14"/>
      <c r="M62"/>
      <c r="N62" s="10" t="s">
        <v>111</v>
      </c>
      <c r="O62" s="10" t="s">
        <v>112</v>
      </c>
      <c r="P62" s="10" t="s">
        <v>150</v>
      </c>
      <c r="Q62" s="10" t="s">
        <v>114</v>
      </c>
      <c r="T62"/>
      <c r="U62" s="10" t="s">
        <v>111</v>
      </c>
      <c r="V62" s="10" t="s">
        <v>112</v>
      </c>
      <c r="W62" s="10" t="s">
        <v>150</v>
      </c>
      <c r="X62" s="10" t="s">
        <v>114</v>
      </c>
      <c r="Y62" s="14"/>
      <c r="Z62" s="14"/>
      <c r="AA62" s="14"/>
      <c r="AB62" s="14"/>
      <c r="AC62"/>
      <c r="AD62" s="10" t="s">
        <v>111</v>
      </c>
      <c r="AE62" s="10" t="s">
        <v>112</v>
      </c>
      <c r="AF62" s="10" t="s">
        <v>150</v>
      </c>
      <c r="AG62" s="10" t="s">
        <v>114</v>
      </c>
      <c r="AL62"/>
      <c r="AM62" s="10" t="s">
        <v>111</v>
      </c>
      <c r="AN62" s="10" t="s">
        <v>112</v>
      </c>
      <c r="AO62" s="10" t="s">
        <v>150</v>
      </c>
      <c r="AP62" s="10" t="s">
        <v>114</v>
      </c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</row>
    <row r="63" spans="1:80" x14ac:dyDescent="0.45">
      <c r="A63" s="11" t="s">
        <v>170</v>
      </c>
      <c r="B63" s="16">
        <f>(AD63+AM63)/(AD69+AM69)</f>
        <v>0.11659849251053581</v>
      </c>
      <c r="C63" s="16">
        <f>(AE63+AN63)/(AE69+AN69)</f>
        <v>8.1423263786872646E-2</v>
      </c>
      <c r="D63" s="16">
        <f>(AF63+AO63)/(AF69+AO69)</f>
        <v>4.4659934455221144E-2</v>
      </c>
      <c r="E63" s="17">
        <f>(AG63+AP63)/(AG69+AP69)</f>
        <v>6.5162670449535304E-2</v>
      </c>
      <c r="G63" s="11" t="s">
        <v>170</v>
      </c>
      <c r="H63" s="16">
        <f>AD63/AD69</f>
        <v>5.9394047397587961E-2</v>
      </c>
      <c r="I63" s="16">
        <f>AE63/AE69</f>
        <v>0.11407834896908173</v>
      </c>
      <c r="J63" s="16">
        <f>AF63/AF69</f>
        <v>4.2758765264878013E-2</v>
      </c>
      <c r="K63" s="17">
        <f>AG63/AG69</f>
        <v>6.3905367373458963E-2</v>
      </c>
      <c r="M63" s="11" t="s">
        <v>170</v>
      </c>
      <c r="N63" s="16">
        <f>AM63/AM69</f>
        <v>0.16979947751543389</v>
      </c>
      <c r="O63" s="16">
        <f>AN63/AN69</f>
        <v>4.7753231327747218E-2</v>
      </c>
      <c r="P63" s="16">
        <f>AO63/AO69</f>
        <v>4.7532618971753378E-2</v>
      </c>
      <c r="Q63" s="17">
        <f>AP63/AP69</f>
        <v>6.6749033552704354E-2</v>
      </c>
      <c r="T63" s="11" t="s">
        <v>170</v>
      </c>
      <c r="U63" s="14">
        <f t="shared" ref="U63:W64" si="140">AD63+AM63</f>
        <v>34.345099860659012</v>
      </c>
      <c r="V63" s="14">
        <f t="shared" si="140"/>
        <v>53.178692543376613</v>
      </c>
      <c r="W63" s="14">
        <f t="shared" si="140"/>
        <v>56.135260184708173</v>
      </c>
      <c r="X63" s="15">
        <f>SUM(U63:W63)</f>
        <v>143.6590525887438</v>
      </c>
      <c r="AC63" s="11" t="s">
        <v>170</v>
      </c>
      <c r="AD63" s="14">
        <f>AZ41</f>
        <v>8.430318998277551</v>
      </c>
      <c r="AE63" s="14">
        <f t="shared" ref="AE63:AF63" si="141">BA41</f>
        <v>37.823166278092714</v>
      </c>
      <c r="AF63" s="14">
        <f t="shared" si="141"/>
        <v>32.341610450343779</v>
      </c>
      <c r="AG63" s="15">
        <f>SUM(AD63:AF63)</f>
        <v>78.59509572671405</v>
      </c>
      <c r="AL63" s="11" t="s">
        <v>170</v>
      </c>
      <c r="AM63" s="14">
        <f>BF41</f>
        <v>25.914780862381459</v>
      </c>
      <c r="AN63" s="14">
        <f t="shared" ref="AN63:AO63" si="142">BG41</f>
        <v>15.355526265283899</v>
      </c>
      <c r="AO63" s="14">
        <f t="shared" si="142"/>
        <v>23.793649734364397</v>
      </c>
      <c r="AP63" s="15">
        <f>SUM(AM63:AO63)</f>
        <v>65.063956862029755</v>
      </c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</row>
    <row r="64" spans="1:80" x14ac:dyDescent="0.45">
      <c r="A64" s="11" t="s">
        <v>171</v>
      </c>
      <c r="B64" s="16">
        <f>(AD64+AM64)/(AD69+AM69)</f>
        <v>1.2468375023262403E-3</v>
      </c>
      <c r="C64" s="16">
        <f>(AE64+AN64)/(AE69+AN69)</f>
        <v>5.0240279473011112E-3</v>
      </c>
      <c r="D64" s="39">
        <f>(AF64+AO64)/(AF69+AO69)</f>
        <v>2.9344244738147246E-4</v>
      </c>
      <c r="E64" s="17">
        <f>(AG64+AP64)/(AG69+AP69)</f>
        <v>1.8222503918185139E-3</v>
      </c>
      <c r="G64" s="11" t="s">
        <v>171</v>
      </c>
      <c r="H64" s="16">
        <f>AD64/AD69</f>
        <v>2.5875015419115914E-3</v>
      </c>
      <c r="I64" s="16">
        <f>AE64/AE69</f>
        <v>9.8966119216730257E-3</v>
      </c>
      <c r="J64" s="39">
        <f>AF64/AF69</f>
        <v>4.8764537390888355E-4</v>
      </c>
      <c r="K64" s="13">
        <f>AG64/AG69</f>
        <v>3.266510547918849E-3</v>
      </c>
      <c r="M64" s="11" t="s">
        <v>171</v>
      </c>
      <c r="N64" s="16">
        <f>AM64/AM69</f>
        <v>0</v>
      </c>
      <c r="O64" s="16">
        <f>AN64/AN69</f>
        <v>0</v>
      </c>
      <c r="P64" s="39">
        <f>AO64/AO69</f>
        <v>0</v>
      </c>
      <c r="Q64" s="13">
        <f>AP64/AP69</f>
        <v>0</v>
      </c>
      <c r="T64" s="11" t="s">
        <v>171</v>
      </c>
      <c r="U64" s="14">
        <f t="shared" si="140"/>
        <v>0.36726682828716617</v>
      </c>
      <c r="V64" s="14">
        <f t="shared" si="140"/>
        <v>3.2812641634973567</v>
      </c>
      <c r="W64" s="14">
        <f t="shared" si="140"/>
        <v>0.36884219231250387</v>
      </c>
      <c r="X64" s="15">
        <f t="shared" ref="X64:X68" si="143">SUM(U64:W64)</f>
        <v>4.0173731840970266</v>
      </c>
      <c r="AC64" s="11" t="s">
        <v>171</v>
      </c>
      <c r="AD64" s="14">
        <f>AZ43</f>
        <v>0.36726682828716617</v>
      </c>
      <c r="AE64" s="14">
        <f t="shared" ref="AE64:AF64" si="144">BA43</f>
        <v>3.2812641634973567</v>
      </c>
      <c r="AF64" s="14">
        <f t="shared" si="144"/>
        <v>0.36884219231250387</v>
      </c>
      <c r="AG64" s="15">
        <f t="shared" ref="AG64:AG68" si="145">SUM(AD64:AF64)</f>
        <v>4.0173731840970266</v>
      </c>
      <c r="AL64" s="11" t="s">
        <v>171</v>
      </c>
      <c r="AM64" s="14">
        <f>BF43</f>
        <v>0</v>
      </c>
      <c r="AN64" s="14">
        <f t="shared" ref="AN64:AO64" si="146">BG43</f>
        <v>0</v>
      </c>
      <c r="AO64" s="14">
        <f t="shared" si="146"/>
        <v>0</v>
      </c>
      <c r="AP64" s="15">
        <f t="shared" ref="AP64:AP68" si="147">SUM(AM64:AO64)</f>
        <v>0</v>
      </c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</row>
    <row r="65" spans="1:80" x14ac:dyDescent="0.45">
      <c r="A65" s="11"/>
      <c r="B65" s="16"/>
      <c r="C65" s="16"/>
      <c r="D65" s="39"/>
      <c r="E65" s="17"/>
      <c r="G65" s="11"/>
      <c r="H65" s="16"/>
      <c r="I65" s="16"/>
      <c r="J65" s="39"/>
      <c r="K65" s="13"/>
      <c r="M65" s="11"/>
      <c r="N65" s="16"/>
      <c r="O65" s="16"/>
      <c r="P65" s="39"/>
      <c r="Q65" s="13"/>
      <c r="T65" s="11"/>
      <c r="U65" s="14"/>
      <c r="V65" s="14"/>
      <c r="W65" s="14"/>
      <c r="X65" s="15"/>
      <c r="AC65" s="11"/>
      <c r="AD65" s="14"/>
      <c r="AE65" s="14"/>
      <c r="AF65" s="14"/>
      <c r="AG65" s="15"/>
      <c r="AL65" s="11"/>
      <c r="AM65" s="14"/>
      <c r="AN65" s="14"/>
      <c r="AO65" s="14"/>
      <c r="AP65" s="15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</row>
    <row r="66" spans="1:80" x14ac:dyDescent="0.45">
      <c r="A66" s="11" t="s">
        <v>172</v>
      </c>
      <c r="B66" s="16">
        <f>(AD66+AM66)/(AD69+AM69)</f>
        <v>0.5770327655493116</v>
      </c>
      <c r="C66" s="16">
        <f>(AE66+AN66)/(AE69+AN69)</f>
        <v>0.38868002665023543</v>
      </c>
      <c r="D66" s="16">
        <f>(AF66+AO66)/(AF69+AO69)</f>
        <v>0.55438175081006502</v>
      </c>
      <c r="E66" s="17">
        <f>(AG66+AP66)/(AG69+AP69)</f>
        <v>0.50831938534524934</v>
      </c>
      <c r="G66" s="11" t="s">
        <v>172</v>
      </c>
      <c r="H66" s="16">
        <f t="shared" ref="H66:J66" si="148">AD66/AD69</f>
        <v>0.53793361267732842</v>
      </c>
      <c r="I66" s="16">
        <f t="shared" si="148"/>
        <v>0.34525853037509247</v>
      </c>
      <c r="J66" s="16">
        <f t="shared" si="148"/>
        <v>0.51606782931838246</v>
      </c>
      <c r="K66" s="13">
        <f>AG66/AG69</f>
        <v>0.47254364492280315</v>
      </c>
      <c r="M66" s="11" t="s">
        <v>172</v>
      </c>
      <c r="N66" s="16">
        <f>AM66/AM69</f>
        <v>0.61339555941156287</v>
      </c>
      <c r="O66" s="16">
        <f>AN66/AN69</f>
        <v>0.43345109923663849</v>
      </c>
      <c r="P66" s="16">
        <f>AO66/AO69</f>
        <v>0.61227444631336403</v>
      </c>
      <c r="Q66" s="13">
        <f>AP66/AP69</f>
        <v>0.55345831459358297</v>
      </c>
      <c r="T66" s="11" t="s">
        <v>172</v>
      </c>
      <c r="U66" s="14">
        <f t="shared" ref="U66:W68" si="149">AD66+AM66</f>
        <v>169.97001872792288</v>
      </c>
      <c r="V66" s="14">
        <f t="shared" si="149"/>
        <v>253.85245780723307</v>
      </c>
      <c r="W66" s="14">
        <f t="shared" si="149"/>
        <v>696.82959016834843</v>
      </c>
      <c r="X66" s="15">
        <f t="shared" si="143"/>
        <v>1120.6520667035043</v>
      </c>
      <c r="AC66" s="11" t="s">
        <v>172</v>
      </c>
      <c r="AD66" s="14">
        <f>AZ45</f>
        <v>76.35364406820888</v>
      </c>
      <c r="AE66" s="14">
        <f t="shared" ref="AE66:AF66" si="150">BA45</f>
        <v>114.47194775624182</v>
      </c>
      <c r="AF66" s="14">
        <f t="shared" si="150"/>
        <v>390.34019337034391</v>
      </c>
      <c r="AG66" s="15">
        <f t="shared" si="145"/>
        <v>581.16578519479458</v>
      </c>
      <c r="AL66" s="11" t="s">
        <v>172</v>
      </c>
      <c r="AM66" s="14">
        <f>BF45</f>
        <v>93.616374659713983</v>
      </c>
      <c r="AN66" s="14">
        <f t="shared" ref="AN66:AO66" si="151">BG45</f>
        <v>139.38051005099123</v>
      </c>
      <c r="AO66" s="14">
        <f t="shared" si="151"/>
        <v>306.48939679800458</v>
      </c>
      <c r="AP66" s="15">
        <f t="shared" si="147"/>
        <v>539.48628150870979</v>
      </c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</row>
    <row r="67" spans="1:80" x14ac:dyDescent="0.45">
      <c r="A67" s="11" t="s">
        <v>173</v>
      </c>
      <c r="B67" s="16">
        <f>(AD67+AM67)/(AD69+AM69)</f>
        <v>0</v>
      </c>
      <c r="C67" s="16">
        <f>(AE67+AN67)/(AE69+AN69)</f>
        <v>0</v>
      </c>
      <c r="D67" s="16">
        <f>(AF67+AO67)/(AF69+AO69)</f>
        <v>7.5870383281225742E-4</v>
      </c>
      <c r="E67" s="17">
        <f>(AG67+AP67)/(AG69+AP69)</f>
        <v>4.3256941832925519E-4</v>
      </c>
      <c r="G67" s="11" t="s">
        <v>173</v>
      </c>
      <c r="H67" s="16">
        <f t="shared" ref="H67" si="152">AD67/AD69</f>
        <v>0</v>
      </c>
      <c r="I67" s="16">
        <f>AE67/AE69</f>
        <v>0</v>
      </c>
      <c r="J67" s="16">
        <f>AF67/AF69</f>
        <v>1.2608210486905729E-3</v>
      </c>
      <c r="K67" s="13">
        <f>AG67/AG69</f>
        <v>7.7541076353921799E-4</v>
      </c>
      <c r="M67" s="11" t="s">
        <v>173</v>
      </c>
      <c r="N67" s="16">
        <f>AM67/AM69</f>
        <v>0</v>
      </c>
      <c r="O67" s="16">
        <f>AN67/AN69</f>
        <v>0</v>
      </c>
      <c r="P67" s="16">
        <f>AO67/AO69</f>
        <v>0</v>
      </c>
      <c r="Q67" s="13">
        <f>AP67/AP69</f>
        <v>0</v>
      </c>
      <c r="T67" s="11" t="s">
        <v>173</v>
      </c>
      <c r="U67" s="14">
        <f t="shared" si="149"/>
        <v>0</v>
      </c>
      <c r="V67" s="14">
        <f t="shared" si="149"/>
        <v>0</v>
      </c>
      <c r="W67" s="14">
        <f t="shared" si="149"/>
        <v>0.95365202787645942</v>
      </c>
      <c r="X67" s="15">
        <f t="shared" si="143"/>
        <v>0.95365202787645942</v>
      </c>
      <c r="AC67" s="11" t="s">
        <v>173</v>
      </c>
      <c r="AD67" s="14">
        <f>AZ47</f>
        <v>0</v>
      </c>
      <c r="AE67" s="14">
        <f t="shared" ref="AE67:AF67" si="153">BA47</f>
        <v>0</v>
      </c>
      <c r="AF67" s="14">
        <f t="shared" si="153"/>
        <v>0.95365202787645942</v>
      </c>
      <c r="AG67" s="15">
        <f t="shared" si="145"/>
        <v>0.95365202787645942</v>
      </c>
      <c r="AL67" s="11" t="s">
        <v>173</v>
      </c>
      <c r="AM67" s="14">
        <f>BF47</f>
        <v>0</v>
      </c>
      <c r="AN67" s="14">
        <f t="shared" ref="AN67:AO67" si="154">BG47</f>
        <v>0</v>
      </c>
      <c r="AO67" s="14">
        <f t="shared" si="154"/>
        <v>0</v>
      </c>
      <c r="AP67" s="15">
        <f t="shared" si="147"/>
        <v>0</v>
      </c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</row>
    <row r="68" spans="1:80" x14ac:dyDescent="0.45">
      <c r="A68" s="11" t="s">
        <v>174</v>
      </c>
      <c r="B68" s="16">
        <f>(AD68+AM68)/(AD69+AM69)</f>
        <v>0.30512190443782644</v>
      </c>
      <c r="C68" s="16">
        <f>(AE68+AN68)/(AE69+AN69)</f>
        <v>0.52487268161559075</v>
      </c>
      <c r="D68" s="39">
        <f>(AF68+AO68)/(AF69+AO69)</f>
        <v>0.39990616845452004</v>
      </c>
      <c r="E68" s="17">
        <f>(AG68+AP68)/(AG69+AP69)</f>
        <v>0.42426312439506753</v>
      </c>
      <c r="G68" s="11" t="s">
        <v>174</v>
      </c>
      <c r="H68" s="16">
        <f t="shared" ref="H68:J68" si="155">AD68/AD69</f>
        <v>0.40008483838317205</v>
      </c>
      <c r="I68" s="16">
        <f t="shared" si="155"/>
        <v>0.53076650873415276</v>
      </c>
      <c r="J68" s="39">
        <f t="shared" si="155"/>
        <v>0.43942493899414004</v>
      </c>
      <c r="K68" s="13">
        <f>AG68/AG69</f>
        <v>0.45950906639227973</v>
      </c>
      <c r="M68" s="11" t="s">
        <v>174</v>
      </c>
      <c r="N68" s="16">
        <f>AM68/AM69</f>
        <v>0.21680496307300318</v>
      </c>
      <c r="O68" s="16">
        <f>AN68/AN69</f>
        <v>0.51879566943561428</v>
      </c>
      <c r="P68" s="39">
        <f>AO68/AO69</f>
        <v>0.34019293471488266</v>
      </c>
      <c r="Q68" s="13">
        <f>AP68/AP69</f>
        <v>0.37979265185371275</v>
      </c>
      <c r="T68" s="11" t="s">
        <v>174</v>
      </c>
      <c r="U68" s="14">
        <f t="shared" si="149"/>
        <v>89.87631016451337</v>
      </c>
      <c r="V68" s="14">
        <f t="shared" si="149"/>
        <v>342.80181930699246</v>
      </c>
      <c r="W68" s="14">
        <f t="shared" si="149"/>
        <v>502.66166060258854</v>
      </c>
      <c r="X68" s="15">
        <f t="shared" si="143"/>
        <v>935.33979007409437</v>
      </c>
      <c r="AC68" s="11" t="s">
        <v>174</v>
      </c>
      <c r="AD68" s="14">
        <f>AZ49</f>
        <v>56.787556358407606</v>
      </c>
      <c r="AE68" s="14">
        <f t="shared" ref="AE68:AF68" si="156">BA49</f>
        <v>175.97791426781205</v>
      </c>
      <c r="AF68" s="14">
        <f t="shared" si="156"/>
        <v>332.36951794742384</v>
      </c>
      <c r="AG68" s="15">
        <f t="shared" si="145"/>
        <v>565.13498857364357</v>
      </c>
      <c r="AL68" s="11" t="s">
        <v>174</v>
      </c>
      <c r="AM68" s="14">
        <f>BF49</f>
        <v>33.088753806105757</v>
      </c>
      <c r="AN68" s="14">
        <f t="shared" ref="AN68:AO68" si="157">BG49</f>
        <v>166.82390503918043</v>
      </c>
      <c r="AO68" s="14">
        <f t="shared" si="157"/>
        <v>170.29214265516467</v>
      </c>
      <c r="AP68" s="15">
        <f t="shared" si="147"/>
        <v>370.20480150045086</v>
      </c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</row>
    <row r="69" spans="1:80" x14ac:dyDescent="0.45">
      <c r="B69" s="18">
        <f>SUM(B63:B68)</f>
        <v>1</v>
      </c>
      <c r="C69" s="18">
        <f>SUM(C63:C68)</f>
        <v>1</v>
      </c>
      <c r="D69" s="18">
        <f>SUM(D63:D68)</f>
        <v>1</v>
      </c>
      <c r="E69" s="19">
        <f>SUM(E63:E68)</f>
        <v>1</v>
      </c>
      <c r="H69" s="18">
        <f>SUM(H63:H68)</f>
        <v>1</v>
      </c>
      <c r="I69" s="18">
        <f>SUM(I63:I68)</f>
        <v>1</v>
      </c>
      <c r="J69" s="18">
        <f>SUM(J63:J68)</f>
        <v>0.99999999999999989</v>
      </c>
      <c r="K69" s="19">
        <f>SUM(K63:K68)</f>
        <v>1</v>
      </c>
      <c r="N69" s="18">
        <f>SUM(N63:N68)</f>
        <v>1</v>
      </c>
      <c r="O69" s="18">
        <f>SUM(O63:O68)</f>
        <v>1</v>
      </c>
      <c r="P69" s="18">
        <f>SUM(P63:P68)</f>
        <v>1</v>
      </c>
      <c r="Q69" s="19">
        <f>SUM(Q63:Q68)</f>
        <v>1</v>
      </c>
      <c r="U69" s="20">
        <f>SUM(U63:U68)</f>
        <v>294.55869558138244</v>
      </c>
      <c r="V69" s="20">
        <f>SUM(V63:V68)</f>
        <v>653.11423382109956</v>
      </c>
      <c r="W69" s="20">
        <f>SUM(W63:W68)</f>
        <v>1256.9490051758341</v>
      </c>
      <c r="X69" s="21">
        <f>SUM(X63:X68)</f>
        <v>2204.6219345783161</v>
      </c>
      <c r="AD69" s="20">
        <f>SUM(AD63:AD68)</f>
        <v>141.93878625318121</v>
      </c>
      <c r="AE69" s="20">
        <f>SUM(AE63:AE68)</f>
        <v>331.55429246564393</v>
      </c>
      <c r="AF69" s="20">
        <f>SUM(AF63:AF68)</f>
        <v>756.37381598830052</v>
      </c>
      <c r="AG69" s="21">
        <f>SUM(AG63:AG68)</f>
        <v>1229.8668947071258</v>
      </c>
      <c r="AM69" s="20">
        <f>SUM(AM63:AM68)</f>
        <v>152.6199093282012</v>
      </c>
      <c r="AN69" s="20">
        <f>SUM(AN63:AN68)</f>
        <v>321.55994135545558</v>
      </c>
      <c r="AO69" s="20">
        <f>SUM(AO63:AO68)</f>
        <v>500.57518918753362</v>
      </c>
      <c r="AP69" s="21">
        <f>SUM(AP63:AP68)</f>
        <v>974.75503987119032</v>
      </c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</row>
    <row r="70" spans="1:80" x14ac:dyDescent="0.45"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</row>
    <row r="71" spans="1:80" x14ac:dyDescent="0.45"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</row>
    <row r="72" spans="1:80" x14ac:dyDescent="0.45">
      <c r="A72" s="7" t="str">
        <f>T72</f>
        <v>NHB - Daily</v>
      </c>
      <c r="B72" s="8"/>
      <c r="C72" s="8"/>
      <c r="D72" s="8"/>
      <c r="E72" s="8"/>
      <c r="G72" s="7" t="str">
        <f>AC72</f>
        <v>NHB - Peak</v>
      </c>
      <c r="H72" s="8"/>
      <c r="I72" s="8"/>
      <c r="J72" s="8"/>
      <c r="K72" s="8"/>
      <c r="M72" s="7" t="str">
        <f>AL72</f>
        <v>NHB - Off Peak</v>
      </c>
      <c r="N72" s="8"/>
      <c r="O72" s="8"/>
      <c r="P72" s="8"/>
      <c r="Q72" s="8"/>
      <c r="T72" s="7" t="str">
        <f>AS72</f>
        <v>NHB - Daily</v>
      </c>
      <c r="U72" s="8"/>
      <c r="V72" s="8"/>
      <c r="W72" s="8"/>
      <c r="X72" s="8"/>
      <c r="AC72" s="7" t="str">
        <f>AY72</f>
        <v>NHB - Peak</v>
      </c>
      <c r="AD72" s="8"/>
      <c r="AE72" s="8"/>
      <c r="AF72" s="8"/>
      <c r="AG72" s="8"/>
      <c r="AL72" s="7" t="str">
        <f>BE72</f>
        <v>NHB - Off Peak</v>
      </c>
      <c r="AM72" s="8"/>
      <c r="AN72" s="8"/>
      <c r="AO72" s="8"/>
      <c r="AP72" s="8"/>
      <c r="AS72" s="7" t="s">
        <v>245</v>
      </c>
      <c r="AT72" s="8"/>
      <c r="AU72" s="8"/>
      <c r="AV72" s="8"/>
      <c r="AW72" s="8"/>
      <c r="AY72" s="7" t="str">
        <f>BR72</f>
        <v>NHB - Peak</v>
      </c>
      <c r="AZ72" s="8"/>
      <c r="BA72" s="8"/>
      <c r="BB72" s="8"/>
      <c r="BC72" s="8"/>
      <c r="BE72" s="7" t="str">
        <f>BX72</f>
        <v>NHB - Off Peak</v>
      </c>
      <c r="BF72" s="8"/>
      <c r="BG72" s="8"/>
      <c r="BH72" s="8"/>
      <c r="BI72" s="8"/>
      <c r="BR72" s="65" t="s">
        <v>143</v>
      </c>
      <c r="BS72" s="64"/>
      <c r="BT72" s="64"/>
      <c r="BU72" s="64"/>
      <c r="BV72" s="64"/>
      <c r="BW72" s="64"/>
      <c r="BX72" s="65" t="s">
        <v>144</v>
      </c>
      <c r="BY72" s="64"/>
      <c r="BZ72" s="64"/>
      <c r="CA72" s="64"/>
      <c r="CB72" s="64"/>
    </row>
    <row r="73" spans="1:80" x14ac:dyDescent="0.45">
      <c r="A73"/>
      <c r="B73" s="10" t="s">
        <v>111</v>
      </c>
      <c r="C73" s="10" t="s">
        <v>112</v>
      </c>
      <c r="D73" s="10" t="s">
        <v>150</v>
      </c>
      <c r="E73" s="10" t="s">
        <v>114</v>
      </c>
      <c r="G73"/>
      <c r="H73" s="10" t="s">
        <v>111</v>
      </c>
      <c r="I73" s="10" t="s">
        <v>112</v>
      </c>
      <c r="J73" s="10" t="s">
        <v>150</v>
      </c>
      <c r="K73" s="10" t="s">
        <v>114</v>
      </c>
      <c r="M73"/>
      <c r="N73" s="10" t="s">
        <v>111</v>
      </c>
      <c r="O73" s="10" t="s">
        <v>112</v>
      </c>
      <c r="P73" s="10" t="s">
        <v>150</v>
      </c>
      <c r="Q73" s="10" t="s">
        <v>114</v>
      </c>
      <c r="T73"/>
      <c r="U73" s="10" t="s">
        <v>111</v>
      </c>
      <c r="V73" s="10" t="s">
        <v>112</v>
      </c>
      <c r="W73" s="10" t="s">
        <v>150</v>
      </c>
      <c r="X73" s="10" t="s">
        <v>114</v>
      </c>
      <c r="AC73"/>
      <c r="AD73" s="10" t="s">
        <v>111</v>
      </c>
      <c r="AE73" s="10" t="s">
        <v>112</v>
      </c>
      <c r="AF73" s="10" t="s">
        <v>150</v>
      </c>
      <c r="AG73" s="10" t="s">
        <v>114</v>
      </c>
      <c r="AL73"/>
      <c r="AM73" s="10" t="s">
        <v>111</v>
      </c>
      <c r="AN73" s="10" t="s">
        <v>112</v>
      </c>
      <c r="AO73" s="10" t="s">
        <v>150</v>
      </c>
      <c r="AP73" s="10" t="s">
        <v>114</v>
      </c>
      <c r="AS73"/>
      <c r="AT73" s="10" t="s">
        <v>111</v>
      </c>
      <c r="AU73" s="10" t="s">
        <v>112</v>
      </c>
      <c r="AV73" s="10" t="s">
        <v>113</v>
      </c>
      <c r="AW73" s="10" t="s">
        <v>114</v>
      </c>
      <c r="AY73"/>
      <c r="AZ73" s="10" t="s">
        <v>111</v>
      </c>
      <c r="BA73" s="10" t="s">
        <v>112</v>
      </c>
      <c r="BB73" s="10" t="s">
        <v>113</v>
      </c>
      <c r="BC73" s="10" t="s">
        <v>114</v>
      </c>
      <c r="BE73"/>
      <c r="BF73" s="10" t="s">
        <v>111</v>
      </c>
      <c r="BG73" s="10" t="s">
        <v>112</v>
      </c>
      <c r="BH73" s="10" t="s">
        <v>113</v>
      </c>
      <c r="BI73" s="10" t="s">
        <v>114</v>
      </c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</row>
    <row r="74" spans="1:80" x14ac:dyDescent="0.45">
      <c r="A74" s="11" t="s">
        <v>147</v>
      </c>
      <c r="B74" s="16">
        <f>(AD74+AM74)/(AD80+AM80)</f>
        <v>0.34929889626483707</v>
      </c>
      <c r="C74" s="16">
        <f>(AE74+AN74)/(AE80+AN80)</f>
        <v>0.27746022444863039</v>
      </c>
      <c r="D74" s="16">
        <f>(AF74+AO74)/(AF80+AO80)</f>
        <v>0.22181074402708703</v>
      </c>
      <c r="E74" s="17">
        <f>(AG74+AP74)/(AG80+AP80)</f>
        <v>0.28194364596618909</v>
      </c>
      <c r="G74" s="11" t="s">
        <v>147</v>
      </c>
      <c r="H74" s="16">
        <f>AD74/AD80</f>
        <v>0.37732016471489349</v>
      </c>
      <c r="I74" s="16">
        <f>AE74/AE80</f>
        <v>0.30660218661835087</v>
      </c>
      <c r="J74" s="16">
        <f>AF74/AF80</f>
        <v>0.16796896140376799</v>
      </c>
      <c r="K74" s="17">
        <f>AG74/AG80</f>
        <v>0.27827146332525249</v>
      </c>
      <c r="M74" s="11" t="str">
        <f>G74</f>
        <v>Local</v>
      </c>
      <c r="N74" s="16">
        <f>AM74/AM80</f>
        <v>0.33462742586851624</v>
      </c>
      <c r="O74" s="16">
        <f>AN74/AN80</f>
        <v>0.26108343263571865</v>
      </c>
      <c r="P74" s="16">
        <f>AO74/AO80</f>
        <v>0.25174675355406212</v>
      </c>
      <c r="Q74" s="17">
        <f>AP74/AP80</f>
        <v>0.28394862910981578</v>
      </c>
      <c r="T74" s="11" t="s">
        <v>147</v>
      </c>
      <c r="U74" s="14">
        <f t="shared" ref="U74:W75" si="158">AD74+AM74</f>
        <v>1390.2790339378737</v>
      </c>
      <c r="V74" s="14">
        <f t="shared" si="158"/>
        <v>850.20015627887551</v>
      </c>
      <c r="W74" s="14">
        <f t="shared" si="158"/>
        <v>938.21113558313027</v>
      </c>
      <c r="X74" s="15">
        <f>SUM(U74:W74)</f>
        <v>3178.6903257998792</v>
      </c>
      <c r="AC74" s="11" t="s">
        <v>147</v>
      </c>
      <c r="AD74" s="14">
        <f>SUM(AZ74:AZ75)</f>
        <v>516.10064323333722</v>
      </c>
      <c r="AE74" s="14">
        <f t="shared" ref="AE74:AF74" si="159">SUM(BA74:BA75)</f>
        <v>338.01358707841308</v>
      </c>
      <c r="AF74" s="14">
        <f t="shared" si="159"/>
        <v>253.87038343931533</v>
      </c>
      <c r="AG74" s="15">
        <f>SUM(AD74:AF74)</f>
        <v>1107.9846137510658</v>
      </c>
      <c r="AH74" s="14"/>
      <c r="AI74" s="14"/>
      <c r="AJ74" s="14"/>
      <c r="AK74" s="14"/>
      <c r="AL74" s="11" t="str">
        <f>AC74</f>
        <v>Local</v>
      </c>
      <c r="AM74" s="14">
        <f>SUM(BF74:BF75)</f>
        <v>874.17839070453647</v>
      </c>
      <c r="AN74" s="14">
        <f t="shared" ref="AN74:AO74" si="160">SUM(BG74:BG75)</f>
        <v>512.18656920046249</v>
      </c>
      <c r="AO74" s="14">
        <f t="shared" si="160"/>
        <v>684.34075214381494</v>
      </c>
      <c r="AP74" s="15">
        <f>SUM(AM74:AO74)</f>
        <v>2070.7057120488139</v>
      </c>
      <c r="AS74" s="11" t="s">
        <v>151</v>
      </c>
      <c r="AT74" s="14">
        <f t="shared" ref="AT74:AV83" si="161">AZ74+BF74</f>
        <v>1370.533081556672</v>
      </c>
      <c r="AU74" s="14">
        <f t="shared" si="161"/>
        <v>834.69009430148174</v>
      </c>
      <c r="AV74" s="14">
        <f t="shared" si="161"/>
        <v>885.35766806805736</v>
      </c>
      <c r="AW74" s="15">
        <f>SUM(AT74:AV74)</f>
        <v>3090.5808439262109</v>
      </c>
      <c r="AY74" s="11" t="s">
        <v>151</v>
      </c>
      <c r="AZ74" s="90">
        <f t="shared" ref="AZ74:BB83" si="162">BS75 * $BL$10</f>
        <v>499.61943196527369</v>
      </c>
      <c r="BA74" s="90">
        <f t="shared" si="162"/>
        <v>333.56272009037468</v>
      </c>
      <c r="BB74" s="90">
        <f t="shared" si="162"/>
        <v>243.13904698585887</v>
      </c>
      <c r="BC74" s="15">
        <f>SUM(AZ74:BB74)</f>
        <v>1076.3211990415073</v>
      </c>
      <c r="BE74" s="11" t="str">
        <f t="shared" ref="BE74:BE83" si="163">AY74</f>
        <v>WALK_LOCAL</v>
      </c>
      <c r="BF74" s="90">
        <f t="shared" ref="BF74:BH83" si="164">BY75 * $BL$10</f>
        <v>870.91364959139833</v>
      </c>
      <c r="BG74" s="90">
        <f t="shared" si="164"/>
        <v>501.12737421110705</v>
      </c>
      <c r="BH74" s="90">
        <f t="shared" si="164"/>
        <v>642.21862108219852</v>
      </c>
      <c r="BI74" s="15">
        <f>SUM(BF74:BH74)</f>
        <v>2014.2596448847039</v>
      </c>
      <c r="BR74" s="64"/>
      <c r="BS74" s="66" t="s">
        <v>111</v>
      </c>
      <c r="BT74" s="66" t="s">
        <v>112</v>
      </c>
      <c r="BU74" s="66" t="s">
        <v>150</v>
      </c>
      <c r="BV74" s="66" t="s">
        <v>114</v>
      </c>
      <c r="BW74" s="64"/>
      <c r="BX74" s="64"/>
      <c r="BY74" s="66" t="s">
        <v>111</v>
      </c>
      <c r="BZ74" s="66" t="s">
        <v>112</v>
      </c>
      <c r="CA74" s="66" t="s">
        <v>150</v>
      </c>
      <c r="CB74" s="66" t="s">
        <v>114</v>
      </c>
    </row>
    <row r="75" spans="1:80" x14ac:dyDescent="0.45">
      <c r="A75" s="11" t="s">
        <v>148</v>
      </c>
      <c r="B75" s="39">
        <f>(AD75+AM75)/(AD80+AM80)</f>
        <v>1.4576480151140866E-2</v>
      </c>
      <c r="C75" s="39">
        <f>(AE75+AN75)/(AE80+AN80)</f>
        <v>9.5109329337411275E-3</v>
      </c>
      <c r="D75" s="39">
        <f>(AF75+AO75)/(AF80+AO80)</f>
        <v>1.6019157831496922E-3</v>
      </c>
      <c r="E75" s="17">
        <f>(AG75+AP75)/(AG80+AP80)</f>
        <v>8.3319996310332947E-3</v>
      </c>
      <c r="G75" s="11" t="s">
        <v>148</v>
      </c>
      <c r="H75" s="39">
        <f>AD75/AD80</f>
        <v>9.7563285453273838E-3</v>
      </c>
      <c r="I75" s="39">
        <f>AE75/AE80</f>
        <v>1.6536583203517499E-2</v>
      </c>
      <c r="J75" s="39">
        <f>AF75/AF80</f>
        <v>2.2415306789981388E-3</v>
      </c>
      <c r="K75" s="13">
        <f>AG75/AG80</f>
        <v>8.7810922308335076E-3</v>
      </c>
      <c r="M75" s="11" t="str">
        <f>G75</f>
        <v>BRT</v>
      </c>
      <c r="N75" s="39">
        <f>AM75/AM80</f>
        <v>1.7100231412312917E-2</v>
      </c>
      <c r="O75" s="39">
        <f>AN75/AN80</f>
        <v>5.5627563782858439E-3</v>
      </c>
      <c r="P75" s="39">
        <f>AO75/AO80</f>
        <v>1.24629015779342E-3</v>
      </c>
      <c r="Q75" s="13">
        <f>AP75/AP80</f>
        <v>8.0867985665521325E-3</v>
      </c>
      <c r="T75" s="11" t="s">
        <v>148</v>
      </c>
      <c r="U75" s="14">
        <f t="shared" si="158"/>
        <v>58.017288229212113</v>
      </c>
      <c r="V75" s="14">
        <f t="shared" si="158"/>
        <v>29.143624758083867</v>
      </c>
      <c r="W75" s="14">
        <f t="shared" si="158"/>
        <v>6.7757548562835943</v>
      </c>
      <c r="X75" s="15">
        <f t="shared" ref="X75:X79" si="165">SUM(U75:W75)</f>
        <v>93.936667843579571</v>
      </c>
      <c r="AC75" s="11" t="s">
        <v>148</v>
      </c>
      <c r="AD75" s="14">
        <f>SUM(AZ76:AZ77)</f>
        <v>13.344761050986794</v>
      </c>
      <c r="AE75" s="14">
        <f t="shared" ref="AE75:AF75" si="166">SUM(BA76:BA77)</f>
        <v>18.230756500113738</v>
      </c>
      <c r="AF75" s="14">
        <f t="shared" si="166"/>
        <v>3.3878774281417972</v>
      </c>
      <c r="AG75" s="15">
        <f t="shared" ref="AG75:AG79" si="167">SUM(AD75:AF75)</f>
        <v>34.963394979242331</v>
      </c>
      <c r="AH75" s="14"/>
      <c r="AI75" s="14"/>
      <c r="AJ75" s="14"/>
      <c r="AK75" s="14"/>
      <c r="AL75" s="11" t="str">
        <f>AC75</f>
        <v>BRT</v>
      </c>
      <c r="AM75" s="14">
        <f>SUM(BF76:BF77)</f>
        <v>44.672527178225316</v>
      </c>
      <c r="AN75" s="14">
        <f t="shared" ref="AN75:AO75" si="168">SUM(BG76:BG77)</f>
        <v>10.91286825797013</v>
      </c>
      <c r="AO75" s="14">
        <f t="shared" si="168"/>
        <v>3.3878774281417972</v>
      </c>
      <c r="AP75" s="15">
        <f t="shared" ref="AP75:AP79" si="169">SUM(AM75:AO75)</f>
        <v>58.973272864337247</v>
      </c>
      <c r="AS75" s="11" t="s">
        <v>152</v>
      </c>
      <c r="AT75" s="14">
        <f t="shared" si="161"/>
        <v>19.745952381201683</v>
      </c>
      <c r="AU75" s="14">
        <f t="shared" si="161"/>
        <v>15.510061977393843</v>
      </c>
      <c r="AV75" s="14">
        <f t="shared" si="161"/>
        <v>52.853467515072936</v>
      </c>
      <c r="AW75" s="15">
        <f t="shared" ref="AW75:AW83" si="170">SUM(AT75:AV75)</f>
        <v>88.109481873668457</v>
      </c>
      <c r="AY75" s="11" t="s">
        <v>152</v>
      </c>
      <c r="AZ75" s="90">
        <f t="shared" si="162"/>
        <v>16.481211268063589</v>
      </c>
      <c r="BA75" s="90">
        <f t="shared" si="162"/>
        <v>4.4508669880384035</v>
      </c>
      <c r="BB75" s="90">
        <f t="shared" si="162"/>
        <v>10.731336453456473</v>
      </c>
      <c r="BC75" s="15">
        <f t="shared" ref="BC75:BC83" si="171">SUM(AZ75:BB75)</f>
        <v>31.663414709558467</v>
      </c>
      <c r="BE75" s="11" t="str">
        <f t="shared" si="163"/>
        <v>DRIVE_LOCAL</v>
      </c>
      <c r="BF75" s="90">
        <f t="shared" si="164"/>
        <v>3.2647411131380926</v>
      </c>
      <c r="BG75" s="90">
        <f t="shared" si="164"/>
        <v>11.059194989355438</v>
      </c>
      <c r="BH75" s="90">
        <f t="shared" si="164"/>
        <v>42.122131061616464</v>
      </c>
      <c r="BI75" s="15">
        <f t="shared" ref="BI75:BI83" si="172">SUM(BF75:BH75)</f>
        <v>56.446067164109991</v>
      </c>
      <c r="BR75" s="67" t="s">
        <v>257</v>
      </c>
      <c r="BS75" s="68">
        <v>737.36350054332968</v>
      </c>
      <c r="BT75" s="68">
        <v>492.28864852015784</v>
      </c>
      <c r="BU75" s="68">
        <v>358.83684127146415</v>
      </c>
      <c r="BV75" s="69">
        <v>1588.4889903349517</v>
      </c>
      <c r="BW75" s="64"/>
      <c r="BX75" s="67" t="s">
        <v>257</v>
      </c>
      <c r="BY75" s="68">
        <v>1285.338191926681</v>
      </c>
      <c r="BZ75" s="68">
        <v>739.58899759541816</v>
      </c>
      <c r="CA75" s="68">
        <v>947.81856000387586</v>
      </c>
      <c r="CB75" s="69">
        <v>2972.745749525975</v>
      </c>
    </row>
    <row r="76" spans="1:80" x14ac:dyDescent="0.45">
      <c r="A76" s="11"/>
      <c r="B76" s="39"/>
      <c r="C76" s="39"/>
      <c r="D76" s="39"/>
      <c r="E76" s="17"/>
      <c r="G76" s="11"/>
      <c r="H76" s="39"/>
      <c r="I76" s="39"/>
      <c r="J76" s="39"/>
      <c r="K76" s="13"/>
      <c r="M76" s="11"/>
      <c r="N76" s="39"/>
      <c r="O76" s="39"/>
      <c r="P76" s="39"/>
      <c r="Q76" s="13"/>
      <c r="T76" s="11"/>
      <c r="U76" s="14"/>
      <c r="V76" s="14"/>
      <c r="W76" s="14"/>
      <c r="X76" s="15"/>
      <c r="AC76" s="11"/>
      <c r="AD76" s="14"/>
      <c r="AE76" s="14"/>
      <c r="AF76" s="14"/>
      <c r="AG76" s="15"/>
      <c r="AH76" s="14"/>
      <c r="AI76" s="14"/>
      <c r="AJ76" s="14"/>
      <c r="AK76" s="14"/>
      <c r="AL76" s="11"/>
      <c r="AM76" s="14"/>
      <c r="AN76" s="14"/>
      <c r="AO76" s="14"/>
      <c r="AP76" s="15"/>
      <c r="AS76" s="11" t="s">
        <v>154</v>
      </c>
      <c r="AT76" s="14">
        <f t="shared" si="161"/>
        <v>57.458401181284884</v>
      </c>
      <c r="AU76" s="14">
        <f t="shared" si="161"/>
        <v>28.729200590642442</v>
      </c>
      <c r="AV76" s="14">
        <f t="shared" si="161"/>
        <v>6.4369671134694144</v>
      </c>
      <c r="AW76" s="15">
        <f t="shared" si="170"/>
        <v>92.624568885396741</v>
      </c>
      <c r="AY76" s="11" t="s">
        <v>154</v>
      </c>
      <c r="AZ76" s="90">
        <f t="shared" si="162"/>
        <v>12.941691775501667</v>
      </c>
      <c r="BA76" s="90">
        <f t="shared" si="162"/>
        <v>18.023507917714362</v>
      </c>
      <c r="BB76" s="90">
        <f t="shared" si="162"/>
        <v>3.2523623310161254</v>
      </c>
      <c r="BC76" s="15">
        <f t="shared" si="171"/>
        <v>34.217562024232151</v>
      </c>
      <c r="BE76" s="11" t="str">
        <f t="shared" si="163"/>
        <v>WALK_BRT</v>
      </c>
      <c r="BF76" s="90">
        <f t="shared" si="164"/>
        <v>44.516709405783217</v>
      </c>
      <c r="BG76" s="90">
        <f t="shared" si="164"/>
        <v>10.70569267292808</v>
      </c>
      <c r="BH76" s="90">
        <f t="shared" si="164"/>
        <v>3.1846047824532895</v>
      </c>
      <c r="BI76" s="15">
        <f t="shared" si="172"/>
        <v>58.407006861164589</v>
      </c>
      <c r="BR76" s="67" t="s">
        <v>258</v>
      </c>
      <c r="BS76" s="68">
        <v>24.32380098990668</v>
      </c>
      <c r="BT76" s="68">
        <v>6.5688134863834806</v>
      </c>
      <c r="BU76" s="68">
        <v>15.83784638180145</v>
      </c>
      <c r="BV76" s="69">
        <v>46.730460858091611</v>
      </c>
      <c r="BW76" s="64"/>
      <c r="BX76" s="67" t="s">
        <v>258</v>
      </c>
      <c r="BY76" s="68">
        <v>4.8182692296054475</v>
      </c>
      <c r="BZ76" s="68">
        <v>16.321716508234552</v>
      </c>
      <c r="CA76" s="68">
        <v>62.165960774914836</v>
      </c>
      <c r="CB76" s="69">
        <v>83.305946512754844</v>
      </c>
    </row>
    <row r="77" spans="1:80" x14ac:dyDescent="0.45">
      <c r="A77" s="11" t="s">
        <v>153</v>
      </c>
      <c r="B77" s="16">
        <f>(AD77+AM77)/(AD80+AM80)</f>
        <v>0.59380437834162925</v>
      </c>
      <c r="C77" s="16">
        <f>(AE77+AN77)/(AE80+AN80)</f>
        <v>0.63185607772929253</v>
      </c>
      <c r="D77" s="16">
        <f>(AF77+AO77)/(AF80+AO80)</f>
        <v>0.65002102191584088</v>
      </c>
      <c r="E77" s="17">
        <f>(AG77+AP77)/(AG80+AP80)</f>
        <v>0.62523746715073236</v>
      </c>
      <c r="G77" s="11" t="s">
        <v>153</v>
      </c>
      <c r="H77" s="16">
        <f>AD77/AD80</f>
        <v>0.54075273576367278</v>
      </c>
      <c r="I77" s="16">
        <f>AE77/AE80</f>
        <v>0.60461456911098588</v>
      </c>
      <c r="J77" s="16">
        <f>AF77/AF80</f>
        <v>0.67487423300074378</v>
      </c>
      <c r="K77" s="13">
        <f>AG77/AG80</f>
        <v>0.60934644455618747</v>
      </c>
      <c r="M77" s="11" t="str">
        <f>G77</f>
        <v>LRT</v>
      </c>
      <c r="N77" s="16">
        <f>AM77/AM80</f>
        <v>0.62158133658125914</v>
      </c>
      <c r="O77" s="16">
        <f>AN77/AN80</f>
        <v>0.64716487926823607</v>
      </c>
      <c r="P77" s="16">
        <f>AO77/AO80</f>
        <v>0.63620264652848224</v>
      </c>
      <c r="Q77" s="13">
        <f>AP77/AP80</f>
        <v>0.63391384181736032</v>
      </c>
      <c r="T77" s="11" t="s">
        <v>153</v>
      </c>
      <c r="U77" s="14">
        <f t="shared" ref="U77:W79" si="173">AD77+AM77</f>
        <v>2363.4594506217627</v>
      </c>
      <c r="V77" s="14">
        <f t="shared" si="173"/>
        <v>1936.1482789064094</v>
      </c>
      <c r="W77" s="14">
        <f t="shared" si="173"/>
        <v>2749.447344399573</v>
      </c>
      <c r="X77" s="15">
        <f t="shared" si="165"/>
        <v>7049.0550739277451</v>
      </c>
      <c r="AC77" s="11" t="s">
        <v>153</v>
      </c>
      <c r="AD77" s="14">
        <f>SUM(AZ78:AZ79)</f>
        <v>739.64463300999535</v>
      </c>
      <c r="AE77" s="14">
        <f t="shared" ref="AE77:AF77" si="174">SUM(BA78:BA79)</f>
        <v>666.55734441797847</v>
      </c>
      <c r="AF77" s="14">
        <f t="shared" si="174"/>
        <v>1020.0133338525795</v>
      </c>
      <c r="AG77" s="15">
        <f t="shared" si="167"/>
        <v>2426.2153112805536</v>
      </c>
      <c r="AH77" s="14"/>
      <c r="AI77" s="14"/>
      <c r="AJ77" s="14"/>
      <c r="AK77" s="14"/>
      <c r="AL77" s="11" t="str">
        <f>AC77</f>
        <v>LRT</v>
      </c>
      <c r="AM77" s="14">
        <f>SUM(BF78:BF79)</f>
        <v>1623.8148176117672</v>
      </c>
      <c r="AN77" s="14">
        <f t="shared" ref="AN77:AO77" si="175">SUM(BG78:BG79)</f>
        <v>1269.590934488431</v>
      </c>
      <c r="AO77" s="14">
        <f t="shared" si="175"/>
        <v>1729.4340105469932</v>
      </c>
      <c r="AP77" s="15">
        <f t="shared" si="169"/>
        <v>4622.8397626471915</v>
      </c>
      <c r="AS77" s="11" t="s">
        <v>155</v>
      </c>
      <c r="AT77" s="14">
        <f t="shared" si="161"/>
        <v>0.55888704792722721</v>
      </c>
      <c r="AU77" s="14">
        <f t="shared" si="161"/>
        <v>0.41442416744142496</v>
      </c>
      <c r="AV77" s="14">
        <f t="shared" si="161"/>
        <v>0.33878774281417973</v>
      </c>
      <c r="AW77" s="15">
        <f t="shared" si="170"/>
        <v>1.312098958182832</v>
      </c>
      <c r="AY77" s="11" t="s">
        <v>155</v>
      </c>
      <c r="AZ77" s="90">
        <f t="shared" si="162"/>
        <v>0.40306927548512678</v>
      </c>
      <c r="BA77" s="90">
        <f t="shared" si="162"/>
        <v>0.20724858239937569</v>
      </c>
      <c r="BB77" s="90">
        <f t="shared" si="162"/>
        <v>0.135515097125672</v>
      </c>
      <c r="BC77" s="15">
        <f t="shared" si="171"/>
        <v>0.74583295501017444</v>
      </c>
      <c r="BE77" s="11" t="str">
        <f t="shared" si="163"/>
        <v>DRIVE_BRT</v>
      </c>
      <c r="BF77" s="90">
        <f t="shared" si="164"/>
        <v>0.15581777244210041</v>
      </c>
      <c r="BG77" s="90">
        <f t="shared" si="164"/>
        <v>0.2071755850420493</v>
      </c>
      <c r="BH77" s="90">
        <f t="shared" si="164"/>
        <v>0.20327264568850772</v>
      </c>
      <c r="BI77" s="15">
        <f t="shared" si="172"/>
        <v>0.56626600317265741</v>
      </c>
      <c r="BR77" s="67" t="s">
        <v>309</v>
      </c>
      <c r="BS77" s="68">
        <v>19.100000000000001</v>
      </c>
      <c r="BT77" s="68">
        <v>26.6</v>
      </c>
      <c r="BU77" s="68">
        <v>4.8</v>
      </c>
      <c r="BV77" s="69">
        <v>50.5</v>
      </c>
      <c r="BW77" s="64"/>
      <c r="BX77" s="67" t="s">
        <v>309</v>
      </c>
      <c r="BY77" s="68">
        <v>65.7</v>
      </c>
      <c r="BZ77" s="68">
        <v>15.8</v>
      </c>
      <c r="CA77" s="68">
        <v>4.7</v>
      </c>
      <c r="CB77" s="69">
        <v>86.2</v>
      </c>
    </row>
    <row r="78" spans="1:80" x14ac:dyDescent="0.45">
      <c r="A78" s="11" t="s">
        <v>149</v>
      </c>
      <c r="B78" s="16">
        <f>(AD78+AM78)/(AD80+AM80)</f>
        <v>1.7693482725741937E-3</v>
      </c>
      <c r="C78" s="16">
        <f>(AE78+AN78)/(AE80+AN80)</f>
        <v>0</v>
      </c>
      <c r="D78" s="16">
        <f>(AF78+AO78)/(AF80+AO80)</f>
        <v>1.1582447934308411E-3</v>
      </c>
      <c r="E78" s="17">
        <f>(AG78+AP78)/(AG80+AP80)</f>
        <v>1.0591861262802358E-3</v>
      </c>
      <c r="G78" s="11" t="s">
        <v>149</v>
      </c>
      <c r="H78" s="16">
        <f>AD78/AD80</f>
        <v>5.1486539309817019E-3</v>
      </c>
      <c r="I78" s="16">
        <f>AE78/AE80</f>
        <v>0</v>
      </c>
      <c r="J78" s="16">
        <f>AF78/AF80</f>
        <v>3.2414203862332312E-3</v>
      </c>
      <c r="K78" s="13">
        <f>AG78/AG80</f>
        <v>2.9991151071352561E-3</v>
      </c>
      <c r="M78" s="11" t="str">
        <f>G78</f>
        <v>Express</v>
      </c>
      <c r="N78" s="16">
        <f>AM78/AM80</f>
        <v>0</v>
      </c>
      <c r="O78" s="16">
        <f>AN78/AN80</f>
        <v>0</v>
      </c>
      <c r="P78" s="16">
        <f>AO78/AO80</f>
        <v>0</v>
      </c>
      <c r="Q78" s="13">
        <f>AP78/AP80</f>
        <v>0</v>
      </c>
      <c r="T78" s="11" t="s">
        <v>149</v>
      </c>
      <c r="U78" s="14">
        <f t="shared" si="173"/>
        <v>7.0423578012941048</v>
      </c>
      <c r="V78" s="14">
        <f t="shared" si="173"/>
        <v>0</v>
      </c>
      <c r="W78" s="14">
        <f t="shared" si="173"/>
        <v>4.8991232038574966</v>
      </c>
      <c r="X78" s="15">
        <f t="shared" si="165"/>
        <v>11.941481005151601</v>
      </c>
      <c r="AC78" s="11" t="s">
        <v>149</v>
      </c>
      <c r="AD78" s="14">
        <f>SUM(AZ80:AZ81)</f>
        <v>7.0423578012941048</v>
      </c>
      <c r="AE78" s="14">
        <f t="shared" ref="AE78:AF78" si="176">SUM(BA80:BA81)</f>
        <v>0</v>
      </c>
      <c r="AF78" s="14">
        <f t="shared" si="176"/>
        <v>4.8991232038574966</v>
      </c>
      <c r="AG78" s="15">
        <f t="shared" si="167"/>
        <v>11.941481005151601</v>
      </c>
      <c r="AH78" s="14"/>
      <c r="AI78" s="14"/>
      <c r="AJ78" s="14"/>
      <c r="AK78" s="14"/>
      <c r="AL78" s="11" t="str">
        <f>AC78</f>
        <v>Express</v>
      </c>
      <c r="AM78" s="14">
        <f>SUM(BF80:BF81)</f>
        <v>0</v>
      </c>
      <c r="AN78" s="14">
        <f t="shared" ref="AN78:AO78" si="177">SUM(BG80:BG81)</f>
        <v>0</v>
      </c>
      <c r="AO78" s="14">
        <f t="shared" si="177"/>
        <v>0</v>
      </c>
      <c r="AP78" s="15">
        <f t="shared" si="169"/>
        <v>0</v>
      </c>
      <c r="AS78" s="11" t="s">
        <v>157</v>
      </c>
      <c r="AT78" s="14">
        <f t="shared" si="161"/>
        <v>2329.0200335034269</v>
      </c>
      <c r="AU78" s="14">
        <f t="shared" si="161"/>
        <v>1757.1217684106136</v>
      </c>
      <c r="AV78" s="14">
        <f t="shared" si="161"/>
        <v>2482.3866993173933</v>
      </c>
      <c r="AW78" s="15">
        <f t="shared" si="170"/>
        <v>6568.5285012314343</v>
      </c>
      <c r="AY78" s="11" t="s">
        <v>157</v>
      </c>
      <c r="AZ78" s="90">
        <f t="shared" si="162"/>
        <v>734.09519541410054</v>
      </c>
      <c r="BA78" s="90">
        <f t="shared" si="162"/>
        <v>557.33543220300623</v>
      </c>
      <c r="BB78" s="90">
        <f t="shared" si="162"/>
        <v>883.86666710289683</v>
      </c>
      <c r="BC78" s="15">
        <f t="shared" si="171"/>
        <v>2175.2972947200037</v>
      </c>
      <c r="BE78" s="11" t="str">
        <f t="shared" si="163"/>
        <v>WALK_LRT</v>
      </c>
      <c r="BF78" s="90">
        <f t="shared" si="164"/>
        <v>1594.9248380893262</v>
      </c>
      <c r="BG78" s="90">
        <f t="shared" si="164"/>
        <v>1199.7863362076075</v>
      </c>
      <c r="BH78" s="90">
        <f t="shared" si="164"/>
        <v>1598.5200322144967</v>
      </c>
      <c r="BI78" s="15">
        <f t="shared" si="172"/>
        <v>4393.2312065114302</v>
      </c>
      <c r="BR78" s="67" t="s">
        <v>310</v>
      </c>
      <c r="BS78" s="68">
        <v>0.5948699208197219</v>
      </c>
      <c r="BT78" s="68">
        <v>0.30586788748294325</v>
      </c>
      <c r="BU78" s="68">
        <v>0.20000000000000018</v>
      </c>
      <c r="BV78" s="69">
        <v>1.1007378083026653</v>
      </c>
      <c r="BW78" s="64"/>
      <c r="BX78" s="67" t="s">
        <v>310</v>
      </c>
      <c r="BY78" s="68">
        <v>0.22996370994384563</v>
      </c>
      <c r="BZ78" s="68">
        <v>0.30576015430948189</v>
      </c>
      <c r="CA78" s="68">
        <v>0.29999999999999982</v>
      </c>
      <c r="CB78" s="69">
        <v>0.83572386425332734</v>
      </c>
    </row>
    <row r="79" spans="1:80" x14ac:dyDescent="0.45">
      <c r="A79" s="11" t="s">
        <v>156</v>
      </c>
      <c r="B79" s="16">
        <f>(AD79+AM79)/(AD80+AM80)</f>
        <v>4.0550896969818742E-2</v>
      </c>
      <c r="C79" s="16">
        <f>(AE79+AN79)/(AE80+AN80)</f>
        <v>8.1172764888335885E-2</v>
      </c>
      <c r="D79" s="16">
        <f>(AF79+AO79)/(AF80+AO80)</f>
        <v>0.12540807348049163</v>
      </c>
      <c r="E79" s="17">
        <f>(AG79+AP79)/(AG80+AP80)</f>
        <v>8.3427701125764989E-2</v>
      </c>
      <c r="G79" s="11" t="s">
        <v>156</v>
      </c>
      <c r="H79" s="16">
        <f>AD79/AD80</f>
        <v>6.7022117045124646E-2</v>
      </c>
      <c r="I79" s="16">
        <f>AE79/AE80</f>
        <v>7.2246661067145793E-2</v>
      </c>
      <c r="J79" s="16">
        <f>AF79/AF80</f>
        <v>0.15167385453025681</v>
      </c>
      <c r="K79" s="13">
        <f>AG79/AG80</f>
        <v>0.10060188478059125</v>
      </c>
      <c r="M79" s="11" t="str">
        <f>G79</f>
        <v>CRT</v>
      </c>
      <c r="N79" s="16">
        <f>AM79/AM80</f>
        <v>2.6691006137911706E-2</v>
      </c>
      <c r="O79" s="16">
        <f>AN79/AN80</f>
        <v>8.6188931717759376E-2</v>
      </c>
      <c r="P79" s="16">
        <f>AO79/AO80</f>
        <v>0.11080430975966216</v>
      </c>
      <c r="Q79" s="13">
        <f>AP79/AP80</f>
        <v>7.4050730506271853E-2</v>
      </c>
      <c r="T79" s="11" t="s">
        <v>156</v>
      </c>
      <c r="U79" s="14">
        <f t="shared" si="173"/>
        <v>161.40062985417791</v>
      </c>
      <c r="V79" s="14">
        <f t="shared" si="173"/>
        <v>248.73149847259936</v>
      </c>
      <c r="W79" s="14">
        <f t="shared" si="173"/>
        <v>530.44883622524799</v>
      </c>
      <c r="X79" s="15">
        <f t="shared" si="165"/>
        <v>940.58096455202531</v>
      </c>
      <c r="AC79" s="11" t="s">
        <v>156</v>
      </c>
      <c r="AD79" s="14">
        <f>SUM(AZ82:AZ83)</f>
        <v>91.673228606760205</v>
      </c>
      <c r="AE79" s="14">
        <f t="shared" ref="AE79:AF79" si="178">SUM(BA82:BA83)</f>
        <v>79.64833301121233</v>
      </c>
      <c r="AF79" s="14">
        <f t="shared" si="178"/>
        <v>229.24175565243121</v>
      </c>
      <c r="AG79" s="15">
        <f t="shared" si="167"/>
        <v>400.56331727040373</v>
      </c>
      <c r="AH79" s="14"/>
      <c r="AI79" s="14"/>
      <c r="AJ79" s="14"/>
      <c r="AK79" s="14"/>
      <c r="AL79" s="11" t="str">
        <f>AC79</f>
        <v>CRT</v>
      </c>
      <c r="AM79" s="14">
        <f>SUM(BF82:BF83)</f>
        <v>69.727401247417717</v>
      </c>
      <c r="AN79" s="14">
        <f t="shared" ref="AN79:AO79" si="179">SUM(BG82:BG83)</f>
        <v>169.08316546138701</v>
      </c>
      <c r="AO79" s="14">
        <f t="shared" si="179"/>
        <v>301.20708057281684</v>
      </c>
      <c r="AP79" s="15">
        <f t="shared" si="169"/>
        <v>540.01764728162152</v>
      </c>
      <c r="AS79" s="11" t="s">
        <v>158</v>
      </c>
      <c r="AT79" s="14">
        <f t="shared" si="161"/>
        <v>34.439417118335953</v>
      </c>
      <c r="AU79" s="14">
        <f t="shared" si="161"/>
        <v>179.02651049579566</v>
      </c>
      <c r="AV79" s="14">
        <f t="shared" si="161"/>
        <v>267.06064508217912</v>
      </c>
      <c r="AW79" s="15">
        <f t="shared" si="170"/>
        <v>480.52657269631072</v>
      </c>
      <c r="AY79" s="11" t="s">
        <v>158</v>
      </c>
      <c r="AZ79" s="90">
        <f t="shared" si="162"/>
        <v>5.5494375958947941</v>
      </c>
      <c r="BA79" s="90">
        <f t="shared" si="162"/>
        <v>109.22191221497224</v>
      </c>
      <c r="BB79" s="90">
        <f t="shared" si="162"/>
        <v>136.14666674968268</v>
      </c>
      <c r="BC79" s="15">
        <f t="shared" si="171"/>
        <v>250.91801656054972</v>
      </c>
      <c r="BE79" s="11" t="str">
        <f t="shared" si="163"/>
        <v>DRIVE_LRT</v>
      </c>
      <c r="BF79" s="90">
        <f t="shared" si="164"/>
        <v>28.889979522441156</v>
      </c>
      <c r="BG79" s="90">
        <f t="shared" si="164"/>
        <v>69.804598280823427</v>
      </c>
      <c r="BH79" s="90">
        <f t="shared" si="164"/>
        <v>130.91397833249641</v>
      </c>
      <c r="BI79" s="15">
        <f t="shared" si="172"/>
        <v>229.60855613576098</v>
      </c>
      <c r="BR79" s="67" t="s">
        <v>259</v>
      </c>
      <c r="BS79" s="68">
        <v>1083.4146319997494</v>
      </c>
      <c r="BT79" s="68">
        <v>822.54367819425045</v>
      </c>
      <c r="BU79" s="68">
        <v>1304.4549070178214</v>
      </c>
      <c r="BV79" s="69">
        <v>3210.4132172118211</v>
      </c>
      <c r="BW79" s="64"/>
      <c r="BX79" s="67" t="s">
        <v>259</v>
      </c>
      <c r="BY79" s="68">
        <v>2353.8703390519649</v>
      </c>
      <c r="BZ79" s="68">
        <v>1770.7050530244144</v>
      </c>
      <c r="CA79" s="68">
        <v>2359.1763074664455</v>
      </c>
      <c r="CB79" s="69">
        <v>6483.751699542825</v>
      </c>
    </row>
    <row r="80" spans="1:80" x14ac:dyDescent="0.45">
      <c r="A80" s="11"/>
      <c r="B80" s="18">
        <f>SUM(B74:B79)</f>
        <v>1.0000000000000002</v>
      </c>
      <c r="C80" s="18">
        <f>SUM(C74:C79)</f>
        <v>0.99999999999999989</v>
      </c>
      <c r="D80" s="18">
        <f>SUM(D74:D79)</f>
        <v>1</v>
      </c>
      <c r="E80" s="19">
        <f>SUM(E74:E79)</f>
        <v>1</v>
      </c>
      <c r="F80" s="14"/>
      <c r="G80" s="11"/>
      <c r="H80" s="18">
        <f>SUM(H74:H79)</f>
        <v>1</v>
      </c>
      <c r="I80" s="18">
        <f>SUM(I74:I79)</f>
        <v>1</v>
      </c>
      <c r="J80" s="18">
        <f>SUM(J74:J79)</f>
        <v>0.99999999999999989</v>
      </c>
      <c r="K80" s="19">
        <f>SUM(K74:K79)</f>
        <v>1</v>
      </c>
      <c r="L80" s="14"/>
      <c r="M80" s="11"/>
      <c r="N80" s="18">
        <f>SUM(N74:N79)</f>
        <v>1</v>
      </c>
      <c r="O80" s="18">
        <f>SUM(O74:O79)</f>
        <v>1</v>
      </c>
      <c r="P80" s="18">
        <f>SUM(P74:P79)</f>
        <v>0.99999999999999989</v>
      </c>
      <c r="Q80" s="19">
        <f>SUM(Q74:Q79)</f>
        <v>1</v>
      </c>
      <c r="T80" s="11"/>
      <c r="U80" s="20">
        <f>SUM(U74:U79)</f>
        <v>3980.1987604443207</v>
      </c>
      <c r="V80" s="20">
        <f>SUM(V74:V79)</f>
        <v>3064.2235584159685</v>
      </c>
      <c r="W80" s="20">
        <f>SUM(W74:W79)</f>
        <v>4229.7821942680921</v>
      </c>
      <c r="X80" s="21">
        <f>SUM(X74:X79)</f>
        <v>11274.204513128381</v>
      </c>
      <c r="Y80" s="14"/>
      <c r="Z80" s="14"/>
      <c r="AA80" s="14"/>
      <c r="AB80" s="14"/>
      <c r="AC80" s="11"/>
      <c r="AD80" s="20">
        <f>SUM(AD74:AD79)</f>
        <v>1367.8056237023736</v>
      </c>
      <c r="AE80" s="20">
        <f>SUM(AE74:AE79)</f>
        <v>1102.4500210077176</v>
      </c>
      <c r="AF80" s="20">
        <f>SUM(AF74:AF79)</f>
        <v>1511.4124735763255</v>
      </c>
      <c r="AG80" s="21">
        <f>SUM(AG74:AG79)</f>
        <v>3981.6681182864172</v>
      </c>
      <c r="AL80" s="14"/>
      <c r="AM80" s="20">
        <f>SUM(AM74:AM79)</f>
        <v>2612.3931367419468</v>
      </c>
      <c r="AN80" s="20">
        <f>SUM(AN74:AN79)</f>
        <v>1961.7735374082508</v>
      </c>
      <c r="AO80" s="20">
        <f>SUM(AO74:AO79)</f>
        <v>2718.3697206917668</v>
      </c>
      <c r="AP80" s="21">
        <f>SUM(AP74:AP79)</f>
        <v>7292.5363948419636</v>
      </c>
      <c r="AS80" s="11" t="s">
        <v>159</v>
      </c>
      <c r="AT80" s="14">
        <f t="shared" si="161"/>
        <v>7.0423578012941048</v>
      </c>
      <c r="AU80" s="14">
        <f t="shared" si="161"/>
        <v>0</v>
      </c>
      <c r="AV80" s="14">
        <f t="shared" si="161"/>
        <v>4.8991232038574966</v>
      </c>
      <c r="AW80" s="15">
        <f t="shared" si="170"/>
        <v>11.941481005151601</v>
      </c>
      <c r="AY80" s="11" t="s">
        <v>159</v>
      </c>
      <c r="AZ80" s="90">
        <f t="shared" si="162"/>
        <v>7.0423578012941048</v>
      </c>
      <c r="BA80" s="90">
        <f t="shared" si="162"/>
        <v>0</v>
      </c>
      <c r="BB80" s="90">
        <f t="shared" si="162"/>
        <v>4.8991232038574966</v>
      </c>
      <c r="BC80" s="15">
        <f t="shared" si="171"/>
        <v>11.941481005151601</v>
      </c>
      <c r="BE80" s="11" t="str">
        <f t="shared" si="163"/>
        <v>WALK_Express/Fast</v>
      </c>
      <c r="BF80" s="90">
        <f t="shared" si="164"/>
        <v>0</v>
      </c>
      <c r="BG80" s="90">
        <f t="shared" si="164"/>
        <v>0</v>
      </c>
      <c r="BH80" s="90">
        <f t="shared" si="164"/>
        <v>0</v>
      </c>
      <c r="BI80" s="15">
        <f t="shared" si="172"/>
        <v>0</v>
      </c>
      <c r="BR80" s="67" t="s">
        <v>260</v>
      </c>
      <c r="BS80" s="68">
        <v>8.1901392739267163</v>
      </c>
      <c r="BT80" s="68">
        <v>161.19519453051598</v>
      </c>
      <c r="BU80" s="68">
        <v>200.93210223422577</v>
      </c>
      <c r="BV80" s="69">
        <v>370.31743603866846</v>
      </c>
      <c r="BW80" s="64"/>
      <c r="BX80" s="67" t="s">
        <v>260</v>
      </c>
      <c r="BY80" s="68">
        <v>42.637285638587727</v>
      </c>
      <c r="BZ80" s="68">
        <v>103.02113898953874</v>
      </c>
      <c r="CA80" s="68">
        <v>193.2094373383232</v>
      </c>
      <c r="CB80" s="69">
        <v>338.86786196644965</v>
      </c>
    </row>
    <row r="81" spans="1:80" x14ac:dyDescent="0.45">
      <c r="A81" s="11"/>
      <c r="B81" s="14"/>
      <c r="C81" s="14"/>
      <c r="D81" s="14"/>
      <c r="E81" s="14"/>
      <c r="F81" s="14"/>
      <c r="G81" s="11"/>
      <c r="H81" s="14"/>
      <c r="I81" s="14"/>
      <c r="J81" s="14"/>
      <c r="K81" s="14"/>
      <c r="L81" s="14"/>
      <c r="M81" s="11"/>
      <c r="N81" s="14"/>
      <c r="O81" s="14"/>
      <c r="P81" s="14"/>
      <c r="Q81" s="14"/>
      <c r="T81" s="11"/>
      <c r="U81" s="27"/>
      <c r="V81" s="27"/>
      <c r="W81" s="27"/>
      <c r="X81" s="27"/>
      <c r="Y81" s="14"/>
      <c r="Z81" s="14"/>
      <c r="AA81" s="14"/>
      <c r="AB81" s="14"/>
      <c r="AC81" s="11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S81" s="11" t="s">
        <v>160</v>
      </c>
      <c r="AT81" s="14">
        <f t="shared" si="161"/>
        <v>0</v>
      </c>
      <c r="AU81" s="14">
        <f t="shared" si="161"/>
        <v>0</v>
      </c>
      <c r="AV81" s="14">
        <f t="shared" si="161"/>
        <v>0</v>
      </c>
      <c r="AW81" s="15">
        <f t="shared" si="170"/>
        <v>0</v>
      </c>
      <c r="AY81" s="11" t="s">
        <v>160</v>
      </c>
      <c r="AZ81" s="90">
        <f t="shared" si="162"/>
        <v>0</v>
      </c>
      <c r="BA81" s="90">
        <f t="shared" si="162"/>
        <v>0</v>
      </c>
      <c r="BB81" s="90">
        <f t="shared" si="162"/>
        <v>0</v>
      </c>
      <c r="BC81" s="15">
        <f t="shared" si="171"/>
        <v>0</v>
      </c>
      <c r="BE81" s="11" t="str">
        <f t="shared" si="163"/>
        <v>DRIVE_Express/Fast</v>
      </c>
      <c r="BF81" s="90">
        <f t="shared" si="164"/>
        <v>0</v>
      </c>
      <c r="BG81" s="90">
        <f t="shared" si="164"/>
        <v>0</v>
      </c>
      <c r="BH81" s="90">
        <f t="shared" si="164"/>
        <v>0</v>
      </c>
      <c r="BI81" s="15">
        <f t="shared" si="172"/>
        <v>0</v>
      </c>
      <c r="BR81" s="67" t="s">
        <v>261</v>
      </c>
      <c r="BS81" s="68">
        <v>10.393466042773481</v>
      </c>
      <c r="BT81" s="68">
        <v>0</v>
      </c>
      <c r="BU81" s="68">
        <v>7.2303725677357171</v>
      </c>
      <c r="BV81" s="69">
        <v>17.623838610509196</v>
      </c>
      <c r="BW81" s="64"/>
      <c r="BX81" s="67" t="s">
        <v>261</v>
      </c>
      <c r="BY81" s="68">
        <v>0</v>
      </c>
      <c r="BZ81" s="68">
        <v>0</v>
      </c>
      <c r="CA81" s="68">
        <v>0</v>
      </c>
      <c r="CB81" s="69">
        <v>0</v>
      </c>
    </row>
    <row r="82" spans="1:80" x14ac:dyDescent="0.45">
      <c r="A82"/>
      <c r="B82" s="10" t="s">
        <v>111</v>
      </c>
      <c r="C82" s="10" t="s">
        <v>112</v>
      </c>
      <c r="D82" s="10" t="s">
        <v>150</v>
      </c>
      <c r="E82" s="10" t="s">
        <v>114</v>
      </c>
      <c r="F82" s="14"/>
      <c r="G82"/>
      <c r="H82" s="10" t="s">
        <v>111</v>
      </c>
      <c r="I82" s="10" t="s">
        <v>112</v>
      </c>
      <c r="J82" s="10" t="s">
        <v>150</v>
      </c>
      <c r="K82" s="10" t="s">
        <v>114</v>
      </c>
      <c r="L82" s="14"/>
      <c r="M82"/>
      <c r="N82" s="10" t="s">
        <v>111</v>
      </c>
      <c r="O82" s="10" t="s">
        <v>112</v>
      </c>
      <c r="P82" s="10" t="s">
        <v>150</v>
      </c>
      <c r="Q82" s="10" t="s">
        <v>114</v>
      </c>
      <c r="T82"/>
      <c r="U82" s="10" t="s">
        <v>111</v>
      </c>
      <c r="V82" s="10" t="s">
        <v>112</v>
      </c>
      <c r="W82" s="10" t="s">
        <v>150</v>
      </c>
      <c r="X82" s="10" t="s">
        <v>114</v>
      </c>
      <c r="Y82" s="14"/>
      <c r="Z82" s="14"/>
      <c r="AA82" s="14"/>
      <c r="AB82" s="14"/>
      <c r="AC82"/>
      <c r="AD82" s="10" t="s">
        <v>111</v>
      </c>
      <c r="AE82" s="10" t="s">
        <v>112</v>
      </c>
      <c r="AF82" s="10" t="s">
        <v>150</v>
      </c>
      <c r="AG82" s="10" t="s">
        <v>114</v>
      </c>
      <c r="AL82"/>
      <c r="AM82" s="10" t="s">
        <v>111</v>
      </c>
      <c r="AN82" s="10" t="s">
        <v>112</v>
      </c>
      <c r="AO82" s="10" t="s">
        <v>150</v>
      </c>
      <c r="AP82" s="10" t="s">
        <v>114</v>
      </c>
      <c r="AS82" s="11" t="s">
        <v>162</v>
      </c>
      <c r="AT82" s="14">
        <f t="shared" si="161"/>
        <v>118.59089000157857</v>
      </c>
      <c r="AU82" s="14">
        <f t="shared" si="161"/>
        <v>167.57446933731109</v>
      </c>
      <c r="AV82" s="14">
        <f t="shared" si="161"/>
        <v>283.68107674066528</v>
      </c>
      <c r="AW82" s="15">
        <f t="shared" si="170"/>
        <v>569.84643607955491</v>
      </c>
      <c r="AY82" s="11" t="s">
        <v>162</v>
      </c>
      <c r="AZ82" s="90">
        <f t="shared" si="162"/>
        <v>56.037671835441543</v>
      </c>
      <c r="BA82" s="90">
        <f t="shared" si="162"/>
        <v>49.683059144711336</v>
      </c>
      <c r="BB82" s="90">
        <f t="shared" si="162"/>
        <v>105.85774303403568</v>
      </c>
      <c r="BC82" s="15">
        <f t="shared" si="171"/>
        <v>211.57847401418854</v>
      </c>
      <c r="BE82" s="11" t="str">
        <f t="shared" si="163"/>
        <v>WALK_CRT</v>
      </c>
      <c r="BF82" s="90">
        <f t="shared" si="164"/>
        <v>62.553218166137022</v>
      </c>
      <c r="BG82" s="90">
        <f t="shared" si="164"/>
        <v>117.89141019259976</v>
      </c>
      <c r="BH82" s="90">
        <f t="shared" si="164"/>
        <v>177.82333370662957</v>
      </c>
      <c r="BI82" s="15">
        <f t="shared" si="172"/>
        <v>358.26796206536636</v>
      </c>
      <c r="BR82" s="67" t="s">
        <v>262</v>
      </c>
      <c r="BS82" s="68">
        <v>0</v>
      </c>
      <c r="BT82" s="68">
        <v>0</v>
      </c>
      <c r="BU82" s="68">
        <v>0</v>
      </c>
      <c r="BV82" s="69">
        <v>0</v>
      </c>
      <c r="BW82" s="64"/>
      <c r="BX82" s="67" t="s">
        <v>262</v>
      </c>
      <c r="BY82" s="68">
        <v>0</v>
      </c>
      <c r="BZ82" s="68">
        <v>0</v>
      </c>
      <c r="CA82" s="68">
        <v>0</v>
      </c>
      <c r="CB82" s="69">
        <v>0</v>
      </c>
    </row>
    <row r="83" spans="1:80" x14ac:dyDescent="0.45">
      <c r="A83" s="11" t="s">
        <v>161</v>
      </c>
      <c r="B83" s="16">
        <f>(AD83+AM83)/(AD85+AM85)</f>
        <v>0.97549016964439894</v>
      </c>
      <c r="C83" s="16">
        <f>(AE83+AN83)/(AE85+AN85)</f>
        <v>0.90989298903548299</v>
      </c>
      <c r="D83" s="16">
        <f>(AF83+AO83)/(AF85+AO85)</f>
        <v>0.86594566013516339</v>
      </c>
      <c r="E83" s="17">
        <f>(AG83+AP83)/(AG85+AP85)</f>
        <v>0.91656327673449223</v>
      </c>
      <c r="F83" s="14"/>
      <c r="G83" s="11" t="s">
        <v>161</v>
      </c>
      <c r="H83" s="16">
        <f>AD83/AD85</f>
        <v>0.95754566737810276</v>
      </c>
      <c r="I83" s="16">
        <f>AE83/AE85</f>
        <v>0.86952215618770079</v>
      </c>
      <c r="J83" s="16">
        <f>AF83/AF85</f>
        <v>0.82109613646442792</v>
      </c>
      <c r="K83" s="17">
        <f>AG83/AG85</f>
        <v>0.88137833354011397</v>
      </c>
      <c r="L83" s="14"/>
      <c r="M83" s="11" t="s">
        <v>161</v>
      </c>
      <c r="N83" s="16">
        <f>AM83/AM85</f>
        <v>0.98488561276096998</v>
      </c>
      <c r="O83" s="16">
        <f>AN83/AN85</f>
        <v>0.93258002434942422</v>
      </c>
      <c r="P83" s="16">
        <f>AO83/AO85</f>
        <v>0.89088197729391105</v>
      </c>
      <c r="Q83" s="17">
        <f>AP83/AP85</f>
        <v>0.93577398189598626</v>
      </c>
      <c r="T83" s="11" t="s">
        <v>161</v>
      </c>
      <c r="U83" s="14">
        <f t="shared" ref="U83:W84" si="180">AD83+AM83</f>
        <v>3882.6447640442566</v>
      </c>
      <c r="V83" s="14">
        <f t="shared" si="180"/>
        <v>2788.115532640049</v>
      </c>
      <c r="W83" s="14">
        <f t="shared" si="180"/>
        <v>3662.761534443443</v>
      </c>
      <c r="X83" s="15">
        <f>SUM(U83:W83)</f>
        <v>10333.521831127749</v>
      </c>
      <c r="Y83" s="14"/>
      <c r="Z83" s="14"/>
      <c r="AA83" s="14"/>
      <c r="AB83" s="14"/>
      <c r="AC83" s="11" t="s">
        <v>161</v>
      </c>
      <c r="AD83" s="14">
        <f>AZ74+AZ76+AZ78+AZ80+AZ82</f>
        <v>1309.7363487916116</v>
      </c>
      <c r="AE83" s="14">
        <f t="shared" ref="AE83:AF84" si="181">BA74+BA76+BA78+BA80+BA82</f>
        <v>958.60471935580665</v>
      </c>
      <c r="AF83" s="14">
        <f t="shared" si="181"/>
        <v>1241.014942657665</v>
      </c>
      <c r="AG83" s="15">
        <f>SUM(AD83:AF83)</f>
        <v>3509.3560108050833</v>
      </c>
      <c r="AL83" s="11" t="s">
        <v>161</v>
      </c>
      <c r="AM83" s="14">
        <f>BF74+BF76+BF78+BF80+BF82</f>
        <v>2572.9084152526448</v>
      </c>
      <c r="AN83" s="14">
        <f t="shared" ref="AN83:AO84" si="182">BG74+BG76+BG78+BG80+BG82</f>
        <v>1829.5108132842424</v>
      </c>
      <c r="AO83" s="14">
        <f>BH74+BH76+BH78+BH80+BH82</f>
        <v>2421.746591785778</v>
      </c>
      <c r="AP83" s="15">
        <f>SUM(AM83:AO83)</f>
        <v>6824.1658203226652</v>
      </c>
      <c r="AS83" s="11" t="s">
        <v>164</v>
      </c>
      <c r="AT83" s="14">
        <f t="shared" si="161"/>
        <v>42.80973985259935</v>
      </c>
      <c r="AU83" s="14">
        <f t="shared" si="161"/>
        <v>81.157029135288255</v>
      </c>
      <c r="AV83" s="14">
        <f t="shared" si="161"/>
        <v>246.7677594845828</v>
      </c>
      <c r="AW83" s="15">
        <f t="shared" si="170"/>
        <v>370.7345284724704</v>
      </c>
      <c r="AY83" s="11" t="s">
        <v>164</v>
      </c>
      <c r="AZ83" s="90">
        <f t="shared" si="162"/>
        <v>35.635556771318655</v>
      </c>
      <c r="BA83" s="90">
        <f t="shared" si="162"/>
        <v>29.965273866500993</v>
      </c>
      <c r="BB83" s="90">
        <f t="shared" si="162"/>
        <v>123.38401261839553</v>
      </c>
      <c r="BC83" s="15">
        <f t="shared" si="171"/>
        <v>188.98484325621519</v>
      </c>
      <c r="BE83" s="11" t="str">
        <f t="shared" si="163"/>
        <v>DRIVE_CRT</v>
      </c>
      <c r="BF83" s="90">
        <f t="shared" si="164"/>
        <v>7.1741830812806926</v>
      </c>
      <c r="BG83" s="90">
        <f t="shared" si="164"/>
        <v>51.191755268787261</v>
      </c>
      <c r="BH83" s="90">
        <f t="shared" si="164"/>
        <v>123.38374686618727</v>
      </c>
      <c r="BI83" s="15">
        <f t="shared" si="172"/>
        <v>181.74968521625522</v>
      </c>
      <c r="BR83" s="67" t="s">
        <v>263</v>
      </c>
      <c r="BS83" s="68">
        <v>82.703216134618856</v>
      </c>
      <c r="BT83" s="68">
        <v>73.32475893610146</v>
      </c>
      <c r="BU83" s="68">
        <v>156.23018435483533</v>
      </c>
      <c r="BV83" s="69">
        <v>312.25815942555562</v>
      </c>
      <c r="BW83" s="64"/>
      <c r="BX83" s="67" t="s">
        <v>263</v>
      </c>
      <c r="BY83" s="68">
        <v>92.319187297821713</v>
      </c>
      <c r="BZ83" s="68">
        <v>173.9900759297268</v>
      </c>
      <c r="CA83" s="68">
        <v>262.440624665933</v>
      </c>
      <c r="CB83" s="69">
        <v>528.74988789348151</v>
      </c>
    </row>
    <row r="84" spans="1:80" x14ac:dyDescent="0.45">
      <c r="A84" s="11" t="s">
        <v>163</v>
      </c>
      <c r="B84" s="16">
        <f>(AD84+AM84)/(AD85+AM85)</f>
        <v>2.4509830355601132E-2</v>
      </c>
      <c r="C84" s="16">
        <f>(AE84+AN84)/(AE85+AN85)</f>
        <v>9.0107010964517092E-2</v>
      </c>
      <c r="D84" s="16">
        <f>(AF84+AO84)/(AF85+AO85)</f>
        <v>0.13405433986483656</v>
      </c>
      <c r="E84" s="17">
        <f>(AG84+AP84)/(AG85+AP85)</f>
        <v>8.3436723265507856E-2</v>
      </c>
      <c r="F84" s="14"/>
      <c r="G84" s="11" t="s">
        <v>163</v>
      </c>
      <c r="H84" s="16">
        <f>AD84/AD85</f>
        <v>4.2454332621897219E-2</v>
      </c>
      <c r="I84" s="16">
        <f>AE84/AE85</f>
        <v>0.13047784381229927</v>
      </c>
      <c r="J84" s="16">
        <f>AF84/AF85</f>
        <v>0.17890386353557206</v>
      </c>
      <c r="K84" s="13">
        <f>AG84/AG85</f>
        <v>0.11862166645988606</v>
      </c>
      <c r="L84" s="14"/>
      <c r="M84" s="11" t="s">
        <v>163</v>
      </c>
      <c r="N84" s="16">
        <f>AM84/AM85</f>
        <v>1.5114387239030004E-2</v>
      </c>
      <c r="O84" s="16">
        <f>AN84/AN85</f>
        <v>6.7419975650575781E-2</v>
      </c>
      <c r="P84" s="16">
        <f>AO84/AO85</f>
        <v>0.10911802270608886</v>
      </c>
      <c r="Q84" s="13">
        <f>AP84/AP85</f>
        <v>6.422601810401371E-2</v>
      </c>
      <c r="T84" s="11" t="s">
        <v>163</v>
      </c>
      <c r="U84" s="14">
        <f t="shared" si="180"/>
        <v>97.553996400064207</v>
      </c>
      <c r="V84" s="14">
        <f t="shared" si="180"/>
        <v>276.1080257759192</v>
      </c>
      <c r="W84" s="14">
        <f t="shared" si="180"/>
        <v>567.02065982464899</v>
      </c>
      <c r="X84" s="15">
        <f t="shared" ref="X84" si="183">SUM(U84:W84)</f>
        <v>940.68268200063244</v>
      </c>
      <c r="Y84" s="14"/>
      <c r="Z84" s="14"/>
      <c r="AA84" s="14"/>
      <c r="AB84" s="14"/>
      <c r="AC84" s="11" t="s">
        <v>163</v>
      </c>
      <c r="AD84" s="14">
        <f t="shared" ref="AD84" si="184">AZ75+AZ77+AZ79+AZ81+AZ83</f>
        <v>58.069274910762161</v>
      </c>
      <c r="AE84" s="14">
        <f t="shared" si="181"/>
        <v>143.84530165191103</v>
      </c>
      <c r="AF84" s="14">
        <f t="shared" si="181"/>
        <v>270.39753091866032</v>
      </c>
      <c r="AG84" s="15">
        <f t="shared" ref="AG84" si="185">SUM(AD84:AF84)</f>
        <v>472.3121074813335</v>
      </c>
      <c r="AL84" s="11" t="s">
        <v>163</v>
      </c>
      <c r="AM84" s="14">
        <f t="shared" ref="AM84" si="186">BF75+BF77+BF79+BF81+BF83</f>
        <v>39.484721489302046</v>
      </c>
      <c r="AN84" s="14">
        <f t="shared" si="182"/>
        <v>132.26272412400817</v>
      </c>
      <c r="AO84" s="14">
        <f t="shared" si="182"/>
        <v>296.62312890598866</v>
      </c>
      <c r="AP84" s="15">
        <f t="shared" ref="AP84" si="187">SUM(AM84:AO84)</f>
        <v>468.37057451929888</v>
      </c>
      <c r="AT84" s="20">
        <f>SUM(AT74:AT83)</f>
        <v>3980.1987604443207</v>
      </c>
      <c r="AU84" s="20">
        <f t="shared" ref="AU84:AW84" si="188">SUM(AU74:AU83)</f>
        <v>3064.2235584159685</v>
      </c>
      <c r="AV84" s="20">
        <f t="shared" si="188"/>
        <v>4229.7821942680921</v>
      </c>
      <c r="AW84" s="21">
        <f t="shared" si="188"/>
        <v>11274.204513128381</v>
      </c>
      <c r="AZ84" s="20">
        <f>SUM(AZ74:AZ83)</f>
        <v>1367.8056237023739</v>
      </c>
      <c r="BA84" s="20">
        <f t="shared" ref="BA84:BC84" si="189">SUM(BA74:BA83)</f>
        <v>1102.4500210077176</v>
      </c>
      <c r="BB84" s="20">
        <f t="shared" si="189"/>
        <v>1511.4124735763251</v>
      </c>
      <c r="BC84" s="21">
        <f t="shared" si="189"/>
        <v>3981.6681182864172</v>
      </c>
      <c r="BF84" s="20">
        <f>SUM(BF74:BF83)</f>
        <v>2612.3931367419468</v>
      </c>
      <c r="BG84" s="20">
        <f t="shared" ref="BG84:BI84" si="190">SUM(BG74:BG83)</f>
        <v>1961.7735374082508</v>
      </c>
      <c r="BH84" s="20">
        <f t="shared" si="190"/>
        <v>2718.3697206917664</v>
      </c>
      <c r="BI84" s="21">
        <f t="shared" si="190"/>
        <v>7292.5363948419636</v>
      </c>
      <c r="BR84" s="67" t="s">
        <v>264</v>
      </c>
      <c r="BS84" s="68">
        <v>52.592748006919855</v>
      </c>
      <c r="BT84" s="68">
        <v>44.224259144665282</v>
      </c>
      <c r="BU84" s="68">
        <v>182.09633499944817</v>
      </c>
      <c r="BV84" s="69">
        <v>278.91334215103331</v>
      </c>
      <c r="BW84" s="64"/>
      <c r="BX84" s="67" t="s">
        <v>264</v>
      </c>
      <c r="BY84" s="68">
        <v>10.588020424953259</v>
      </c>
      <c r="BZ84" s="68">
        <v>75.551368599638522</v>
      </c>
      <c r="CA84" s="68">
        <v>182.09594278896552</v>
      </c>
      <c r="CB84" s="69">
        <v>268.23533181355731</v>
      </c>
    </row>
    <row r="85" spans="1:80" x14ac:dyDescent="0.45">
      <c r="B85" s="18">
        <f>SUM(B83:B84)</f>
        <v>1</v>
      </c>
      <c r="C85" s="18">
        <f t="shared" ref="C85:E85" si="191">SUM(C83:C84)</f>
        <v>1</v>
      </c>
      <c r="D85" s="18">
        <f t="shared" si="191"/>
        <v>1</v>
      </c>
      <c r="E85" s="19">
        <f t="shared" si="191"/>
        <v>1</v>
      </c>
      <c r="F85" s="14"/>
      <c r="H85" s="18">
        <f>SUM(H83:H84)</f>
        <v>1</v>
      </c>
      <c r="I85" s="18">
        <f t="shared" ref="I85:K85" si="192">SUM(I83:I84)</f>
        <v>1</v>
      </c>
      <c r="J85" s="18">
        <f t="shared" si="192"/>
        <v>1</v>
      </c>
      <c r="K85" s="19">
        <f t="shared" si="192"/>
        <v>1</v>
      </c>
      <c r="L85" s="14"/>
      <c r="N85" s="18">
        <f>SUM(N83:N84)</f>
        <v>1</v>
      </c>
      <c r="O85" s="18">
        <f t="shared" ref="O85:Q85" si="193">SUM(O83:O84)</f>
        <v>1</v>
      </c>
      <c r="P85" s="18">
        <f t="shared" si="193"/>
        <v>0.99999999999999989</v>
      </c>
      <c r="Q85" s="19">
        <f t="shared" si="193"/>
        <v>1</v>
      </c>
      <c r="U85" s="20">
        <f>SUM(U83:U84)</f>
        <v>3980.1987604443207</v>
      </c>
      <c r="V85" s="20">
        <f t="shared" ref="V85:X85" si="194">SUM(V83:V84)</f>
        <v>3064.223558415968</v>
      </c>
      <c r="W85" s="20">
        <f t="shared" si="194"/>
        <v>4229.7821942680921</v>
      </c>
      <c r="X85" s="21">
        <f t="shared" si="194"/>
        <v>11274.204513128381</v>
      </c>
      <c r="Y85" s="14"/>
      <c r="Z85" s="14"/>
      <c r="AA85" s="14"/>
      <c r="AB85" s="14"/>
      <c r="AD85" s="20">
        <f>SUM(AD83:AD84)</f>
        <v>1367.8056237023739</v>
      </c>
      <c r="AE85" s="20">
        <f t="shared" ref="AE85:AG85" si="195">SUM(AE83:AE84)</f>
        <v>1102.4500210077176</v>
      </c>
      <c r="AF85" s="20">
        <f t="shared" si="195"/>
        <v>1511.4124735763253</v>
      </c>
      <c r="AG85" s="21">
        <f t="shared" si="195"/>
        <v>3981.6681182864168</v>
      </c>
      <c r="AM85" s="20">
        <f>SUM(AM83:AM84)</f>
        <v>2612.3931367419468</v>
      </c>
      <c r="AN85" s="20">
        <f t="shared" ref="AN85:AP85" si="196">SUM(AN83:AN84)</f>
        <v>1961.7735374082506</v>
      </c>
      <c r="AO85" s="20">
        <f t="shared" si="196"/>
        <v>2718.3697206917668</v>
      </c>
      <c r="AP85" s="21">
        <f t="shared" si="196"/>
        <v>7292.5363948419645</v>
      </c>
      <c r="BB85" s="91" t="s">
        <v>253</v>
      </c>
      <c r="BC85" s="75">
        <f>SUM(BC74:BC83)/$BL$10</f>
        <v>5876.3461824389342</v>
      </c>
      <c r="BH85" s="91" t="s">
        <v>253</v>
      </c>
      <c r="BI85" s="75">
        <f>SUM(BI74:BI83)/$BL$10</f>
        <v>10762.692201119295</v>
      </c>
      <c r="BR85" s="64"/>
      <c r="BS85" s="70">
        <v>2018.6763729120444</v>
      </c>
      <c r="BT85" s="70">
        <v>1627.0512206995572</v>
      </c>
      <c r="BU85" s="70">
        <v>2230.6185888273321</v>
      </c>
      <c r="BV85" s="71">
        <v>5876.3461824389324</v>
      </c>
      <c r="BW85" s="64"/>
      <c r="BX85" s="64"/>
      <c r="BY85" s="70">
        <v>3855.5012572795581</v>
      </c>
      <c r="BZ85" s="70">
        <v>2895.2841108012808</v>
      </c>
      <c r="CA85" s="70">
        <v>4011.906833038458</v>
      </c>
      <c r="CB85" s="71">
        <v>10762.692201119298</v>
      </c>
    </row>
    <row r="86" spans="1:80" x14ac:dyDescent="0.45">
      <c r="BB86" s="62" t="s">
        <v>252</v>
      </c>
      <c r="BC86" s="75">
        <f>BV85</f>
        <v>5876.3461824389324</v>
      </c>
      <c r="BH86" s="62" t="s">
        <v>252</v>
      </c>
      <c r="BI86" s="75">
        <f>CB85</f>
        <v>10762.692201119298</v>
      </c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</row>
    <row r="87" spans="1:80" x14ac:dyDescent="0.45">
      <c r="A87"/>
      <c r="B87" s="10" t="s">
        <v>111</v>
      </c>
      <c r="C87" s="10" t="s">
        <v>112</v>
      </c>
      <c r="D87" s="10" t="s">
        <v>150</v>
      </c>
      <c r="E87" s="10" t="s">
        <v>114</v>
      </c>
      <c r="F87" s="14"/>
      <c r="G87"/>
      <c r="H87" s="10" t="s">
        <v>111</v>
      </c>
      <c r="I87" s="10" t="s">
        <v>112</v>
      </c>
      <c r="J87" s="10" t="s">
        <v>150</v>
      </c>
      <c r="K87" s="10" t="s">
        <v>114</v>
      </c>
      <c r="L87" s="14"/>
      <c r="M87"/>
      <c r="N87" s="10" t="s">
        <v>111</v>
      </c>
      <c r="O87" s="10" t="s">
        <v>112</v>
      </c>
      <c r="P87" s="10" t="s">
        <v>150</v>
      </c>
      <c r="Q87" s="10" t="s">
        <v>114</v>
      </c>
      <c r="T87"/>
      <c r="U87" s="10" t="s">
        <v>111</v>
      </c>
      <c r="V87" s="10" t="s">
        <v>112</v>
      </c>
      <c r="W87" s="10" t="s">
        <v>150</v>
      </c>
      <c r="X87" s="10" t="s">
        <v>114</v>
      </c>
      <c r="Y87" s="14"/>
      <c r="Z87" s="14"/>
      <c r="AA87" s="14"/>
      <c r="AB87" s="14"/>
      <c r="AC87"/>
      <c r="AD87" s="10" t="s">
        <v>111</v>
      </c>
      <c r="AE87" s="10" t="s">
        <v>112</v>
      </c>
      <c r="AF87" s="10" t="s">
        <v>150</v>
      </c>
      <c r="AG87" s="10" t="s">
        <v>114</v>
      </c>
      <c r="AL87"/>
      <c r="AM87" s="10" t="s">
        <v>111</v>
      </c>
      <c r="AN87" s="10" t="s">
        <v>112</v>
      </c>
      <c r="AO87" s="10" t="s">
        <v>150</v>
      </c>
      <c r="AP87" s="10" t="s">
        <v>114</v>
      </c>
      <c r="BB87" s="62" t="s">
        <v>187</v>
      </c>
      <c r="BC87" s="75">
        <f>BC85-BC86</f>
        <v>0</v>
      </c>
      <c r="BH87" s="62" t="s">
        <v>187</v>
      </c>
      <c r="BI87" s="75">
        <f>BI85-BI86</f>
        <v>0</v>
      </c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</row>
    <row r="88" spans="1:80" x14ac:dyDescent="0.45">
      <c r="A88" s="11" t="s">
        <v>165</v>
      </c>
      <c r="B88" s="16">
        <f>(AD88+AM88)/(AD94+AM94)</f>
        <v>0.3529895637758762</v>
      </c>
      <c r="C88" s="16">
        <f>(AE88+AN88)/(AE94+AN94)</f>
        <v>0.29937428507889663</v>
      </c>
      <c r="D88" s="16">
        <f>(AF88+AO88)/(AF94+AO94)</f>
        <v>0.24171862124859503</v>
      </c>
      <c r="E88" s="17">
        <f>(AG88+AP88)/(AG94+AP94)</f>
        <v>0.29908301297786299</v>
      </c>
      <c r="G88" s="11" t="s">
        <v>165</v>
      </c>
      <c r="H88" s="16">
        <f>AD88/AD94</f>
        <v>0.38146565331735077</v>
      </c>
      <c r="I88" s="16">
        <f>AE88/AE94</f>
        <v>0.3479669078976918</v>
      </c>
      <c r="J88" s="16">
        <f>AF88/AF94</f>
        <v>0.19591951605769584</v>
      </c>
      <c r="K88" s="17">
        <f>AG88/AG94</f>
        <v>0.30670048741922534</v>
      </c>
      <c r="M88" s="11" t="s">
        <v>165</v>
      </c>
      <c r="N88" s="16">
        <f>AM88/AM94</f>
        <v>0.33849384005605176</v>
      </c>
      <c r="O88" s="16">
        <f>AN88/AN94</f>
        <v>0.27391331637527155</v>
      </c>
      <c r="P88" s="16">
        <f>AO88/AO94</f>
        <v>0.26518820064019633</v>
      </c>
      <c r="Q88" s="17">
        <f>AP88/AP94</f>
        <v>0.29516569466793297</v>
      </c>
      <c r="T88" s="11" t="s">
        <v>165</v>
      </c>
      <c r="U88" s="14">
        <f t="shared" ref="U88:W89" si="197">AD88+AM88</f>
        <v>1370.533081556672</v>
      </c>
      <c r="V88" s="14">
        <f t="shared" si="197"/>
        <v>834.69009430148174</v>
      </c>
      <c r="W88" s="14">
        <f t="shared" si="197"/>
        <v>885.35766806805736</v>
      </c>
      <c r="X88" s="15">
        <f>SUM(U88:W88)</f>
        <v>3090.5808439262109</v>
      </c>
      <c r="AC88" s="11" t="s">
        <v>165</v>
      </c>
      <c r="AD88" s="14">
        <f>AZ74</f>
        <v>499.61943196527369</v>
      </c>
      <c r="AE88" s="14">
        <f t="shared" ref="AE88:AF88" si="198">BA74</f>
        <v>333.56272009037468</v>
      </c>
      <c r="AF88" s="14">
        <f t="shared" si="198"/>
        <v>243.13904698585887</v>
      </c>
      <c r="AG88" s="15">
        <f>SUM(AD88:AF88)</f>
        <v>1076.3211990415073</v>
      </c>
      <c r="AL88" s="11" t="s">
        <v>165</v>
      </c>
      <c r="AM88" s="14">
        <f>BF74</f>
        <v>870.91364959139833</v>
      </c>
      <c r="AN88" s="14">
        <f t="shared" ref="AN88:AO88" si="199">BG74</f>
        <v>501.12737421110705</v>
      </c>
      <c r="AO88" s="14">
        <f t="shared" si="199"/>
        <v>642.21862108219852</v>
      </c>
      <c r="AP88" s="15">
        <f>SUM(AM88:AO88)</f>
        <v>2014.2596448847039</v>
      </c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</row>
    <row r="89" spans="1:80" x14ac:dyDescent="0.45">
      <c r="A89" s="11" t="s">
        <v>166</v>
      </c>
      <c r="B89" s="16">
        <f>(AD89+AM89)/(AD94+AM94)</f>
        <v>1.4798778841007032E-2</v>
      </c>
      <c r="C89" s="16">
        <f>(AE89+AN89)/(AE94+AN94)</f>
        <v>1.030416431970412E-2</v>
      </c>
      <c r="D89" s="39">
        <f>(AF89+AO89)/(AF94+AO94)</f>
        <v>1.757408188586187E-3</v>
      </c>
      <c r="E89" s="17">
        <f>(AG89+AP89)/(AG94+AP94)</f>
        <v>8.9635044468946729E-3</v>
      </c>
      <c r="G89" s="11" t="s">
        <v>166</v>
      </c>
      <c r="H89" s="16">
        <f>AD89/AD94</f>
        <v>9.8811427104714047E-3</v>
      </c>
      <c r="I89" s="16">
        <f>AE89/AE94</f>
        <v>1.8801814297165535E-2</v>
      </c>
      <c r="J89" s="39">
        <f>AF89/AF94</f>
        <v>2.6207277762918058E-3</v>
      </c>
      <c r="K89" s="13">
        <f>AG89/AG94</f>
        <v>9.7503820982762814E-3</v>
      </c>
      <c r="M89" s="11" t="s">
        <v>166</v>
      </c>
      <c r="N89" s="39">
        <f>AM89/AM94</f>
        <v>1.730209639094827E-2</v>
      </c>
      <c r="O89" s="39">
        <f>AN89/AN94</f>
        <v>5.8516695256420918E-3</v>
      </c>
      <c r="P89" s="39">
        <f>AO89/AO94</f>
        <v>1.3150033092871973E-3</v>
      </c>
      <c r="Q89" s="13">
        <f>AP89/AP94</f>
        <v>8.5588493009982215E-3</v>
      </c>
      <c r="T89" s="11" t="s">
        <v>166</v>
      </c>
      <c r="U89" s="14">
        <f t="shared" si="197"/>
        <v>57.458401181284884</v>
      </c>
      <c r="V89" s="14">
        <f t="shared" si="197"/>
        <v>28.729200590642442</v>
      </c>
      <c r="W89" s="14">
        <f t="shared" si="197"/>
        <v>6.4369671134694144</v>
      </c>
      <c r="X89" s="15">
        <f t="shared" ref="X89:X93" si="200">SUM(U89:W89)</f>
        <v>92.624568885396741</v>
      </c>
      <c r="AC89" s="11" t="s">
        <v>166</v>
      </c>
      <c r="AD89" s="14">
        <f>AZ76</f>
        <v>12.941691775501667</v>
      </c>
      <c r="AE89" s="14">
        <f t="shared" ref="AE89:AF89" si="201">BA76</f>
        <v>18.023507917714362</v>
      </c>
      <c r="AF89" s="14">
        <f t="shared" si="201"/>
        <v>3.2523623310161254</v>
      </c>
      <c r="AG89" s="15">
        <f t="shared" ref="AG89:AG93" si="202">SUM(AD89:AF89)</f>
        <v>34.217562024232151</v>
      </c>
      <c r="AH89" s="14"/>
      <c r="AI89" s="14"/>
      <c r="AJ89" s="14"/>
      <c r="AK89" s="14"/>
      <c r="AL89" s="11" t="s">
        <v>166</v>
      </c>
      <c r="AM89" s="14">
        <f>BF76</f>
        <v>44.516709405783217</v>
      </c>
      <c r="AN89" s="14">
        <f t="shared" ref="AN89:AO89" si="203">BG76</f>
        <v>10.70569267292808</v>
      </c>
      <c r="AO89" s="14">
        <f t="shared" si="203"/>
        <v>3.1846047824532895</v>
      </c>
      <c r="AP89" s="15">
        <f t="shared" ref="AP89:AP93" si="204">SUM(AM89:AO89)</f>
        <v>58.407006861164589</v>
      </c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</row>
    <row r="90" spans="1:80" x14ac:dyDescent="0.45">
      <c r="A90" s="11"/>
      <c r="B90" s="16"/>
      <c r="C90" s="16"/>
      <c r="D90" s="39"/>
      <c r="E90" s="17"/>
      <c r="G90" s="11"/>
      <c r="H90" s="16"/>
      <c r="I90" s="16"/>
      <c r="J90" s="39"/>
      <c r="K90" s="13"/>
      <c r="M90" s="11"/>
      <c r="N90" s="39"/>
      <c r="O90" s="39"/>
      <c r="P90" s="39"/>
      <c r="Q90" s="13"/>
      <c r="T90" s="11"/>
      <c r="U90" s="14"/>
      <c r="V90" s="14"/>
      <c r="W90" s="14"/>
      <c r="X90" s="15"/>
      <c r="AC90" s="11"/>
      <c r="AD90" s="14"/>
      <c r="AE90" s="14"/>
      <c r="AF90" s="14"/>
      <c r="AG90" s="15"/>
      <c r="AL90" s="11"/>
      <c r="AM90" s="14"/>
      <c r="AN90" s="14"/>
      <c r="AO90" s="14"/>
      <c r="AP90" s="15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x14ac:dyDescent="0.45">
      <c r="A91" s="11" t="s">
        <v>167</v>
      </c>
      <c r="B91" s="16">
        <f>(AD91+AM91)/(AD94+AM94)</f>
        <v>0.59985401061452337</v>
      </c>
      <c r="C91" s="16">
        <f>(AE91+AN91)/(AE94+AN94)</f>
        <v>0.63021842095144676</v>
      </c>
      <c r="D91" s="16">
        <f>(AF91+AO91)/(AF94+AO94)</f>
        <v>0.67773636803101145</v>
      </c>
      <c r="E91" s="17">
        <f>(AG91+AP91)/(AG94+AP94)</f>
        <v>0.63565245311090413</v>
      </c>
      <c r="G91" s="11" t="s">
        <v>167</v>
      </c>
      <c r="H91" s="16">
        <f>AD91/AD94</f>
        <v>0.56049081640850174</v>
      </c>
      <c r="I91" s="16">
        <f>AE91/AE94</f>
        <v>0.58140276273367608</v>
      </c>
      <c r="J91" s="16">
        <f>AF91/AF94</f>
        <v>0.71221275161286446</v>
      </c>
      <c r="K91" s="13">
        <f>AG91/AG94</f>
        <v>0.61985654576577642</v>
      </c>
      <c r="M91" s="11" t="s">
        <v>167</v>
      </c>
      <c r="N91" s="16">
        <f>AM91/AM94</f>
        <v>0.61989180362361007</v>
      </c>
      <c r="O91" s="16">
        <f>AN91/AN94</f>
        <v>0.65579625301793854</v>
      </c>
      <c r="P91" s="16">
        <f>AO91/AO94</f>
        <v>0.66006907478943111</v>
      </c>
      <c r="Q91" s="13">
        <f>AP91/AP94</f>
        <v>0.64377556498234489</v>
      </c>
      <c r="T91" s="11" t="s">
        <v>167</v>
      </c>
      <c r="U91" s="14">
        <f t="shared" ref="U91:W93" si="205">AD91+AM91</f>
        <v>2329.0200335034269</v>
      </c>
      <c r="V91" s="14">
        <f t="shared" si="205"/>
        <v>1757.1217684106136</v>
      </c>
      <c r="W91" s="14">
        <f t="shared" si="205"/>
        <v>2482.3866993173933</v>
      </c>
      <c r="X91" s="15">
        <f t="shared" si="200"/>
        <v>6568.5285012314343</v>
      </c>
      <c r="AC91" s="11" t="s">
        <v>167</v>
      </c>
      <c r="AD91" s="14">
        <f>AZ78</f>
        <v>734.09519541410054</v>
      </c>
      <c r="AE91" s="14">
        <f t="shared" ref="AE91:AF91" si="206">BA78</f>
        <v>557.33543220300623</v>
      </c>
      <c r="AF91" s="14">
        <f t="shared" si="206"/>
        <v>883.86666710289683</v>
      </c>
      <c r="AG91" s="15">
        <f t="shared" si="202"/>
        <v>2175.2972947200037</v>
      </c>
      <c r="AL91" s="11" t="s">
        <v>167</v>
      </c>
      <c r="AM91" s="14">
        <f>BF78</f>
        <v>1594.9248380893262</v>
      </c>
      <c r="AN91" s="14">
        <f t="shared" ref="AN91:AO91" si="207">BG78</f>
        <v>1199.7863362076075</v>
      </c>
      <c r="AO91" s="14">
        <f t="shared" si="207"/>
        <v>1598.5200322144967</v>
      </c>
      <c r="AP91" s="15">
        <f t="shared" si="204"/>
        <v>4393.2312065114302</v>
      </c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x14ac:dyDescent="0.45">
      <c r="A92" s="11" t="s">
        <v>168</v>
      </c>
      <c r="B92" s="16">
        <f>(AD92+AM92)/(AD94+AM94)</f>
        <v>1.8138043084731281E-3</v>
      </c>
      <c r="C92" s="16">
        <f>(AE92+AN92)/(AE94+AN94)</f>
        <v>0</v>
      </c>
      <c r="D92" s="16">
        <f>(AF92+AO92)/(AF94+AO94)</f>
        <v>1.3375490481123879E-3</v>
      </c>
      <c r="E92" s="17">
        <f>(AG92+AP92)/(AG94+AP94)</f>
        <v>1.1556061138014134E-3</v>
      </c>
      <c r="G92" s="11" t="s">
        <v>168</v>
      </c>
      <c r="H92" s="16">
        <f>AD92/AD94</f>
        <v>5.3769278128315843E-3</v>
      </c>
      <c r="I92" s="16">
        <f>AE92/AE94</f>
        <v>0</v>
      </c>
      <c r="J92" s="16">
        <f>AF92/AF94</f>
        <v>3.9476746294173541E-3</v>
      </c>
      <c r="K92" s="13">
        <f>AG92/AG94</f>
        <v>3.4027556532835491E-3</v>
      </c>
      <c r="M92" s="11" t="s">
        <v>168</v>
      </c>
      <c r="N92" s="16">
        <f>AM92/AM94</f>
        <v>0</v>
      </c>
      <c r="O92" s="16">
        <f>AN92/AN94</f>
        <v>0</v>
      </c>
      <c r="P92" s="16">
        <f>AO92/AO94</f>
        <v>0</v>
      </c>
      <c r="Q92" s="13">
        <f>AP92/AP94</f>
        <v>0</v>
      </c>
      <c r="T92" s="11" t="s">
        <v>168</v>
      </c>
      <c r="U92" s="14">
        <f t="shared" si="205"/>
        <v>7.0423578012941048</v>
      </c>
      <c r="V92" s="14">
        <f t="shared" si="205"/>
        <v>0</v>
      </c>
      <c r="W92" s="14">
        <f t="shared" si="205"/>
        <v>4.8991232038574966</v>
      </c>
      <c r="X92" s="15">
        <f t="shared" si="200"/>
        <v>11.941481005151601</v>
      </c>
      <c r="AC92" s="11" t="s">
        <v>168</v>
      </c>
      <c r="AD92" s="14">
        <f>AZ80</f>
        <v>7.0423578012941048</v>
      </c>
      <c r="AE92" s="14">
        <f t="shared" ref="AE92:AF92" si="208">BA80</f>
        <v>0</v>
      </c>
      <c r="AF92" s="14">
        <f t="shared" si="208"/>
        <v>4.8991232038574966</v>
      </c>
      <c r="AG92" s="15">
        <f t="shared" si="202"/>
        <v>11.941481005151601</v>
      </c>
      <c r="AL92" s="11" t="s">
        <v>168</v>
      </c>
      <c r="AM92" s="14">
        <f>BF80</f>
        <v>0</v>
      </c>
      <c r="AN92" s="14">
        <f t="shared" ref="AN92:AO92" si="209">BG80</f>
        <v>0</v>
      </c>
      <c r="AO92" s="14">
        <f t="shared" si="209"/>
        <v>0</v>
      </c>
      <c r="AP92" s="15">
        <f t="shared" si="204"/>
        <v>0</v>
      </c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x14ac:dyDescent="0.45">
      <c r="A93" s="11" t="s">
        <v>169</v>
      </c>
      <c r="B93" s="16">
        <f>(AD93+AM93)/(AD94+AM94)</f>
        <v>3.0543842460120259E-2</v>
      </c>
      <c r="C93" s="16">
        <f>(AE93+AN93)/(AE94+AN94)</f>
        <v>6.0103129649952444E-2</v>
      </c>
      <c r="D93" s="39">
        <f>(AF93+AO93)/(AF94+AO94)</f>
        <v>7.7450053483694964E-2</v>
      </c>
      <c r="E93" s="17">
        <f>(AG93+AP93)/(AG94+AP94)</f>
        <v>5.5145423350536897E-2</v>
      </c>
      <c r="G93" s="11" t="s">
        <v>169</v>
      </c>
      <c r="H93" s="16">
        <f>AD93/AD94</f>
        <v>4.2785459750844509E-2</v>
      </c>
      <c r="I93" s="16">
        <f>AE93/AE94</f>
        <v>5.1828515071466498E-2</v>
      </c>
      <c r="J93" s="39">
        <f>AF93/AF94</f>
        <v>8.5299329923730516E-2</v>
      </c>
      <c r="K93" s="13">
        <f>AG93/AG94</f>
        <v>6.0289829063438397E-2</v>
      </c>
      <c r="M93" s="11" t="s">
        <v>169</v>
      </c>
      <c r="N93" s="16">
        <f>AM93/AM94</f>
        <v>2.4312259929389929E-2</v>
      </c>
      <c r="O93" s="16">
        <f>AN93/AN94</f>
        <v>6.4438761081147836E-2</v>
      </c>
      <c r="P93" s="16">
        <f>AO93/AO94</f>
        <v>7.3427721261085349E-2</v>
      </c>
      <c r="Q93" s="13">
        <f>AP93/AP94</f>
        <v>5.2499891048724039E-2</v>
      </c>
      <c r="T93" s="11" t="s">
        <v>169</v>
      </c>
      <c r="U93" s="14">
        <f t="shared" si="205"/>
        <v>118.59089000157857</v>
      </c>
      <c r="V93" s="14">
        <f t="shared" si="205"/>
        <v>167.57446933731109</v>
      </c>
      <c r="W93" s="14">
        <f t="shared" si="205"/>
        <v>283.68107674066528</v>
      </c>
      <c r="X93" s="15">
        <f t="shared" si="200"/>
        <v>569.84643607955491</v>
      </c>
      <c r="AC93" s="11" t="s">
        <v>169</v>
      </c>
      <c r="AD93" s="14">
        <f>AZ82</f>
        <v>56.037671835441543</v>
      </c>
      <c r="AE93" s="14">
        <f t="shared" ref="AE93:AF93" si="210">BA82</f>
        <v>49.683059144711336</v>
      </c>
      <c r="AF93" s="14">
        <f t="shared" si="210"/>
        <v>105.85774303403568</v>
      </c>
      <c r="AG93" s="15">
        <f t="shared" si="202"/>
        <v>211.57847401418854</v>
      </c>
      <c r="AL93" s="11" t="s">
        <v>169</v>
      </c>
      <c r="AM93" s="14">
        <f>BF82</f>
        <v>62.553218166137022</v>
      </c>
      <c r="AN93" s="14">
        <f t="shared" ref="AN93:AO93" si="211">BG82</f>
        <v>117.89141019259976</v>
      </c>
      <c r="AO93" s="14">
        <f t="shared" si="211"/>
        <v>177.82333370662957</v>
      </c>
      <c r="AP93" s="15">
        <f t="shared" si="204"/>
        <v>358.26796206536636</v>
      </c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x14ac:dyDescent="0.45">
      <c r="B94" s="18">
        <f>SUM(B88:B93)</f>
        <v>1</v>
      </c>
      <c r="C94" s="18">
        <f>SUM(C88:C93)</f>
        <v>0.99999999999999989</v>
      </c>
      <c r="D94" s="18">
        <f>SUM(D88:D93)</f>
        <v>1</v>
      </c>
      <c r="E94" s="19">
        <f>SUM(E88:E93)</f>
        <v>1</v>
      </c>
      <c r="H94" s="18">
        <f>SUM(H88:H93)</f>
        <v>1</v>
      </c>
      <c r="I94" s="18">
        <f>SUM(I88:I93)</f>
        <v>0.99999999999999989</v>
      </c>
      <c r="J94" s="18">
        <f>SUM(J88:J93)</f>
        <v>1</v>
      </c>
      <c r="K94" s="19">
        <f>SUM(K88:K93)</f>
        <v>0.99999999999999989</v>
      </c>
      <c r="N94" s="18">
        <f>SUM(N88:N93)</f>
        <v>1</v>
      </c>
      <c r="O94" s="18">
        <f>SUM(O88:O93)</f>
        <v>1</v>
      </c>
      <c r="P94" s="18">
        <f>SUM(P88:P93)</f>
        <v>0.99999999999999989</v>
      </c>
      <c r="Q94" s="19">
        <f>SUM(Q88:Q93)</f>
        <v>1</v>
      </c>
      <c r="U94" s="20">
        <f>SUM(U88:U93)</f>
        <v>3882.6447640442566</v>
      </c>
      <c r="V94" s="20">
        <f>SUM(V88:V93)</f>
        <v>2788.115532640049</v>
      </c>
      <c r="W94" s="20">
        <f>SUM(W88:W93)</f>
        <v>3662.7615344434425</v>
      </c>
      <c r="X94" s="21">
        <f>SUM(X88:X93)</f>
        <v>10333.521831127748</v>
      </c>
      <c r="AD94" s="20">
        <f>SUM(AD88:AD93)</f>
        <v>1309.7363487916116</v>
      </c>
      <c r="AE94" s="20">
        <f>SUM(AE88:AE93)</f>
        <v>958.60471935580665</v>
      </c>
      <c r="AF94" s="20">
        <f>SUM(AF88:AF93)</f>
        <v>1241.014942657665</v>
      </c>
      <c r="AG94" s="21">
        <f>SUM(AG88:AG93)</f>
        <v>3509.3560108050833</v>
      </c>
      <c r="AM94" s="20">
        <f>SUM(AM88:AM93)</f>
        <v>2572.9084152526448</v>
      </c>
      <c r="AN94" s="20">
        <f>SUM(AN88:AN93)</f>
        <v>1829.5108132842424</v>
      </c>
      <c r="AO94" s="20">
        <f>SUM(AO88:AO93)</f>
        <v>2421.746591785778</v>
      </c>
      <c r="AP94" s="21">
        <f>SUM(AP88:AP93)</f>
        <v>6824.1658203226643</v>
      </c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</row>
    <row r="95" spans="1:80" x14ac:dyDescent="0.45"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</row>
    <row r="96" spans="1:80" x14ac:dyDescent="0.45">
      <c r="A96"/>
      <c r="B96" s="10" t="s">
        <v>111</v>
      </c>
      <c r="C96" s="10" t="s">
        <v>112</v>
      </c>
      <c r="D96" s="10" t="s">
        <v>150</v>
      </c>
      <c r="E96" s="10" t="s">
        <v>114</v>
      </c>
      <c r="F96" s="14"/>
      <c r="G96"/>
      <c r="H96" s="10" t="s">
        <v>111</v>
      </c>
      <c r="I96" s="10" t="s">
        <v>112</v>
      </c>
      <c r="J96" s="10" t="s">
        <v>150</v>
      </c>
      <c r="K96" s="10" t="s">
        <v>114</v>
      </c>
      <c r="L96" s="14"/>
      <c r="M96"/>
      <c r="N96" s="10" t="s">
        <v>111</v>
      </c>
      <c r="O96" s="10" t="s">
        <v>112</v>
      </c>
      <c r="P96" s="10" t="s">
        <v>150</v>
      </c>
      <c r="Q96" s="10" t="s">
        <v>114</v>
      </c>
      <c r="T96"/>
      <c r="U96" s="10" t="s">
        <v>111</v>
      </c>
      <c r="V96" s="10" t="s">
        <v>112</v>
      </c>
      <c r="W96" s="10" t="s">
        <v>150</v>
      </c>
      <c r="X96" s="10" t="s">
        <v>114</v>
      </c>
      <c r="Y96" s="14"/>
      <c r="Z96" s="14"/>
      <c r="AA96" s="14"/>
      <c r="AB96" s="14"/>
      <c r="AC96"/>
      <c r="AD96" s="10" t="s">
        <v>111</v>
      </c>
      <c r="AE96" s="10" t="s">
        <v>112</v>
      </c>
      <c r="AF96" s="10" t="s">
        <v>150</v>
      </c>
      <c r="AG96" s="10" t="s">
        <v>114</v>
      </c>
      <c r="AL96"/>
      <c r="AM96" s="10" t="s">
        <v>111</v>
      </c>
      <c r="AN96" s="10" t="s">
        <v>112</v>
      </c>
      <c r="AO96" s="10" t="s">
        <v>150</v>
      </c>
      <c r="AP96" s="10" t="s">
        <v>114</v>
      </c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</row>
    <row r="97" spans="1:80" x14ac:dyDescent="0.45">
      <c r="A97" s="11" t="s">
        <v>170</v>
      </c>
      <c r="B97" s="16">
        <f>(AD97+AM97)/(AD103+AM103)</f>
        <v>0.20241049172628961</v>
      </c>
      <c r="C97" s="16">
        <f>(AE97+AN97)/(AE103+AN103)</f>
        <v>5.6173890396005122E-2</v>
      </c>
      <c r="D97" s="16">
        <f>(AF97+AO97)/(AF103+AO103)</f>
        <v>9.3212595695221862E-2</v>
      </c>
      <c r="E97" s="17">
        <f>(AG97+AP97)/(AG103+AP103)</f>
        <v>9.3665466112630338E-2</v>
      </c>
      <c r="G97" s="11" t="s">
        <v>170</v>
      </c>
      <c r="H97" s="16">
        <f>AD97/AD103</f>
        <v>0.28381982198660233</v>
      </c>
      <c r="I97" s="16">
        <f>AE97/AE103</f>
        <v>3.0942039377893523E-2</v>
      </c>
      <c r="J97" s="16">
        <f>AF97/AF103</f>
        <v>3.9687257561107768E-2</v>
      </c>
      <c r="K97" s="17">
        <f>AG97/AG103</f>
        <v>6.7039176442898724E-2</v>
      </c>
      <c r="M97" s="11" t="s">
        <v>170</v>
      </c>
      <c r="N97" s="16">
        <f>AM97/AM103</f>
        <v>8.2683655601385936E-2</v>
      </c>
      <c r="O97" s="16">
        <f>AN97/AN103</f>
        <v>8.3615357710207533E-2</v>
      </c>
      <c r="P97" s="16">
        <f>AO97/AO103</f>
        <v>0.14200555168092302</v>
      </c>
      <c r="Q97" s="17">
        <f>AP97/AP103</f>
        <v>0.12051582707142115</v>
      </c>
      <c r="T97" s="11" t="s">
        <v>170</v>
      </c>
      <c r="U97" s="14">
        <f t="shared" ref="U97:W98" si="212">AD97+AM97</f>
        <v>19.745952381201683</v>
      </c>
      <c r="V97" s="14">
        <f t="shared" si="212"/>
        <v>15.510061977393843</v>
      </c>
      <c r="W97" s="14">
        <f t="shared" si="212"/>
        <v>52.853467515072936</v>
      </c>
      <c r="X97" s="15">
        <f>SUM(U97:W97)</f>
        <v>88.109481873668457</v>
      </c>
      <c r="AC97" s="11" t="s">
        <v>170</v>
      </c>
      <c r="AD97" s="14">
        <f>AZ75</f>
        <v>16.481211268063589</v>
      </c>
      <c r="AE97" s="14">
        <f t="shared" ref="AE97:AF97" si="213">BA75</f>
        <v>4.4508669880384035</v>
      </c>
      <c r="AF97" s="14">
        <f t="shared" si="213"/>
        <v>10.731336453456473</v>
      </c>
      <c r="AG97" s="15">
        <f>SUM(AD97:AF97)</f>
        <v>31.663414709558467</v>
      </c>
      <c r="AL97" s="11" t="s">
        <v>170</v>
      </c>
      <c r="AM97" s="14">
        <f>BF75</f>
        <v>3.2647411131380926</v>
      </c>
      <c r="AN97" s="14">
        <f t="shared" ref="AN97:AO97" si="214">BG75</f>
        <v>11.059194989355438</v>
      </c>
      <c r="AO97" s="14">
        <f t="shared" si="214"/>
        <v>42.122131061616464</v>
      </c>
      <c r="AP97" s="15">
        <f>SUM(AM97:AO97)</f>
        <v>56.446067164109991</v>
      </c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</row>
    <row r="98" spans="1:80" x14ac:dyDescent="0.45">
      <c r="A98" s="11" t="s">
        <v>171</v>
      </c>
      <c r="B98" s="16">
        <f>(AD98+AM98)/(AD103+AM103)</f>
        <v>5.7290020762989407E-3</v>
      </c>
      <c r="C98" s="16">
        <f>(AE98+AN98)/(AE103+AN103)</f>
        <v>1.5009493703662163E-3</v>
      </c>
      <c r="D98" s="39">
        <f>(AF98+AO98)/(AF103+AO103)</f>
        <v>5.9748747588659246E-4</v>
      </c>
      <c r="E98" s="17">
        <f>(AG98+AP98)/(AG103+AP103)</f>
        <v>1.394836944794472E-3</v>
      </c>
      <c r="G98" s="11" t="s">
        <v>171</v>
      </c>
      <c r="H98" s="16">
        <f>AD98/AD103</f>
        <v>6.9411797564984693E-3</v>
      </c>
      <c r="I98" s="16">
        <f>AE98/AE103</f>
        <v>1.4407740817346489E-3</v>
      </c>
      <c r="J98" s="39">
        <f>AF98/AF103</f>
        <v>5.0116987631235806E-4</v>
      </c>
      <c r="K98" s="13">
        <f>AG98/AG103</f>
        <v>1.5791103873822477E-3</v>
      </c>
      <c r="M98" s="11" t="s">
        <v>171</v>
      </c>
      <c r="N98" s="39">
        <f>AM98/AM103</f>
        <v>3.9462801449496746E-3</v>
      </c>
      <c r="O98" s="39">
        <f>AN98/AN103</f>
        <v>1.5663943595158648E-3</v>
      </c>
      <c r="P98" s="39">
        <f>AO98/AO103</f>
        <v>6.852892639836346E-4</v>
      </c>
      <c r="Q98" s="13">
        <f>AP98/AP103</f>
        <v>1.2090127646337118E-3</v>
      </c>
      <c r="T98" s="11" t="s">
        <v>171</v>
      </c>
      <c r="U98" s="14">
        <f t="shared" si="212"/>
        <v>0.55888704792722721</v>
      </c>
      <c r="V98" s="14">
        <f t="shared" si="212"/>
        <v>0.41442416744142496</v>
      </c>
      <c r="W98" s="14">
        <f t="shared" si="212"/>
        <v>0.33878774281417973</v>
      </c>
      <c r="X98" s="15">
        <f t="shared" ref="X98:X102" si="215">SUM(U98:W98)</f>
        <v>1.312098958182832</v>
      </c>
      <c r="AC98" s="11" t="s">
        <v>171</v>
      </c>
      <c r="AD98" s="14">
        <f>AZ77</f>
        <v>0.40306927548512678</v>
      </c>
      <c r="AE98" s="14">
        <f t="shared" ref="AE98:AF98" si="216">BA77</f>
        <v>0.20724858239937569</v>
      </c>
      <c r="AF98" s="14">
        <f t="shared" si="216"/>
        <v>0.135515097125672</v>
      </c>
      <c r="AG98" s="15">
        <f t="shared" ref="AG98:AG102" si="217">SUM(AD98:AF98)</f>
        <v>0.74583295501017444</v>
      </c>
      <c r="AL98" s="11" t="s">
        <v>171</v>
      </c>
      <c r="AM98" s="14">
        <f>BF77</f>
        <v>0.15581777244210041</v>
      </c>
      <c r="AN98" s="14">
        <f t="shared" ref="AN98:AO98" si="218">BG77</f>
        <v>0.2071755850420493</v>
      </c>
      <c r="AO98" s="14">
        <f t="shared" si="218"/>
        <v>0.20327264568850772</v>
      </c>
      <c r="AP98" s="15">
        <f t="shared" ref="AP98:AP102" si="219">SUM(AM98:AO98)</f>
        <v>0.56626600317265741</v>
      </c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</row>
    <row r="99" spans="1:80" x14ac:dyDescent="0.45">
      <c r="A99" s="11"/>
      <c r="B99" s="16"/>
      <c r="C99" s="16"/>
      <c r="D99" s="39"/>
      <c r="E99" s="17"/>
      <c r="G99" s="11"/>
      <c r="H99" s="16"/>
      <c r="I99" s="16"/>
      <c r="J99" s="39"/>
      <c r="K99" s="13"/>
      <c r="M99" s="11"/>
      <c r="N99" s="39"/>
      <c r="O99" s="39"/>
      <c r="P99" s="39"/>
      <c r="Q99" s="13"/>
      <c r="T99" s="11"/>
      <c r="U99" s="14"/>
      <c r="V99" s="14"/>
      <c r="W99" s="14"/>
      <c r="X99" s="15"/>
      <c r="AC99" s="11"/>
      <c r="AD99" s="14"/>
      <c r="AE99" s="14"/>
      <c r="AF99" s="14"/>
      <c r="AG99" s="15"/>
      <c r="AL99" s="11"/>
      <c r="AM99" s="14"/>
      <c r="AN99" s="14"/>
      <c r="AO99" s="14"/>
      <c r="AP99" s="15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</row>
    <row r="100" spans="1:80" x14ac:dyDescent="0.45">
      <c r="A100" s="11" t="s">
        <v>172</v>
      </c>
      <c r="B100" s="16">
        <f>(AD100+AM100)/(AD103+AM103)</f>
        <v>0.35302928008301754</v>
      </c>
      <c r="C100" s="16">
        <f>(AE100+AN100)/(AE103+AN103)</f>
        <v>0.64839299760553892</v>
      </c>
      <c r="D100" s="16">
        <f>(AF100+AO100)/(AF103+AO103)</f>
        <v>0.47098926724251561</v>
      </c>
      <c r="E100" s="17">
        <f>(AG100+AP100)/(AG103+AP103)</f>
        <v>0.51082748932332067</v>
      </c>
      <c r="G100" s="11" t="s">
        <v>172</v>
      </c>
      <c r="H100" s="16">
        <f>AD100/AD103</f>
        <v>9.5565815216788585E-2</v>
      </c>
      <c r="I100" s="16">
        <f>AE100/AE103</f>
        <v>0.75930121429531716</v>
      </c>
      <c r="J100" s="16">
        <f>AF100/AF103</f>
        <v>0.5035055841195446</v>
      </c>
      <c r="K100" s="13">
        <f>AG100/AG103</f>
        <v>0.53125467796835246</v>
      </c>
      <c r="M100" s="11" t="s">
        <v>172</v>
      </c>
      <c r="N100" s="16">
        <f>AM100/AM103</f>
        <v>0.73167489683999876</v>
      </c>
      <c r="O100" s="16">
        <f>AN100/AN103</f>
        <v>0.52777227100944446</v>
      </c>
      <c r="P100" s="16">
        <f>AO100/AO103</f>
        <v>0.44134784369423907</v>
      </c>
      <c r="Q100" s="13">
        <f>AP100/AP103</f>
        <v>0.49022839739967511</v>
      </c>
      <c r="T100" s="11" t="s">
        <v>172</v>
      </c>
      <c r="U100" s="14">
        <f t="shared" ref="U100:W102" si="220">AD100+AM100</f>
        <v>34.439417118335953</v>
      </c>
      <c r="V100" s="14">
        <f t="shared" si="220"/>
        <v>179.02651049579566</v>
      </c>
      <c r="W100" s="14">
        <f t="shared" si="220"/>
        <v>267.06064508217912</v>
      </c>
      <c r="X100" s="15">
        <f t="shared" si="215"/>
        <v>480.52657269631072</v>
      </c>
      <c r="AC100" s="11" t="s">
        <v>172</v>
      </c>
      <c r="AD100" s="14">
        <f>AZ79</f>
        <v>5.5494375958947941</v>
      </c>
      <c r="AE100" s="14">
        <f t="shared" ref="AE100:AF100" si="221">BA79</f>
        <v>109.22191221497224</v>
      </c>
      <c r="AF100" s="14">
        <f t="shared" si="221"/>
        <v>136.14666674968268</v>
      </c>
      <c r="AG100" s="15">
        <f t="shared" si="217"/>
        <v>250.91801656054972</v>
      </c>
      <c r="AL100" s="11" t="s">
        <v>172</v>
      </c>
      <c r="AM100" s="14">
        <f>BF79</f>
        <v>28.889979522441156</v>
      </c>
      <c r="AN100" s="14">
        <f t="shared" ref="AN100:AO100" si="222">BG79</f>
        <v>69.804598280823427</v>
      </c>
      <c r="AO100" s="14">
        <f t="shared" si="222"/>
        <v>130.91397833249641</v>
      </c>
      <c r="AP100" s="15">
        <f t="shared" si="219"/>
        <v>229.60855613576098</v>
      </c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</row>
    <row r="101" spans="1:80" x14ac:dyDescent="0.45">
      <c r="A101" s="11" t="s">
        <v>173</v>
      </c>
      <c r="B101" s="16">
        <f>(AD101+AM101)/(AD103+AM103)</f>
        <v>0</v>
      </c>
      <c r="C101" s="16">
        <f>(AE101+AN101)/(AE103+AN103)</f>
        <v>0</v>
      </c>
      <c r="D101" s="16">
        <f>(AF101+AO101)/(AF103+AO103)</f>
        <v>0</v>
      </c>
      <c r="E101" s="17">
        <f>(AG101+AP101)/(AG103+AP103)</f>
        <v>0</v>
      </c>
      <c r="G101" s="11" t="s">
        <v>173</v>
      </c>
      <c r="H101" s="16">
        <f>AD101/AD103</f>
        <v>0</v>
      </c>
      <c r="I101" s="16">
        <f>AE101/AE103</f>
        <v>0</v>
      </c>
      <c r="J101" s="16">
        <f>AF101/AF103</f>
        <v>0</v>
      </c>
      <c r="K101" s="13">
        <f>AG101/AG103</f>
        <v>0</v>
      </c>
      <c r="M101" s="11" t="s">
        <v>173</v>
      </c>
      <c r="N101" s="16">
        <f>AM101/AM103</f>
        <v>0</v>
      </c>
      <c r="O101" s="16">
        <f>AN101/AN103</f>
        <v>0</v>
      </c>
      <c r="P101" s="16">
        <f>AO101/AO103</f>
        <v>0</v>
      </c>
      <c r="Q101" s="13">
        <f>AP101/AP103</f>
        <v>0</v>
      </c>
      <c r="T101" s="11" t="s">
        <v>173</v>
      </c>
      <c r="U101" s="14">
        <f t="shared" si="220"/>
        <v>0</v>
      </c>
      <c r="V101" s="14">
        <f t="shared" si="220"/>
        <v>0</v>
      </c>
      <c r="W101" s="14">
        <f t="shared" si="220"/>
        <v>0</v>
      </c>
      <c r="X101" s="15">
        <f t="shared" si="215"/>
        <v>0</v>
      </c>
      <c r="AC101" s="11" t="s">
        <v>173</v>
      </c>
      <c r="AD101" s="14">
        <f>AZ81</f>
        <v>0</v>
      </c>
      <c r="AE101" s="14">
        <f t="shared" ref="AE101:AF101" si="223">BA81</f>
        <v>0</v>
      </c>
      <c r="AF101" s="14">
        <f t="shared" si="223"/>
        <v>0</v>
      </c>
      <c r="AG101" s="15">
        <f t="shared" si="217"/>
        <v>0</v>
      </c>
      <c r="AL101" s="11" t="s">
        <v>173</v>
      </c>
      <c r="AM101" s="14">
        <f>BF81</f>
        <v>0</v>
      </c>
      <c r="AN101" s="14">
        <f t="shared" ref="AN101:AO101" si="224">BG81</f>
        <v>0</v>
      </c>
      <c r="AO101" s="14">
        <f t="shared" si="224"/>
        <v>0</v>
      </c>
      <c r="AP101" s="15">
        <f t="shared" si="219"/>
        <v>0</v>
      </c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</row>
    <row r="102" spans="1:80" x14ac:dyDescent="0.45">
      <c r="A102" s="11" t="s">
        <v>174</v>
      </c>
      <c r="B102" s="16">
        <f>(AD102+AM102)/(AD103+AM103)</f>
        <v>0.43883122611439396</v>
      </c>
      <c r="C102" s="16">
        <f>(AE102+AN102)/(AE103+AN103)</f>
        <v>0.29393216262808969</v>
      </c>
      <c r="D102" s="39">
        <f>(AF102+AO102)/(AF103+AO103)</f>
        <v>0.43520064958637605</v>
      </c>
      <c r="E102" s="17">
        <f>(AG102+AP102)/(AG103+AP103)</f>
        <v>0.39411220761925447</v>
      </c>
      <c r="G102" s="11" t="s">
        <v>174</v>
      </c>
      <c r="H102" s="16">
        <f>AD102/AD103</f>
        <v>0.61367318304011065</v>
      </c>
      <c r="I102" s="16">
        <f>AE102/AE103</f>
        <v>0.20831597224505452</v>
      </c>
      <c r="J102" s="39">
        <f>AF102/AF103</f>
        <v>0.45630598844303544</v>
      </c>
      <c r="K102" s="13">
        <f>AG102/AG103</f>
        <v>0.40012703520136655</v>
      </c>
      <c r="M102" s="11" t="s">
        <v>174</v>
      </c>
      <c r="N102" s="16">
        <f>AM102/AM103</f>
        <v>0.18169516741366554</v>
      </c>
      <c r="O102" s="16">
        <f>AN102/AN103</f>
        <v>0.3870459769208322</v>
      </c>
      <c r="P102" s="16">
        <f>AO102/AO103</f>
        <v>0.41596131536085423</v>
      </c>
      <c r="Q102" s="13">
        <f>AP102/AP103</f>
        <v>0.38804676276427003</v>
      </c>
      <c r="T102" s="11" t="s">
        <v>174</v>
      </c>
      <c r="U102" s="14">
        <f t="shared" si="220"/>
        <v>42.80973985259935</v>
      </c>
      <c r="V102" s="14">
        <f t="shared" si="220"/>
        <v>81.157029135288255</v>
      </c>
      <c r="W102" s="14">
        <f t="shared" si="220"/>
        <v>246.7677594845828</v>
      </c>
      <c r="X102" s="15">
        <f t="shared" si="215"/>
        <v>370.7345284724704</v>
      </c>
      <c r="AC102" s="11" t="s">
        <v>174</v>
      </c>
      <c r="AD102" s="14">
        <f>AZ83</f>
        <v>35.635556771318655</v>
      </c>
      <c r="AE102" s="14">
        <f t="shared" ref="AE102:AF102" si="225">BA83</f>
        <v>29.965273866500993</v>
      </c>
      <c r="AF102" s="14">
        <f t="shared" si="225"/>
        <v>123.38401261839553</v>
      </c>
      <c r="AG102" s="15">
        <f t="shared" si="217"/>
        <v>188.98484325621519</v>
      </c>
      <c r="AL102" s="11" t="s">
        <v>174</v>
      </c>
      <c r="AM102" s="14">
        <f>BF83</f>
        <v>7.1741830812806926</v>
      </c>
      <c r="AN102" s="14">
        <f t="shared" ref="AN102:AO102" si="226">BG83</f>
        <v>51.191755268787261</v>
      </c>
      <c r="AO102" s="14">
        <f t="shared" si="226"/>
        <v>123.38374686618727</v>
      </c>
      <c r="AP102" s="15">
        <f t="shared" si="219"/>
        <v>181.74968521625522</v>
      </c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</row>
    <row r="103" spans="1:80" x14ac:dyDescent="0.45">
      <c r="B103" s="18">
        <f>SUM(B97:B102)</f>
        <v>1</v>
      </c>
      <c r="C103" s="18">
        <f>SUM(C97:C102)</f>
        <v>1</v>
      </c>
      <c r="D103" s="18">
        <f>SUM(D97:D102)</f>
        <v>1</v>
      </c>
      <c r="E103" s="19">
        <f>SUM(E97:E102)</f>
        <v>1</v>
      </c>
      <c r="H103" s="18">
        <f>SUM(H97:H102)</f>
        <v>1</v>
      </c>
      <c r="I103" s="18">
        <f>SUM(I97:I102)</f>
        <v>0.99999999999999978</v>
      </c>
      <c r="J103" s="18">
        <f>SUM(J97:J102)</f>
        <v>1.0000000000000002</v>
      </c>
      <c r="K103" s="19">
        <f>SUM(K97:K102)</f>
        <v>1</v>
      </c>
      <c r="N103" s="18">
        <f>SUM(N97:N102)</f>
        <v>0.99999999999999989</v>
      </c>
      <c r="O103" s="18">
        <f>SUM(O97:O102)</f>
        <v>1</v>
      </c>
      <c r="P103" s="18">
        <f>SUM(P97:P102)</f>
        <v>1</v>
      </c>
      <c r="Q103" s="19">
        <f>SUM(Q97:Q102)</f>
        <v>1</v>
      </c>
      <c r="U103" s="20">
        <f>SUM(U97:U102)</f>
        <v>97.553996400064221</v>
      </c>
      <c r="V103" s="20">
        <f>SUM(V97:V102)</f>
        <v>276.1080257759192</v>
      </c>
      <c r="W103" s="20">
        <f>SUM(W97:W102)</f>
        <v>567.02065982464899</v>
      </c>
      <c r="X103" s="21">
        <f>SUM(X97:X102)</f>
        <v>940.68268200063244</v>
      </c>
      <c r="AD103" s="20">
        <f>SUM(AD97:AD102)</f>
        <v>58.069274910762161</v>
      </c>
      <c r="AE103" s="20">
        <f>SUM(AE97:AE102)</f>
        <v>143.84530165191103</v>
      </c>
      <c r="AF103" s="20">
        <f>SUM(AF97:AF102)</f>
        <v>270.39753091866032</v>
      </c>
      <c r="AG103" s="21">
        <f>SUM(AG97:AG102)</f>
        <v>472.31210748133356</v>
      </c>
      <c r="AM103" s="20">
        <f>SUM(AM97:AM102)</f>
        <v>39.484721489302046</v>
      </c>
      <c r="AN103" s="20">
        <f>SUM(AN97:AN102)</f>
        <v>132.26272412400817</v>
      </c>
      <c r="AO103" s="20">
        <f>SUM(AO97:AO102)</f>
        <v>296.62312890598866</v>
      </c>
      <c r="AP103" s="21">
        <f>SUM(AP97:AP102)</f>
        <v>468.37057451929883</v>
      </c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</row>
    <row r="104" spans="1:80" x14ac:dyDescent="0.45"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</row>
    <row r="105" spans="1:80" x14ac:dyDescent="0.45">
      <c r="AH105" s="14"/>
      <c r="AI105" s="14"/>
      <c r="AJ105" s="14"/>
      <c r="AK105" s="1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</row>
    <row r="106" spans="1:80" x14ac:dyDescent="0.45">
      <c r="A106" s="7" t="str">
        <f>T106</f>
        <v>HBC - Daily</v>
      </c>
      <c r="B106" s="8"/>
      <c r="C106" s="8"/>
      <c r="D106" s="8"/>
      <c r="E106" s="8"/>
      <c r="G106" s="7" t="str">
        <f>AC106</f>
        <v>HBC - Peak</v>
      </c>
      <c r="H106" s="8"/>
      <c r="I106" s="8"/>
      <c r="J106" s="8"/>
      <c r="K106" s="8"/>
      <c r="M106" s="7" t="str">
        <f>AL106</f>
        <v>HBC - Off Peak</v>
      </c>
      <c r="N106" s="8"/>
      <c r="O106" s="8"/>
      <c r="P106" s="8"/>
      <c r="Q106" s="8"/>
      <c r="T106" s="7" t="str">
        <f>AS106</f>
        <v>HBC - Daily</v>
      </c>
      <c r="U106" s="8"/>
      <c r="V106" s="8"/>
      <c r="W106" s="8"/>
      <c r="X106" s="8"/>
      <c r="AC106" s="7" t="str">
        <f>AY106</f>
        <v>HBC - Peak</v>
      </c>
      <c r="AD106" s="8"/>
      <c r="AE106" s="8"/>
      <c r="AF106" s="8"/>
      <c r="AG106" s="8"/>
      <c r="AH106" s="14"/>
      <c r="AI106" s="14"/>
      <c r="AJ106" s="14"/>
      <c r="AK106" s="14"/>
      <c r="AL106" s="7" t="str">
        <f>BE106</f>
        <v>HBC - Off Peak</v>
      </c>
      <c r="AM106" s="8"/>
      <c r="AN106" s="8"/>
      <c r="AO106" s="8"/>
      <c r="AP106" s="8"/>
      <c r="AS106" s="7" t="s">
        <v>246</v>
      </c>
      <c r="AT106" s="8"/>
      <c r="AU106" s="8"/>
      <c r="AV106" s="8"/>
      <c r="AW106" s="8"/>
      <c r="AY106" s="7" t="str">
        <f>BR106</f>
        <v>HBC - Peak</v>
      </c>
      <c r="AZ106" s="8"/>
      <c r="BA106" s="8"/>
      <c r="BB106" s="8"/>
      <c r="BC106" s="8"/>
      <c r="BE106" s="7" t="str">
        <f>BX106</f>
        <v>HBC - Off Peak</v>
      </c>
      <c r="BF106" s="8"/>
      <c r="BG106" s="8"/>
      <c r="BH106" s="8"/>
      <c r="BI106" s="8"/>
      <c r="BR106" s="65" t="s">
        <v>145</v>
      </c>
      <c r="BS106" s="64"/>
      <c r="BT106" s="64"/>
      <c r="BU106" s="64"/>
      <c r="BV106" s="64"/>
      <c r="BW106" s="64"/>
      <c r="BX106" s="65" t="s">
        <v>146</v>
      </c>
      <c r="BY106" s="64"/>
      <c r="BZ106" s="64"/>
      <c r="CA106" s="64"/>
      <c r="CB106" s="64"/>
    </row>
    <row r="107" spans="1:80" x14ac:dyDescent="0.45">
      <c r="A107"/>
      <c r="B107" s="10" t="s">
        <v>111</v>
      </c>
      <c r="C107" s="10" t="s">
        <v>112</v>
      </c>
      <c r="D107" s="10" t="s">
        <v>150</v>
      </c>
      <c r="E107" s="10" t="s">
        <v>114</v>
      </c>
      <c r="G107"/>
      <c r="H107" s="10" t="s">
        <v>111</v>
      </c>
      <c r="I107" s="10" t="s">
        <v>112</v>
      </c>
      <c r="J107" s="10" t="s">
        <v>150</v>
      </c>
      <c r="K107" s="10" t="s">
        <v>114</v>
      </c>
      <c r="M107"/>
      <c r="N107" s="10" t="s">
        <v>111</v>
      </c>
      <c r="O107" s="10" t="s">
        <v>112</v>
      </c>
      <c r="P107" s="10" t="s">
        <v>150</v>
      </c>
      <c r="Q107" s="10" t="s">
        <v>114</v>
      </c>
      <c r="T107"/>
      <c r="U107" s="10" t="s">
        <v>111</v>
      </c>
      <c r="V107" s="10" t="s">
        <v>112</v>
      </c>
      <c r="W107" s="10" t="s">
        <v>150</v>
      </c>
      <c r="X107" s="10" t="s">
        <v>114</v>
      </c>
      <c r="AC107"/>
      <c r="AD107" s="10" t="s">
        <v>111</v>
      </c>
      <c r="AE107" s="10" t="s">
        <v>112</v>
      </c>
      <c r="AF107" s="10" t="s">
        <v>150</v>
      </c>
      <c r="AG107" s="10" t="s">
        <v>114</v>
      </c>
      <c r="AH107" s="14"/>
      <c r="AI107" s="14"/>
      <c r="AJ107" s="14"/>
      <c r="AK107" s="14"/>
      <c r="AL107"/>
      <c r="AM107" s="10" t="s">
        <v>111</v>
      </c>
      <c r="AN107" s="10" t="s">
        <v>112</v>
      </c>
      <c r="AO107" s="10" t="s">
        <v>150</v>
      </c>
      <c r="AP107" s="10" t="s">
        <v>114</v>
      </c>
      <c r="AS107"/>
      <c r="AT107" s="10" t="s">
        <v>111</v>
      </c>
      <c r="AU107" s="10" t="s">
        <v>112</v>
      </c>
      <c r="AV107" s="10" t="s">
        <v>113</v>
      </c>
      <c r="AW107" s="10" t="s">
        <v>114</v>
      </c>
      <c r="AY107"/>
      <c r="AZ107" s="10" t="s">
        <v>111</v>
      </c>
      <c r="BA107" s="10" t="s">
        <v>112</v>
      </c>
      <c r="BB107" s="10" t="s">
        <v>113</v>
      </c>
      <c r="BC107" s="10" t="s">
        <v>114</v>
      </c>
      <c r="BE107"/>
      <c r="BF107" s="10" t="s">
        <v>111</v>
      </c>
      <c r="BG107" s="10" t="s">
        <v>112</v>
      </c>
      <c r="BH107" s="10" t="s">
        <v>113</v>
      </c>
      <c r="BI107" s="10" t="s">
        <v>114</v>
      </c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</row>
    <row r="108" spans="1:80" x14ac:dyDescent="0.45">
      <c r="A108" s="11" t="s">
        <v>147</v>
      </c>
      <c r="B108" s="16">
        <f>(AD108+AM108)/(AD114+AM114)</f>
        <v>0.52254102578484218</v>
      </c>
      <c r="C108" s="16">
        <f>(AE108+AN108)/(AE114+AN114)</f>
        <v>0.45339695944993791</v>
      </c>
      <c r="D108" s="16">
        <f>(AF108+AO108)/(AF114+AO114)</f>
        <v>0.41962539741147376</v>
      </c>
      <c r="E108" s="17">
        <f>(AG108+AP108)/(AG114+AP114)</f>
        <v>0.44592660110710425</v>
      </c>
      <c r="G108" s="11" t="s">
        <v>147</v>
      </c>
      <c r="H108" s="16">
        <f>AD108/AD114</f>
        <v>0.50235052413457248</v>
      </c>
      <c r="I108" s="16">
        <f>AE108/AE114</f>
        <v>0.44384081401017389</v>
      </c>
      <c r="J108" s="16">
        <f>AF108/AF114</f>
        <v>0.39414582090125805</v>
      </c>
      <c r="K108" s="17">
        <f>AG108/AG114</f>
        <v>0.4242903615312888</v>
      </c>
      <c r="M108" s="11" t="str">
        <f>G108</f>
        <v>Local</v>
      </c>
      <c r="N108" s="16">
        <f>AM108/AM114</f>
        <v>0.53832585980208625</v>
      </c>
      <c r="O108" s="16">
        <f>AN108/AN114</f>
        <v>0.46140076471626168</v>
      </c>
      <c r="P108" s="16">
        <f>AO108/AO114</f>
        <v>0.44498868833884514</v>
      </c>
      <c r="Q108" s="17">
        <f>AP108/AP114</f>
        <v>0.46559434332706245</v>
      </c>
      <c r="T108" s="11" t="s">
        <v>147</v>
      </c>
      <c r="U108" s="14">
        <f t="shared" ref="U108:W109" si="227">AD108+AM108</f>
        <v>1111.8359589231932</v>
      </c>
      <c r="V108" s="14">
        <f t="shared" si="227"/>
        <v>1986.4989899782045</v>
      </c>
      <c r="W108" s="14">
        <f t="shared" si="227"/>
        <v>3123.0607388449866</v>
      </c>
      <c r="X108" s="15">
        <f>SUM(U108:W108)</f>
        <v>6221.3956877463843</v>
      </c>
      <c r="AC108" s="11" t="s">
        <v>147</v>
      </c>
      <c r="AD108" s="14">
        <f>SUM(AZ108:AZ109)</f>
        <v>468.98866544974203</v>
      </c>
      <c r="AE108" s="14">
        <f t="shared" ref="AE108:AF108" si="228">SUM(BA108:BA109)</f>
        <v>886.36010923438573</v>
      </c>
      <c r="AF108" s="14">
        <f t="shared" si="228"/>
        <v>1463.3599288992314</v>
      </c>
      <c r="AG108" s="15">
        <f>SUM(AD108:AF108)</f>
        <v>2818.7087035833592</v>
      </c>
      <c r="AH108" s="14"/>
      <c r="AI108" s="14"/>
      <c r="AJ108" s="14"/>
      <c r="AK108" s="14"/>
      <c r="AL108" s="11" t="str">
        <f>AC108</f>
        <v>Local</v>
      </c>
      <c r="AM108" s="14">
        <f>SUM(BF108:BF109)</f>
        <v>642.84729347345126</v>
      </c>
      <c r="AN108" s="14">
        <f t="shared" ref="AN108:AO108" si="229">SUM(BG108:BG109)</f>
        <v>1100.1388807438188</v>
      </c>
      <c r="AO108" s="14">
        <f t="shared" si="229"/>
        <v>1659.7008099457553</v>
      </c>
      <c r="AP108" s="15">
        <f>SUM(AM108:AO108)</f>
        <v>3402.6869841630255</v>
      </c>
      <c r="AS108" s="11" t="s">
        <v>151</v>
      </c>
      <c r="AT108" s="14">
        <f t="shared" ref="AT108:AV117" si="230">AZ108+BF108</f>
        <v>1108.5199524870914</v>
      </c>
      <c r="AU108" s="14">
        <f t="shared" si="230"/>
        <v>1784.9973322262126</v>
      </c>
      <c r="AV108" s="14">
        <f t="shared" si="230"/>
        <v>2731.0924623253927</v>
      </c>
      <c r="AW108" s="15">
        <f>SUM(AT108:AV108)</f>
        <v>5624.6097470386967</v>
      </c>
      <c r="AY108" s="11" t="s">
        <v>151</v>
      </c>
      <c r="AZ108" s="90">
        <f t="shared" ref="AZ108:BB117" si="231">BS109 * $BL$10</f>
        <v>468.98866544974203</v>
      </c>
      <c r="BA108" s="90">
        <f t="shared" si="231"/>
        <v>738.1538707813645</v>
      </c>
      <c r="BB108" s="90">
        <f t="shared" si="231"/>
        <v>1228.9222058225585</v>
      </c>
      <c r="BC108" s="15">
        <f>SUM(AZ108:BB108)</f>
        <v>2436.0647420536652</v>
      </c>
      <c r="BE108" s="11" t="str">
        <f t="shared" ref="BE108:BE117" si="232">AY108</f>
        <v>WALK_LOCAL</v>
      </c>
      <c r="BF108" s="90">
        <f t="shared" ref="BF108:BH117" si="233">BY109 * $BL$10</f>
        <v>639.53128703734922</v>
      </c>
      <c r="BG108" s="90">
        <f t="shared" si="233"/>
        <v>1046.8434614448481</v>
      </c>
      <c r="BH108" s="90">
        <f t="shared" si="233"/>
        <v>1502.1702565028343</v>
      </c>
      <c r="BI108" s="15">
        <f>SUM(BF108:BH108)</f>
        <v>3188.5450049850315</v>
      </c>
      <c r="BR108" s="64"/>
      <c r="BS108" s="66" t="s">
        <v>111</v>
      </c>
      <c r="BT108" s="66" t="s">
        <v>112</v>
      </c>
      <c r="BU108" s="66" t="s">
        <v>150</v>
      </c>
      <c r="BV108" s="66" t="s">
        <v>114</v>
      </c>
      <c r="BW108" s="64"/>
      <c r="BX108" s="64"/>
      <c r="BY108" s="66" t="s">
        <v>111</v>
      </c>
      <c r="BZ108" s="66" t="s">
        <v>112</v>
      </c>
      <c r="CA108" s="66" t="s">
        <v>150</v>
      </c>
      <c r="CB108" s="66" t="s">
        <v>114</v>
      </c>
    </row>
    <row r="109" spans="1:80" x14ac:dyDescent="0.45">
      <c r="A109" s="11" t="s">
        <v>148</v>
      </c>
      <c r="B109" s="39">
        <f>(AD109+AM109)/(AD114+AM114)</f>
        <v>9.1830872094451621E-3</v>
      </c>
      <c r="C109" s="39">
        <f>(AE109+AN109)/(AE114+AN114)</f>
        <v>6.6665939439350622E-3</v>
      </c>
      <c r="D109" s="39">
        <f>(AF109+AO109)/(AF114+AO114)</f>
        <v>2.9818232817025265E-3</v>
      </c>
      <c r="E109" s="13">
        <f>(AG109+AP109)/(AG114+AP114)</f>
        <v>5.0847389910900608E-3</v>
      </c>
      <c r="G109" s="11" t="s">
        <v>148</v>
      </c>
      <c r="H109" s="39">
        <f>AD109/AD114</f>
        <v>1.3054738862705062E-2</v>
      </c>
      <c r="I109" s="39">
        <f>AE109/AE114</f>
        <v>0</v>
      </c>
      <c r="J109" s="39">
        <f>AF109/AF114</f>
        <v>3.1925542951852623E-3</v>
      </c>
      <c r="K109" s="17">
        <f>AG109/AG114</f>
        <v>3.6187880103175658E-3</v>
      </c>
      <c r="M109" s="11" t="str">
        <f>G109</f>
        <v>BRT</v>
      </c>
      <c r="N109" s="39">
        <f>AM109/AM114</f>
        <v>6.1562491556972658E-3</v>
      </c>
      <c r="O109" s="39">
        <f>AN109/AN114</f>
        <v>1.2250238526705988E-2</v>
      </c>
      <c r="P109" s="39">
        <f>AO109/AO114</f>
        <v>2.772054018063489E-3</v>
      </c>
      <c r="Q109" s="17">
        <f>AP109/AP114</f>
        <v>6.4173155645698577E-3</v>
      </c>
      <c r="T109" s="11" t="s">
        <v>148</v>
      </c>
      <c r="U109" s="14">
        <f t="shared" si="227"/>
        <v>19.539301355436169</v>
      </c>
      <c r="V109" s="14">
        <f t="shared" si="227"/>
        <v>29.208802265212523</v>
      </c>
      <c r="W109" s="14">
        <f t="shared" si="227"/>
        <v>22.192210668620618</v>
      </c>
      <c r="X109" s="15">
        <f t="shared" ref="X109:X113" si="234">SUM(U109:W109)</f>
        <v>70.94031428926931</v>
      </c>
      <c r="AC109" s="11" t="s">
        <v>148</v>
      </c>
      <c r="AD109" s="14">
        <f>SUM(AZ110:AZ111)</f>
        <v>12.187753894678517</v>
      </c>
      <c r="AE109" s="14">
        <f t="shared" ref="AE109:AF109" si="235">SUM(BA110:BA111)</f>
        <v>0</v>
      </c>
      <c r="AF109" s="14">
        <f t="shared" si="235"/>
        <v>11.853115721807033</v>
      </c>
      <c r="AG109" s="15">
        <f t="shared" ref="AG109:AG113" si="236">SUM(AD109:AF109)</f>
        <v>24.040869616485551</v>
      </c>
      <c r="AH109" s="14"/>
      <c r="AI109" s="14"/>
      <c r="AJ109" s="14"/>
      <c r="AK109" s="14"/>
      <c r="AL109" s="11" t="str">
        <f>AC109</f>
        <v>BRT</v>
      </c>
      <c r="AM109" s="14">
        <f>SUM(BF110:BF111)</f>
        <v>7.3515474607576525</v>
      </c>
      <c r="AN109" s="14">
        <f t="shared" ref="AN109:AO109" si="237">SUM(BG110:BG111)</f>
        <v>29.208802265212523</v>
      </c>
      <c r="AO109" s="14">
        <f t="shared" si="237"/>
        <v>10.339094946813583</v>
      </c>
      <c r="AP109" s="15">
        <f t="shared" ref="AP109:AP113" si="238">SUM(AM109:AO109)</f>
        <v>46.899444672783758</v>
      </c>
      <c r="AS109" s="11" t="s">
        <v>152</v>
      </c>
      <c r="AT109" s="14">
        <f t="shared" si="230"/>
        <v>3.3160064361020991</v>
      </c>
      <c r="AU109" s="14">
        <f t="shared" si="230"/>
        <v>201.5016577519919</v>
      </c>
      <c r="AV109" s="14">
        <f t="shared" si="230"/>
        <v>391.96827651959404</v>
      </c>
      <c r="AW109" s="15">
        <f t="shared" ref="AW109:AW117" si="239">SUM(AT109:AV109)</f>
        <v>596.78594070768804</v>
      </c>
      <c r="AY109" s="11" t="s">
        <v>152</v>
      </c>
      <c r="AZ109" s="90">
        <f t="shared" si="231"/>
        <v>0</v>
      </c>
      <c r="BA109" s="90">
        <f t="shared" si="231"/>
        <v>148.2062384530212</v>
      </c>
      <c r="BB109" s="90">
        <f t="shared" si="231"/>
        <v>234.43772307667291</v>
      </c>
      <c r="BC109" s="15">
        <f t="shared" ref="BC109:BC117" si="240">SUM(AZ109:BB109)</f>
        <v>382.64396152969414</v>
      </c>
      <c r="BE109" s="11" t="str">
        <f t="shared" si="232"/>
        <v>DRIVE_LOCAL</v>
      </c>
      <c r="BF109" s="90">
        <f t="shared" si="233"/>
        <v>3.3160064361020991</v>
      </c>
      <c r="BG109" s="90">
        <f t="shared" si="233"/>
        <v>53.295419298970685</v>
      </c>
      <c r="BH109" s="90">
        <f t="shared" si="233"/>
        <v>157.53055344292113</v>
      </c>
      <c r="BI109" s="15">
        <f t="shared" ref="BI109:BI117" si="241">SUM(BF109:BH109)</f>
        <v>214.1419791779939</v>
      </c>
      <c r="BR109" s="67" t="s">
        <v>257</v>
      </c>
      <c r="BS109" s="68">
        <v>692.15707385697192</v>
      </c>
      <c r="BT109" s="68">
        <v>1089.4046293555423</v>
      </c>
      <c r="BU109" s="68">
        <v>1813.7052356357015</v>
      </c>
      <c r="BV109" s="69">
        <v>3595.2669388482154</v>
      </c>
      <c r="BW109" s="64"/>
      <c r="BX109" s="67" t="s">
        <v>257</v>
      </c>
      <c r="BY109" s="68">
        <v>943.85245718308499</v>
      </c>
      <c r="BZ109" s="68">
        <v>1544.9842617520949</v>
      </c>
      <c r="CA109" s="68">
        <v>2216.9784597649291</v>
      </c>
      <c r="CB109" s="69">
        <v>4705.8151787001088</v>
      </c>
    </row>
    <row r="110" spans="1:80" x14ac:dyDescent="0.45">
      <c r="A110" s="11"/>
      <c r="B110" s="39"/>
      <c r="C110" s="39"/>
      <c r="D110" s="39"/>
      <c r="E110" s="13"/>
      <c r="G110" s="11"/>
      <c r="H110" s="39"/>
      <c r="I110" s="39"/>
      <c r="J110" s="39"/>
      <c r="K110" s="17"/>
      <c r="M110" s="11"/>
      <c r="N110" s="39"/>
      <c r="O110" s="39"/>
      <c r="P110" s="39"/>
      <c r="Q110" s="17"/>
      <c r="T110" s="11"/>
      <c r="U110" s="14"/>
      <c r="V110" s="14"/>
      <c r="W110" s="14"/>
      <c r="X110" s="15"/>
      <c r="AC110" s="11"/>
      <c r="AD110" s="14"/>
      <c r="AE110" s="14"/>
      <c r="AF110" s="14"/>
      <c r="AG110" s="15"/>
      <c r="AH110" s="14"/>
      <c r="AI110" s="14"/>
      <c r="AJ110" s="14"/>
      <c r="AK110" s="14"/>
      <c r="AL110" s="11"/>
      <c r="AM110" s="14"/>
      <c r="AN110" s="14"/>
      <c r="AO110" s="14"/>
      <c r="AP110" s="15"/>
      <c r="AS110" s="11" t="s">
        <v>154</v>
      </c>
      <c r="AT110" s="14">
        <f t="shared" si="230"/>
        <v>19.099023848087782</v>
      </c>
      <c r="AU110" s="14">
        <f t="shared" si="230"/>
        <v>27.374049619385723</v>
      </c>
      <c r="AV110" s="14">
        <f t="shared" si="230"/>
        <v>17.882229009324064</v>
      </c>
      <c r="AW110" s="15">
        <f t="shared" si="239"/>
        <v>64.355302476797561</v>
      </c>
      <c r="AY110" s="11" t="s">
        <v>154</v>
      </c>
      <c r="AZ110" s="90">
        <f t="shared" si="231"/>
        <v>12.187753894678517</v>
      </c>
      <c r="BA110" s="90">
        <f t="shared" si="231"/>
        <v>0</v>
      </c>
      <c r="BB110" s="90">
        <f t="shared" si="231"/>
        <v>8.1928995648385232</v>
      </c>
      <c r="BC110" s="15">
        <f t="shared" si="240"/>
        <v>20.380653459517042</v>
      </c>
      <c r="BE110" s="11" t="str">
        <f t="shared" si="232"/>
        <v>WALK_BRT</v>
      </c>
      <c r="BF110" s="90">
        <f t="shared" si="233"/>
        <v>6.9112699534092661</v>
      </c>
      <c r="BG110" s="90">
        <f t="shared" si="233"/>
        <v>27.374049619385723</v>
      </c>
      <c r="BH110" s="90">
        <f t="shared" si="233"/>
        <v>9.6893294444855407</v>
      </c>
      <c r="BI110" s="15">
        <f t="shared" si="241"/>
        <v>43.974649017280527</v>
      </c>
      <c r="BR110" s="67" t="s">
        <v>258</v>
      </c>
      <c r="BS110" s="68">
        <v>0</v>
      </c>
      <c r="BT110" s="68">
        <v>218.73022503991564</v>
      </c>
      <c r="BU110" s="68">
        <v>345.9949895608512</v>
      </c>
      <c r="BV110" s="69">
        <v>564.72521460076678</v>
      </c>
      <c r="BW110" s="64"/>
      <c r="BX110" s="67" t="s">
        <v>258</v>
      </c>
      <c r="BY110" s="68">
        <v>4.8939291731119114</v>
      </c>
      <c r="BZ110" s="68">
        <v>78.656061840174758</v>
      </c>
      <c r="CA110" s="68">
        <v>232.49151833885031</v>
      </c>
      <c r="CB110" s="69">
        <v>316.04150935213698</v>
      </c>
    </row>
    <row r="111" spans="1:80" x14ac:dyDescent="0.45">
      <c r="A111" s="11" t="s">
        <v>153</v>
      </c>
      <c r="B111" s="16">
        <f>(AD111+AM111)/(AD114+AM114)</f>
        <v>0.38845402081293862</v>
      </c>
      <c r="C111" s="16">
        <f>(AE111+AN111)/(AE114+AN114)</f>
        <v>0.3658453442531171</v>
      </c>
      <c r="D111" s="16">
        <f>(AF111+AO111)/(AF114+AO114)</f>
        <v>0.32237041041365833</v>
      </c>
      <c r="E111" s="13">
        <f>(AG111+AP111)/(AG114+AP114)</f>
        <v>0.34610164385317482</v>
      </c>
      <c r="G111" s="11" t="s">
        <v>153</v>
      </c>
      <c r="H111" s="16">
        <f>AD111/AD114</f>
        <v>0.37490048520452196</v>
      </c>
      <c r="I111" s="16">
        <f>AE111/AE114</f>
        <v>0.36934490466586611</v>
      </c>
      <c r="J111" s="16">
        <f>AF111/AF114</f>
        <v>0.31390125371462052</v>
      </c>
      <c r="K111" s="17">
        <f>AG111/AG114</f>
        <v>0.33914009264643757</v>
      </c>
      <c r="M111" s="11" t="str">
        <f>G111</f>
        <v>LRT</v>
      </c>
      <c r="N111" s="16">
        <f>AM111/AM114</f>
        <v>0.39905010770723359</v>
      </c>
      <c r="O111" s="16">
        <f>AN111/AN114</f>
        <v>0.36291426704861707</v>
      </c>
      <c r="P111" s="16">
        <f>AO111/AO114</f>
        <v>0.33080091494661507</v>
      </c>
      <c r="Q111" s="17">
        <f>AP111/AP114</f>
        <v>0.35242982274513862</v>
      </c>
      <c r="T111" s="11" t="s">
        <v>153</v>
      </c>
      <c r="U111" s="14">
        <f t="shared" ref="U111:W113" si="242">AD111+AM111</f>
        <v>826.53251594824746</v>
      </c>
      <c r="V111" s="14">
        <f t="shared" si="242"/>
        <v>1602.9031331148358</v>
      </c>
      <c r="W111" s="14">
        <f t="shared" si="242"/>
        <v>2399.2407950966244</v>
      </c>
      <c r="X111" s="15">
        <f t="shared" si="234"/>
        <v>4828.6764441597079</v>
      </c>
      <c r="AC111" s="11" t="s">
        <v>153</v>
      </c>
      <c r="AD111" s="14">
        <f>SUM(AZ112:AZ113)</f>
        <v>350.00277651831169</v>
      </c>
      <c r="AE111" s="14">
        <f t="shared" ref="AE111:AF111" si="243">SUM(BA112:BA113)</f>
        <v>737.59009922259361</v>
      </c>
      <c r="AF111" s="14">
        <f t="shared" si="243"/>
        <v>1165.4329234465833</v>
      </c>
      <c r="AG111" s="15">
        <f t="shared" si="236"/>
        <v>2253.0257991874887</v>
      </c>
      <c r="AL111" s="11" t="str">
        <f>AC111</f>
        <v>LRT</v>
      </c>
      <c r="AM111" s="14">
        <f>SUM(BF112:BF113)</f>
        <v>476.52973942993583</v>
      </c>
      <c r="AN111" s="14">
        <f t="shared" ref="AN111:AO111" si="244">SUM(BG112:BG113)</f>
        <v>865.31303389224206</v>
      </c>
      <c r="AO111" s="14">
        <f t="shared" si="244"/>
        <v>1233.8078716500411</v>
      </c>
      <c r="AP111" s="15">
        <f t="shared" si="238"/>
        <v>2575.6506449722192</v>
      </c>
      <c r="AS111" s="11" t="s">
        <v>155</v>
      </c>
      <c r="AT111" s="14">
        <f t="shared" si="230"/>
        <v>0.44027750734838667</v>
      </c>
      <c r="AU111" s="14">
        <f t="shared" si="230"/>
        <v>1.8347526458268011</v>
      </c>
      <c r="AV111" s="14">
        <f t="shared" si="230"/>
        <v>4.3099816592965512</v>
      </c>
      <c r="AW111" s="15">
        <f t="shared" si="239"/>
        <v>6.5850118124717394</v>
      </c>
      <c r="AY111" s="11" t="s">
        <v>155</v>
      </c>
      <c r="AZ111" s="90">
        <f t="shared" si="231"/>
        <v>0</v>
      </c>
      <c r="BA111" s="90">
        <f t="shared" si="231"/>
        <v>0</v>
      </c>
      <c r="BB111" s="90">
        <f t="shared" si="231"/>
        <v>3.660216156968509</v>
      </c>
      <c r="BC111" s="15">
        <f t="shared" si="240"/>
        <v>3.660216156968509</v>
      </c>
      <c r="BE111" s="11" t="str">
        <f t="shared" si="232"/>
        <v>DRIVE_BRT</v>
      </c>
      <c r="BF111" s="90">
        <f t="shared" si="233"/>
        <v>0.44027750734838667</v>
      </c>
      <c r="BG111" s="90">
        <f t="shared" si="233"/>
        <v>1.8347526458268011</v>
      </c>
      <c r="BH111" s="90">
        <f t="shared" si="233"/>
        <v>0.64976550232804198</v>
      </c>
      <c r="BI111" s="15">
        <f t="shared" si="241"/>
        <v>2.92479565550323</v>
      </c>
      <c r="BR111" s="67" t="s">
        <v>309</v>
      </c>
      <c r="BS111" s="68">
        <v>17.987300534310251</v>
      </c>
      <c r="BT111" s="68">
        <v>0</v>
      </c>
      <c r="BU111" s="68">
        <v>12.091493477277618</v>
      </c>
      <c r="BV111" s="69">
        <v>30.078794011587867</v>
      </c>
      <c r="BW111" s="64"/>
      <c r="BX111" s="67" t="s">
        <v>309</v>
      </c>
      <c r="BY111" s="68">
        <v>10.199999999999999</v>
      </c>
      <c r="BZ111" s="68">
        <v>40.4</v>
      </c>
      <c r="CA111" s="68">
        <v>14.3</v>
      </c>
      <c r="CB111" s="69">
        <v>64.899999999999991</v>
      </c>
    </row>
    <row r="112" spans="1:80" x14ac:dyDescent="0.45">
      <c r="A112" s="11" t="s">
        <v>149</v>
      </c>
      <c r="B112" s="16">
        <f>(AD112+AM112)/(AD114+AM114)</f>
        <v>0</v>
      </c>
      <c r="C112" s="16">
        <f>(AE112+AN112)/(AE114+AN114)</f>
        <v>1.6519617094098982E-3</v>
      </c>
      <c r="D112" s="16">
        <f>(AF112+AO112)/(AF114+AO114)</f>
        <v>1.1262454430700021E-2</v>
      </c>
      <c r="E112" s="13">
        <f>(AG112+AP112)/(AG114+AP114)</f>
        <v>6.5267457158701926E-3</v>
      </c>
      <c r="G112" s="11" t="s">
        <v>149</v>
      </c>
      <c r="H112" s="16">
        <f>AD112/AD114</f>
        <v>0</v>
      </c>
      <c r="I112" s="16">
        <f>AE112/AE114</f>
        <v>3.6243218344698958E-3</v>
      </c>
      <c r="J112" s="16">
        <f>AF112/AF114</f>
        <v>2.2576544947643027E-2</v>
      </c>
      <c r="K112" s="17">
        <f>AG112/AG114</f>
        <v>1.370673782577775E-2</v>
      </c>
      <c r="M112" s="11" t="str">
        <f>G112</f>
        <v>Express</v>
      </c>
      <c r="N112" s="16">
        <f>AM112/AM114</f>
        <v>0</v>
      </c>
      <c r="O112" s="16">
        <f>AN112/AN114</f>
        <v>0</v>
      </c>
      <c r="P112" s="16">
        <f>AO112/AO114</f>
        <v>0</v>
      </c>
      <c r="Q112" s="17">
        <f>AP112/AP114</f>
        <v>0</v>
      </c>
      <c r="T112" s="11" t="s">
        <v>149</v>
      </c>
      <c r="U112" s="14">
        <f t="shared" si="242"/>
        <v>0</v>
      </c>
      <c r="V112" s="14">
        <f t="shared" si="242"/>
        <v>7.237852391437956</v>
      </c>
      <c r="W112" s="14">
        <f t="shared" si="242"/>
        <v>83.820782708869132</v>
      </c>
      <c r="X112" s="15">
        <f t="shared" si="234"/>
        <v>91.058635100307086</v>
      </c>
      <c r="AC112" s="11" t="s">
        <v>149</v>
      </c>
      <c r="AD112" s="14">
        <f>SUM(AZ114:AZ115)</f>
        <v>0</v>
      </c>
      <c r="AE112" s="14">
        <f t="shared" ref="AE112:AF112" si="245">SUM(BA114:BA115)</f>
        <v>7.237852391437956</v>
      </c>
      <c r="AF112" s="14">
        <f t="shared" si="245"/>
        <v>83.820782708869132</v>
      </c>
      <c r="AG112" s="15">
        <f t="shared" si="236"/>
        <v>91.058635100307086</v>
      </c>
      <c r="AH112" s="14"/>
      <c r="AI112" s="14"/>
      <c r="AJ112" s="14"/>
      <c r="AK112" s="14"/>
      <c r="AL112" s="11" t="str">
        <f>AC112</f>
        <v>Express</v>
      </c>
      <c r="AM112" s="14">
        <f>SUM(BF114:BF115)</f>
        <v>0</v>
      </c>
      <c r="AN112" s="14">
        <f t="shared" ref="AN112:AO112" si="246">SUM(BG114:BG115)</f>
        <v>0</v>
      </c>
      <c r="AO112" s="14">
        <f t="shared" si="246"/>
        <v>0</v>
      </c>
      <c r="AP112" s="15">
        <f t="shared" si="238"/>
        <v>0</v>
      </c>
      <c r="AS112" s="11" t="s">
        <v>157</v>
      </c>
      <c r="AT112" s="14">
        <f t="shared" si="230"/>
        <v>796.28053365963865</v>
      </c>
      <c r="AU112" s="14">
        <f t="shared" si="230"/>
        <v>1356.1097339788375</v>
      </c>
      <c r="AV112" s="14">
        <f t="shared" si="230"/>
        <v>1568.7372803887874</v>
      </c>
      <c r="AW112" s="15">
        <f t="shared" si="239"/>
        <v>3721.1275480272634</v>
      </c>
      <c r="AY112" s="11" t="s">
        <v>157</v>
      </c>
      <c r="AZ112" s="90">
        <f t="shared" si="231"/>
        <v>337.93742464718207</v>
      </c>
      <c r="BA112" s="90">
        <f t="shared" si="231"/>
        <v>578.45687877712328</v>
      </c>
      <c r="BB112" s="90">
        <f t="shared" si="231"/>
        <v>700.52433509354057</v>
      </c>
      <c r="BC112" s="15">
        <f t="shared" si="240"/>
        <v>1616.9186385178459</v>
      </c>
      <c r="BE112" s="11" t="str">
        <f t="shared" si="232"/>
        <v>WALK_LRT</v>
      </c>
      <c r="BF112" s="90">
        <f t="shared" si="233"/>
        <v>458.34310901245664</v>
      </c>
      <c r="BG112" s="90">
        <f t="shared" si="233"/>
        <v>777.65285520171415</v>
      </c>
      <c r="BH112" s="90">
        <f t="shared" si="233"/>
        <v>868.21294529524698</v>
      </c>
      <c r="BI112" s="15">
        <f t="shared" si="241"/>
        <v>2104.2089095094179</v>
      </c>
      <c r="BR112" s="67" t="s">
        <v>310</v>
      </c>
      <c r="BS112" s="68">
        <v>0</v>
      </c>
      <c r="BT112" s="68">
        <v>0</v>
      </c>
      <c r="BU112" s="68">
        <v>5.4019312011770237</v>
      </c>
      <c r="BV112" s="69">
        <v>5.4019312011770237</v>
      </c>
      <c r="BW112" s="64"/>
      <c r="BX112" s="67" t="s">
        <v>310</v>
      </c>
      <c r="BY112" s="68">
        <v>0.64978370187063206</v>
      </c>
      <c r="BZ112" s="68">
        <v>2.7078202868058554</v>
      </c>
      <c r="CA112" s="68">
        <v>0.95895662713575369</v>
      </c>
      <c r="CB112" s="69">
        <v>4.3165606158122412</v>
      </c>
    </row>
    <row r="113" spans="1:80" x14ac:dyDescent="0.45">
      <c r="A113" s="11" t="s">
        <v>156</v>
      </c>
      <c r="B113" s="16">
        <f>(AD113+AM113)/(AD114+AM114)</f>
        <v>7.9821866192773941E-2</v>
      </c>
      <c r="C113" s="16">
        <f>(AE113+AN113)/(AE114+AN114)</f>
        <v>0.17243914064360005</v>
      </c>
      <c r="D113" s="16">
        <f>(AF113+AO113)/(AF114+AO114)</f>
        <v>0.24375991446246539</v>
      </c>
      <c r="E113" s="13">
        <f>(AG113+AP113)/(AG114+AP114)</f>
        <v>0.19636027033276052</v>
      </c>
      <c r="G113" s="11" t="s">
        <v>156</v>
      </c>
      <c r="H113" s="16">
        <f>AD113/AD114</f>
        <v>0.10969425179820042</v>
      </c>
      <c r="I113" s="16">
        <f>AE113/AE114</f>
        <v>0.18318995948949016</v>
      </c>
      <c r="J113" s="16">
        <f>AF113/AF114</f>
        <v>0.26618382614129316</v>
      </c>
      <c r="K113" s="17">
        <f>AG113/AG114</f>
        <v>0.21924401998617829</v>
      </c>
      <c r="M113" s="11" t="str">
        <f>G113</f>
        <v>CRT</v>
      </c>
      <c r="N113" s="16">
        <f>AM113/AM114</f>
        <v>5.6467783334982799E-2</v>
      </c>
      <c r="O113" s="16">
        <f>AN113/AN114</f>
        <v>0.16343472970841527</v>
      </c>
      <c r="P113" s="16">
        <f>AO113/AO114</f>
        <v>0.22143834269647633</v>
      </c>
      <c r="Q113" s="17">
        <f>AP113/AP114</f>
        <v>0.17555851836322905</v>
      </c>
      <c r="T113" s="11" t="s">
        <v>156</v>
      </c>
      <c r="U113" s="14">
        <f t="shared" si="242"/>
        <v>169.84086753414886</v>
      </c>
      <c r="V113" s="14">
        <f t="shared" si="242"/>
        <v>755.51935579101291</v>
      </c>
      <c r="W113" s="14">
        <f t="shared" si="242"/>
        <v>1814.1824190289642</v>
      </c>
      <c r="X113" s="15">
        <f t="shared" si="234"/>
        <v>2739.5426423541257</v>
      </c>
      <c r="AC113" s="11" t="s">
        <v>156</v>
      </c>
      <c r="AD113" s="14">
        <f>SUM(AZ116:AZ117)</f>
        <v>102.40929049884798</v>
      </c>
      <c r="AE113" s="14">
        <f t="shared" ref="AE113:AF113" si="247">SUM(BA116:BA117)</f>
        <v>365.83447798927574</v>
      </c>
      <c r="AF113" s="14">
        <f t="shared" si="247"/>
        <v>988.27064563455531</v>
      </c>
      <c r="AG113" s="15">
        <f t="shared" si="236"/>
        <v>1456.514414122679</v>
      </c>
      <c r="AL113" s="11" t="str">
        <f>AC113</f>
        <v>CRT</v>
      </c>
      <c r="AM113" s="14">
        <f>SUM(BF116:BF117)</f>
        <v>67.431577035300862</v>
      </c>
      <c r="AN113" s="14">
        <f t="shared" ref="AN113:AO113" si="248">SUM(BG116:BG117)</f>
        <v>389.68487780173723</v>
      </c>
      <c r="AO113" s="14">
        <f t="shared" si="248"/>
        <v>825.9117733944089</v>
      </c>
      <c r="AP113" s="15">
        <f t="shared" si="238"/>
        <v>1283.028228231447</v>
      </c>
      <c r="AS113" s="11" t="s">
        <v>158</v>
      </c>
      <c r="AT113" s="14">
        <f t="shared" si="230"/>
        <v>30.251982288608836</v>
      </c>
      <c r="AU113" s="14">
        <f t="shared" si="230"/>
        <v>246.79339913599819</v>
      </c>
      <c r="AV113" s="14">
        <f t="shared" si="230"/>
        <v>830.50351470783676</v>
      </c>
      <c r="AW113" s="15">
        <f t="shared" si="239"/>
        <v>1107.5488961324438</v>
      </c>
      <c r="AY113" s="11" t="s">
        <v>158</v>
      </c>
      <c r="AZ113" s="90">
        <f t="shared" si="231"/>
        <v>12.065351871129625</v>
      </c>
      <c r="BA113" s="90">
        <f t="shared" si="231"/>
        <v>159.1332204454703</v>
      </c>
      <c r="BB113" s="90">
        <f t="shared" si="231"/>
        <v>464.90858835304272</v>
      </c>
      <c r="BC113" s="15">
        <f t="shared" si="240"/>
        <v>636.10716066964267</v>
      </c>
      <c r="BE113" s="11" t="str">
        <f t="shared" si="232"/>
        <v>DRIVE_LRT</v>
      </c>
      <c r="BF113" s="90">
        <f t="shared" si="233"/>
        <v>18.186630417479211</v>
      </c>
      <c r="BG113" s="90">
        <f t="shared" si="233"/>
        <v>87.660178690527886</v>
      </c>
      <c r="BH113" s="90">
        <f t="shared" si="233"/>
        <v>365.5949263547941</v>
      </c>
      <c r="BI113" s="15">
        <f t="shared" si="241"/>
        <v>471.4417354628012</v>
      </c>
      <c r="BR113" s="67" t="s">
        <v>259</v>
      </c>
      <c r="BS113" s="68">
        <v>498.74505765773227</v>
      </c>
      <c r="BT113" s="68">
        <v>853.71577196403871</v>
      </c>
      <c r="BU113" s="68">
        <v>1033.8690669186462</v>
      </c>
      <c r="BV113" s="69">
        <v>2386.3298965404174</v>
      </c>
      <c r="BW113" s="64"/>
      <c r="BX113" s="67" t="s">
        <v>259</v>
      </c>
      <c r="BY113" s="68">
        <v>676.44582593982943</v>
      </c>
      <c r="BZ113" s="68">
        <v>1147.6992183100404</v>
      </c>
      <c r="CA113" s="68">
        <v>1281.3523566161741</v>
      </c>
      <c r="CB113" s="69">
        <v>3105.4974008660438</v>
      </c>
    </row>
    <row r="114" spans="1:80" x14ac:dyDescent="0.45">
      <c r="A114" s="11"/>
      <c r="B114" s="18">
        <f>SUM(B108:B113)</f>
        <v>0.99999999999999989</v>
      </c>
      <c r="C114" s="18">
        <f>SUM(C108:C113)</f>
        <v>1</v>
      </c>
      <c r="D114" s="18">
        <f>SUM(D108:D113)</f>
        <v>1</v>
      </c>
      <c r="E114" s="19">
        <f>SUM(E108:E113)</f>
        <v>0.99999999999999978</v>
      </c>
      <c r="F114" s="14"/>
      <c r="G114" s="11"/>
      <c r="H114" s="18">
        <f>SUM(H108:H113)</f>
        <v>1</v>
      </c>
      <c r="I114" s="18">
        <f>SUM(I108:I113)</f>
        <v>1.0000000000000002</v>
      </c>
      <c r="J114" s="18">
        <f>SUM(J108:J113)</f>
        <v>1</v>
      </c>
      <c r="K114" s="19">
        <f>SUM(K108:K113)</f>
        <v>1</v>
      </c>
      <c r="L114" s="14"/>
      <c r="M114" s="11"/>
      <c r="N114" s="18">
        <f>SUM(N108:N113)</f>
        <v>0.99999999999999989</v>
      </c>
      <c r="O114" s="18">
        <f>SUM(O108:O113)</f>
        <v>1</v>
      </c>
      <c r="P114" s="18">
        <f>SUM(P108:P113)</f>
        <v>1</v>
      </c>
      <c r="Q114" s="19">
        <f>SUM(Q108:Q113)</f>
        <v>1</v>
      </c>
      <c r="T114" s="11"/>
      <c r="U114" s="20">
        <f>SUM(U108:U113)</f>
        <v>2127.748643761026</v>
      </c>
      <c r="V114" s="20">
        <f>SUM(V108:V113)</f>
        <v>4381.3681335407036</v>
      </c>
      <c r="W114" s="20">
        <f>SUM(W108:W113)</f>
        <v>7442.4969463480656</v>
      </c>
      <c r="X114" s="21">
        <f>SUM(X108:X113)</f>
        <v>13951.613723649796</v>
      </c>
      <c r="Y114" s="14"/>
      <c r="Z114" s="14"/>
      <c r="AA114" s="14"/>
      <c r="AB114" s="14"/>
      <c r="AC114" s="11"/>
      <c r="AD114" s="20">
        <f>SUM(AD108:AD113)</f>
        <v>933.58848636158029</v>
      </c>
      <c r="AE114" s="20">
        <f>SUM(AE108:AE113)</f>
        <v>1997.022538837693</v>
      </c>
      <c r="AF114" s="20">
        <f>SUM(AF108:AF113)</f>
        <v>3712.7373964110461</v>
      </c>
      <c r="AG114" s="21">
        <f>SUM(AG108:AG113)</f>
        <v>6643.3484216103197</v>
      </c>
      <c r="AL114" s="14"/>
      <c r="AM114" s="20">
        <f>SUM(AM108:AM113)</f>
        <v>1194.1601573994458</v>
      </c>
      <c r="AN114" s="20">
        <f>SUM(AN108:AN113)</f>
        <v>2384.3455947030106</v>
      </c>
      <c r="AO114" s="20">
        <f>SUM(AO108:AO113)</f>
        <v>3729.7595499370186</v>
      </c>
      <c r="AP114" s="21">
        <f>SUM(AP108:AP113)</f>
        <v>7308.2653020394755</v>
      </c>
      <c r="AS114" s="11" t="s">
        <v>159</v>
      </c>
      <c r="AT114" s="14">
        <f t="shared" si="230"/>
        <v>0</v>
      </c>
      <c r="AU114" s="14">
        <f t="shared" si="230"/>
        <v>7.237852391437956</v>
      </c>
      <c r="AV114" s="14">
        <f t="shared" si="230"/>
        <v>36.662815368887095</v>
      </c>
      <c r="AW114" s="15">
        <f t="shared" si="239"/>
        <v>43.900667760325049</v>
      </c>
      <c r="AY114" s="11" t="s">
        <v>159</v>
      </c>
      <c r="AZ114" s="90">
        <f t="shared" si="231"/>
        <v>0</v>
      </c>
      <c r="BA114" s="90">
        <f t="shared" si="231"/>
        <v>7.237852391437956</v>
      </c>
      <c r="BB114" s="90">
        <f t="shared" si="231"/>
        <v>36.662815368887095</v>
      </c>
      <c r="BC114" s="15">
        <f t="shared" si="240"/>
        <v>43.900667760325049</v>
      </c>
      <c r="BE114" s="11" t="str">
        <f t="shared" si="232"/>
        <v>WALK_Express/Fast</v>
      </c>
      <c r="BF114" s="90">
        <f t="shared" si="233"/>
        <v>0</v>
      </c>
      <c r="BG114" s="90">
        <f t="shared" si="233"/>
        <v>0</v>
      </c>
      <c r="BH114" s="90">
        <f t="shared" si="233"/>
        <v>0</v>
      </c>
      <c r="BI114" s="15">
        <f t="shared" si="241"/>
        <v>0</v>
      </c>
      <c r="BR114" s="67" t="s">
        <v>260</v>
      </c>
      <c r="BS114" s="68">
        <v>17.806653468197194</v>
      </c>
      <c r="BT114" s="68">
        <v>234.8568149538288</v>
      </c>
      <c r="BU114" s="68">
        <v>686.13549075185767</v>
      </c>
      <c r="BV114" s="69">
        <v>938.79895917388365</v>
      </c>
      <c r="BW114" s="64"/>
      <c r="BX114" s="67" t="s">
        <v>260</v>
      </c>
      <c r="BY114" s="68">
        <v>26.840744394129867</v>
      </c>
      <c r="BZ114" s="68">
        <v>129.37330312243358</v>
      </c>
      <c r="CA114" s="68">
        <v>539.56339051397993</v>
      </c>
      <c r="CB114" s="69">
        <v>695.77743803054341</v>
      </c>
    </row>
    <row r="115" spans="1:80" x14ac:dyDescent="0.45">
      <c r="A115" s="11"/>
      <c r="B115" s="14"/>
      <c r="C115" s="14"/>
      <c r="D115" s="14"/>
      <c r="E115" s="14"/>
      <c r="F115" s="14"/>
      <c r="G115" s="11"/>
      <c r="H115" s="14"/>
      <c r="I115" s="14"/>
      <c r="J115" s="14"/>
      <c r="K115" s="14"/>
      <c r="L115" s="14"/>
      <c r="M115" s="11"/>
      <c r="N115" s="14"/>
      <c r="O115" s="14"/>
      <c r="P115" s="14"/>
      <c r="Q115" s="14"/>
      <c r="T115" s="11"/>
      <c r="U115" s="27"/>
      <c r="V115" s="27"/>
      <c r="W115" s="27"/>
      <c r="X115" s="27"/>
      <c r="Y115" s="14"/>
      <c r="Z115" s="14"/>
      <c r="AA115" s="14"/>
      <c r="AB115" s="14"/>
      <c r="AC115" s="11"/>
      <c r="AD115" s="14"/>
      <c r="AE115" s="14"/>
      <c r="AF115" s="14"/>
      <c r="AG115" s="14"/>
      <c r="AL115" s="14"/>
      <c r="AM115" s="14"/>
      <c r="AN115" s="14"/>
      <c r="AO115" s="14"/>
      <c r="AP115" s="14"/>
      <c r="AS115" s="11" t="s">
        <v>160</v>
      </c>
      <c r="AT115" s="14">
        <f t="shared" si="230"/>
        <v>0</v>
      </c>
      <c r="AU115" s="14">
        <f t="shared" si="230"/>
        <v>0</v>
      </c>
      <c r="AV115" s="14">
        <f t="shared" si="230"/>
        <v>47.157967339982036</v>
      </c>
      <c r="AW115" s="15">
        <f t="shared" si="239"/>
        <v>47.157967339982036</v>
      </c>
      <c r="AY115" s="11" t="s">
        <v>160</v>
      </c>
      <c r="AZ115" s="90">
        <f t="shared" si="231"/>
        <v>0</v>
      </c>
      <c r="BA115" s="90">
        <f t="shared" si="231"/>
        <v>0</v>
      </c>
      <c r="BB115" s="90">
        <f t="shared" si="231"/>
        <v>47.157967339982036</v>
      </c>
      <c r="BC115" s="15">
        <f t="shared" si="240"/>
        <v>47.157967339982036</v>
      </c>
      <c r="BE115" s="11" t="str">
        <f t="shared" si="232"/>
        <v>DRIVE_Express/Fast</v>
      </c>
      <c r="BF115" s="90">
        <f t="shared" si="233"/>
        <v>0</v>
      </c>
      <c r="BG115" s="90">
        <f t="shared" si="233"/>
        <v>0</v>
      </c>
      <c r="BH115" s="90">
        <f t="shared" si="233"/>
        <v>0</v>
      </c>
      <c r="BI115" s="15">
        <f t="shared" si="241"/>
        <v>0</v>
      </c>
      <c r="BR115" s="67" t="s">
        <v>261</v>
      </c>
      <c r="BS115" s="68">
        <v>0</v>
      </c>
      <c r="BT115" s="68">
        <v>10.6819867969778</v>
      </c>
      <c r="BU115" s="68">
        <v>54.108827940974436</v>
      </c>
      <c r="BV115" s="69">
        <v>64.790814737952232</v>
      </c>
      <c r="BW115" s="64"/>
      <c r="BX115" s="67" t="s">
        <v>261</v>
      </c>
      <c r="BY115" s="68">
        <v>0</v>
      </c>
      <c r="BZ115" s="68">
        <v>0</v>
      </c>
      <c r="CA115" s="68">
        <v>0</v>
      </c>
      <c r="CB115" s="69">
        <v>0</v>
      </c>
    </row>
    <row r="116" spans="1:80" x14ac:dyDescent="0.45">
      <c r="A116"/>
      <c r="B116" s="10" t="s">
        <v>111</v>
      </c>
      <c r="C116" s="10" t="s">
        <v>112</v>
      </c>
      <c r="D116" s="10" t="s">
        <v>150</v>
      </c>
      <c r="E116" s="10" t="s">
        <v>114</v>
      </c>
      <c r="F116" s="14"/>
      <c r="G116"/>
      <c r="H116" s="10" t="s">
        <v>111</v>
      </c>
      <c r="I116" s="10" t="s">
        <v>112</v>
      </c>
      <c r="J116" s="10" t="s">
        <v>150</v>
      </c>
      <c r="K116" s="10" t="s">
        <v>114</v>
      </c>
      <c r="L116" s="14"/>
      <c r="M116"/>
      <c r="N116" s="10" t="s">
        <v>111</v>
      </c>
      <c r="O116" s="10" t="s">
        <v>112</v>
      </c>
      <c r="P116" s="10" t="s">
        <v>150</v>
      </c>
      <c r="Q116" s="10" t="s">
        <v>114</v>
      </c>
      <c r="T116"/>
      <c r="U116" s="10" t="s">
        <v>111</v>
      </c>
      <c r="V116" s="10" t="s">
        <v>112</v>
      </c>
      <c r="W116" s="10" t="s">
        <v>150</v>
      </c>
      <c r="X116" s="10" t="s">
        <v>114</v>
      </c>
      <c r="Y116" s="14"/>
      <c r="Z116" s="14"/>
      <c r="AA116" s="14"/>
      <c r="AB116" s="14"/>
      <c r="AC116"/>
      <c r="AD116" s="10" t="s">
        <v>111</v>
      </c>
      <c r="AE116" s="10" t="s">
        <v>112</v>
      </c>
      <c r="AF116" s="10" t="s">
        <v>150</v>
      </c>
      <c r="AG116" s="10" t="s">
        <v>114</v>
      </c>
      <c r="AL116"/>
      <c r="AM116" s="10" t="s">
        <v>111</v>
      </c>
      <c r="AN116" s="10" t="s">
        <v>112</v>
      </c>
      <c r="AO116" s="10" t="s">
        <v>150</v>
      </c>
      <c r="AP116" s="10" t="s">
        <v>114</v>
      </c>
      <c r="AS116" s="11" t="s">
        <v>162</v>
      </c>
      <c r="AT116" s="14">
        <f t="shared" si="230"/>
        <v>130.25585208754779</v>
      </c>
      <c r="AU116" s="14">
        <f t="shared" si="230"/>
        <v>367.85083733721279</v>
      </c>
      <c r="AV116" s="14">
        <f t="shared" si="230"/>
        <v>946.92533016586606</v>
      </c>
      <c r="AW116" s="15">
        <f t="shared" si="239"/>
        <v>1445.0320195906265</v>
      </c>
      <c r="AY116" s="11" t="s">
        <v>162</v>
      </c>
      <c r="AZ116" s="90">
        <f t="shared" si="231"/>
        <v>69.346349859427278</v>
      </c>
      <c r="BA116" s="90">
        <f t="shared" si="231"/>
        <v>155.17182075321159</v>
      </c>
      <c r="BB116" s="90">
        <f t="shared" si="231"/>
        <v>371.24858369412561</v>
      </c>
      <c r="BC116" s="15">
        <f t="shared" si="240"/>
        <v>595.76675430676448</v>
      </c>
      <c r="BE116" s="11" t="str">
        <f t="shared" si="232"/>
        <v>WALK_CRT</v>
      </c>
      <c r="BF116" s="90">
        <f t="shared" si="233"/>
        <v>60.909502228120516</v>
      </c>
      <c r="BG116" s="90">
        <f t="shared" si="233"/>
        <v>212.6790165840012</v>
      </c>
      <c r="BH116" s="90">
        <f t="shared" si="233"/>
        <v>575.67674647174044</v>
      </c>
      <c r="BI116" s="15">
        <f t="shared" si="241"/>
        <v>849.26526528386216</v>
      </c>
      <c r="BR116" s="67" t="s">
        <v>262</v>
      </c>
      <c r="BS116" s="68">
        <v>0</v>
      </c>
      <c r="BT116" s="68">
        <v>0</v>
      </c>
      <c r="BU116" s="68">
        <v>69.598101377958514</v>
      </c>
      <c r="BV116" s="69">
        <v>69.598101377958514</v>
      </c>
      <c r="BW116" s="64"/>
      <c r="BX116" s="67" t="s">
        <v>262</v>
      </c>
      <c r="BY116" s="68">
        <v>0</v>
      </c>
      <c r="BZ116" s="68">
        <v>0</v>
      </c>
      <c r="CA116" s="68">
        <v>0</v>
      </c>
      <c r="CB116" s="69">
        <v>0</v>
      </c>
    </row>
    <row r="117" spans="1:80" x14ac:dyDescent="0.45">
      <c r="A117" s="11" t="s">
        <v>161</v>
      </c>
      <c r="B117" s="16">
        <f>(AD117+AM117)/(AD119+AM119)</f>
        <v>0.96541260552817165</v>
      </c>
      <c r="C117" s="16">
        <f>(AE117+AN117)/(AE119+AN119)</f>
        <v>0.80878157177115151</v>
      </c>
      <c r="D117" s="16">
        <f>(AF117+AO117)/(AF119+AO119)</f>
        <v>0.71230128214691912</v>
      </c>
      <c r="E117" s="17">
        <f>(AG117+AP117)/(AG119+AP119)</f>
        <v>0.78120176638910577</v>
      </c>
      <c r="F117" s="14"/>
      <c r="G117" s="11" t="s">
        <v>161</v>
      </c>
      <c r="H117" s="16">
        <f>AD117/AD119</f>
        <v>0.95166147272614066</v>
      </c>
      <c r="I117" s="16">
        <f>AE117/AE119</f>
        <v>0.74061278425227828</v>
      </c>
      <c r="J117" s="16">
        <f>AF117/AF119</f>
        <v>0.63175780808287163</v>
      </c>
      <c r="K117" s="17">
        <f>AG117/AG119</f>
        <v>0.70943613927684057</v>
      </c>
      <c r="L117" s="14"/>
      <c r="M117" s="11" t="s">
        <v>161</v>
      </c>
      <c r="N117" s="16">
        <f>AM117/AM119</f>
        <v>0.97616317292807764</v>
      </c>
      <c r="O117" s="16">
        <f>AN117/AN119</f>
        <v>0.86587673676017818</v>
      </c>
      <c r="P117" s="16">
        <f>AO117/AO119</f>
        <v>0.79247716592460182</v>
      </c>
      <c r="Q117" s="17">
        <f>AP117/AP119</f>
        <v>0.84643804967908076</v>
      </c>
      <c r="T117" s="11" t="s">
        <v>161</v>
      </c>
      <c r="U117" s="14">
        <f t="shared" ref="U117:W118" si="249">AD117+AM117</f>
        <v>2054.1553620823656</v>
      </c>
      <c r="V117" s="14">
        <f t="shared" si="249"/>
        <v>3543.5698055530866</v>
      </c>
      <c r="W117" s="14">
        <f t="shared" si="249"/>
        <v>5301.3001172582572</v>
      </c>
      <c r="X117" s="15">
        <f>SUM(U117:W117)</f>
        <v>10899.025284893709</v>
      </c>
      <c r="Y117" s="14"/>
      <c r="Z117" s="14"/>
      <c r="AA117" s="14"/>
      <c r="AB117" s="14"/>
      <c r="AC117" s="11" t="s">
        <v>161</v>
      </c>
      <c r="AD117" s="14">
        <f>AZ108+AZ110+AZ112+AZ114+AZ116</f>
        <v>888.46019385102989</v>
      </c>
      <c r="AE117" s="14">
        <f t="shared" ref="AE117:AF118" si="250">BA108+BA110+BA112+BA114+BA116</f>
        <v>1479.0204227031372</v>
      </c>
      <c r="AF117" s="14">
        <f t="shared" si="250"/>
        <v>2345.5508395439501</v>
      </c>
      <c r="AG117" s="15">
        <f>SUM(AD117:AF117)</f>
        <v>4713.0314560981169</v>
      </c>
      <c r="AL117" s="11" t="s">
        <v>161</v>
      </c>
      <c r="AM117" s="14">
        <f>BF108+BF110+BF112+BF114+BF116</f>
        <v>1165.6951682313356</v>
      </c>
      <c r="AN117" s="14">
        <f t="shared" ref="AN117:AO118" si="251">BG108+BG110+BG112+BG114+BG116</f>
        <v>2064.5493828499493</v>
      </c>
      <c r="AO117" s="14">
        <f>BH108+BH110+BH112+BH114+BH116</f>
        <v>2955.749277714307</v>
      </c>
      <c r="AP117" s="15">
        <f>SUM(AM117:AO117)</f>
        <v>6185.993828795592</v>
      </c>
      <c r="AS117" s="11" t="s">
        <v>164</v>
      </c>
      <c r="AT117" s="14">
        <f t="shared" si="230"/>
        <v>39.585015446601048</v>
      </c>
      <c r="AU117" s="14">
        <f t="shared" si="230"/>
        <v>387.66851845380017</v>
      </c>
      <c r="AV117" s="14">
        <f t="shared" si="230"/>
        <v>867.25708886309815</v>
      </c>
      <c r="AW117" s="15">
        <f t="shared" si="239"/>
        <v>1294.5106227634994</v>
      </c>
      <c r="AY117" s="11" t="s">
        <v>164</v>
      </c>
      <c r="AZ117" s="90">
        <f t="shared" si="231"/>
        <v>33.062940639420709</v>
      </c>
      <c r="BA117" s="90">
        <f t="shared" si="231"/>
        <v>210.66265723606415</v>
      </c>
      <c r="BB117" s="90">
        <f t="shared" si="231"/>
        <v>617.02206194042969</v>
      </c>
      <c r="BC117" s="15">
        <f t="shared" si="240"/>
        <v>860.74765981591452</v>
      </c>
      <c r="BE117" s="11" t="str">
        <f t="shared" si="232"/>
        <v>DRIVE_CRT</v>
      </c>
      <c r="BF117" s="90">
        <f t="shared" si="233"/>
        <v>6.522074807180342</v>
      </c>
      <c r="BG117" s="90">
        <f t="shared" si="233"/>
        <v>177.00586121773605</v>
      </c>
      <c r="BH117" s="90">
        <f t="shared" si="233"/>
        <v>250.23502692266848</v>
      </c>
      <c r="BI117" s="15">
        <f t="shared" si="241"/>
        <v>433.76296294758487</v>
      </c>
      <c r="BR117" s="67" t="s">
        <v>263</v>
      </c>
      <c r="BS117" s="68">
        <v>102.34483290834812</v>
      </c>
      <c r="BT117" s="68">
        <v>229.01038193450987</v>
      </c>
      <c r="BU117" s="68">
        <v>547.90734253002506</v>
      </c>
      <c r="BV117" s="69">
        <v>879.26255737288307</v>
      </c>
      <c r="BW117" s="64"/>
      <c r="BX117" s="67" t="s">
        <v>263</v>
      </c>
      <c r="BY117" s="68">
        <v>89.893308598133842</v>
      </c>
      <c r="BZ117" s="68">
        <v>313.88239553379094</v>
      </c>
      <c r="CA117" s="68">
        <v>849.61271280037272</v>
      </c>
      <c r="CB117" s="69">
        <v>1253.3884169322976</v>
      </c>
    </row>
    <row r="118" spans="1:80" x14ac:dyDescent="0.45">
      <c r="A118" s="11" t="s">
        <v>163</v>
      </c>
      <c r="B118" s="16">
        <f>(AD118+AM118)/(AD119+AM119)</f>
        <v>3.4587394471828348E-2</v>
      </c>
      <c r="C118" s="16">
        <f>(AE118+AN118)/(AE119+AN119)</f>
        <v>0.19121842822884852</v>
      </c>
      <c r="D118" s="16">
        <f>(AF118+AO118)/(AF119+AO119)</f>
        <v>0.28769871785308082</v>
      </c>
      <c r="E118" s="13">
        <f>(AG118+AP118)/(AG119+AP119)</f>
        <v>0.21879823361089418</v>
      </c>
      <c r="F118" s="14"/>
      <c r="G118" s="11" t="s">
        <v>163</v>
      </c>
      <c r="H118" s="16">
        <f>AD118/AD119</f>
        <v>4.8338527273859379E-2</v>
      </c>
      <c r="I118" s="16">
        <f>AE118/AE119</f>
        <v>0.25938721574772172</v>
      </c>
      <c r="J118" s="16">
        <f>AF118/AF119</f>
        <v>0.36824219191712837</v>
      </c>
      <c r="K118" s="17">
        <f>AG118/AG119</f>
        <v>0.29056386072315948</v>
      </c>
      <c r="L118" s="14"/>
      <c r="M118" s="11" t="s">
        <v>163</v>
      </c>
      <c r="N118" s="16">
        <f>AM118/AM119</f>
        <v>2.3836827071922247E-2</v>
      </c>
      <c r="O118" s="16">
        <f>AN118/AN119</f>
        <v>0.13412326323982182</v>
      </c>
      <c r="P118" s="16">
        <f>AO118/AO119</f>
        <v>0.20752283407539818</v>
      </c>
      <c r="Q118" s="17">
        <f>AP118/AP119</f>
        <v>0.15356195032091915</v>
      </c>
      <c r="T118" s="11" t="s">
        <v>163</v>
      </c>
      <c r="U118" s="14">
        <f t="shared" si="249"/>
        <v>73.593281678660375</v>
      </c>
      <c r="V118" s="14">
        <f t="shared" si="249"/>
        <v>837.79832798761709</v>
      </c>
      <c r="W118" s="14">
        <f t="shared" si="249"/>
        <v>2141.1968290898076</v>
      </c>
      <c r="X118" s="15">
        <f t="shared" ref="X118" si="252">SUM(U118:W118)</f>
        <v>3052.588438756085</v>
      </c>
      <c r="Y118" s="14"/>
      <c r="Z118" s="14"/>
      <c r="AA118" s="14"/>
      <c r="AB118" s="14"/>
      <c r="AC118" s="11" t="s">
        <v>163</v>
      </c>
      <c r="AD118" s="14">
        <f t="shared" ref="AD118" si="253">AZ109+AZ111+AZ113+AZ115+AZ117</f>
        <v>45.128292510550338</v>
      </c>
      <c r="AE118" s="14">
        <f t="shared" si="250"/>
        <v>518.00211613455565</v>
      </c>
      <c r="AF118" s="14">
        <f t="shared" si="250"/>
        <v>1367.186556867096</v>
      </c>
      <c r="AG118" s="15">
        <f t="shared" ref="AG118" si="254">SUM(AD118:AF118)</f>
        <v>1930.3169655122019</v>
      </c>
      <c r="AL118" s="11" t="s">
        <v>163</v>
      </c>
      <c r="AM118" s="14">
        <f t="shared" ref="AM118" si="255">BF109+BF111+BF113+BF115+BF117</f>
        <v>28.464989168110041</v>
      </c>
      <c r="AN118" s="14">
        <f t="shared" si="251"/>
        <v>319.79621185306144</v>
      </c>
      <c r="AO118" s="14">
        <f t="shared" si="251"/>
        <v>774.01027222271171</v>
      </c>
      <c r="AP118" s="15">
        <f t="shared" ref="AP118" si="256">SUM(AM118:AO118)</f>
        <v>1122.2714732438831</v>
      </c>
      <c r="AT118" s="20">
        <f>SUM(AT108:AT117)</f>
        <v>2127.748643761026</v>
      </c>
      <c r="AU118" s="20">
        <f t="shared" ref="AU118:AW118" si="257">SUM(AU108:AU117)</f>
        <v>4381.3681335407036</v>
      </c>
      <c r="AV118" s="20">
        <f t="shared" si="257"/>
        <v>7442.4969463480647</v>
      </c>
      <c r="AW118" s="21">
        <f t="shared" si="257"/>
        <v>13951.613723649794</v>
      </c>
      <c r="AZ118" s="20">
        <f>SUM(AZ108:AZ117)</f>
        <v>933.58848636158029</v>
      </c>
      <c r="BA118" s="20">
        <f t="shared" ref="BA118:BC118" si="258">SUM(BA108:BA117)</f>
        <v>1997.022538837693</v>
      </c>
      <c r="BB118" s="20">
        <f t="shared" si="258"/>
        <v>3712.7373964110466</v>
      </c>
      <c r="BC118" s="21">
        <f t="shared" si="258"/>
        <v>6643.3484216103188</v>
      </c>
      <c r="BF118" s="20">
        <f>SUM(BF108:BF117)</f>
        <v>1194.1601573994456</v>
      </c>
      <c r="BG118" s="20">
        <f t="shared" ref="BG118:BI118" si="259">SUM(BG108:BG117)</f>
        <v>2384.3455947030102</v>
      </c>
      <c r="BH118" s="20">
        <f t="shared" si="259"/>
        <v>3729.7595499370191</v>
      </c>
      <c r="BI118" s="21">
        <f t="shared" si="259"/>
        <v>7308.2653020394764</v>
      </c>
      <c r="BR118" s="67" t="s">
        <v>264</v>
      </c>
      <c r="BS118" s="68">
        <v>48.795951655127126</v>
      </c>
      <c r="BT118" s="68">
        <v>310.90655093683483</v>
      </c>
      <c r="BU118" s="68">
        <v>910.6322100307766</v>
      </c>
      <c r="BV118" s="69">
        <v>1270.3347126227386</v>
      </c>
      <c r="BW118" s="64"/>
      <c r="BX118" s="67" t="s">
        <v>264</v>
      </c>
      <c r="BY118" s="68">
        <v>9.6256062173382819</v>
      </c>
      <c r="BZ118" s="68">
        <v>261.2341576283373</v>
      </c>
      <c r="CA118" s="68">
        <v>369.30944556031187</v>
      </c>
      <c r="CB118" s="69">
        <v>640.16920940598743</v>
      </c>
    </row>
    <row r="119" spans="1:80" x14ac:dyDescent="0.45">
      <c r="B119" s="18">
        <f>SUM(B117:B118)</f>
        <v>1</v>
      </c>
      <c r="C119" s="18">
        <f t="shared" ref="C119:E119" si="260">SUM(C117:C118)</f>
        <v>1</v>
      </c>
      <c r="D119" s="18">
        <f t="shared" si="260"/>
        <v>1</v>
      </c>
      <c r="E119" s="19">
        <f t="shared" si="260"/>
        <v>1</v>
      </c>
      <c r="F119" s="14"/>
      <c r="H119" s="18">
        <f>SUM(H117:H118)</f>
        <v>1</v>
      </c>
      <c r="I119" s="18">
        <f t="shared" ref="I119:K119" si="261">SUM(I117:I118)</f>
        <v>1</v>
      </c>
      <c r="J119" s="18">
        <f t="shared" si="261"/>
        <v>1</v>
      </c>
      <c r="K119" s="19">
        <f t="shared" si="261"/>
        <v>1</v>
      </c>
      <c r="L119" s="14"/>
      <c r="N119" s="18">
        <f>SUM(N117:N118)</f>
        <v>0.99999999999999989</v>
      </c>
      <c r="O119" s="18">
        <f t="shared" ref="O119:Q119" si="262">SUM(O117:O118)</f>
        <v>1</v>
      </c>
      <c r="P119" s="18">
        <f t="shared" si="262"/>
        <v>1</v>
      </c>
      <c r="Q119" s="19">
        <f t="shared" si="262"/>
        <v>0.99999999999999989</v>
      </c>
      <c r="U119" s="20">
        <f>SUM(U117:U118)</f>
        <v>2127.748643761026</v>
      </c>
      <c r="V119" s="20">
        <f t="shared" ref="V119:X119" si="263">SUM(V117:V118)</f>
        <v>4381.3681335407036</v>
      </c>
      <c r="W119" s="20">
        <f t="shared" si="263"/>
        <v>7442.4969463480647</v>
      </c>
      <c r="X119" s="21">
        <f t="shared" si="263"/>
        <v>13951.613723649794</v>
      </c>
      <c r="Y119" s="14"/>
      <c r="Z119" s="14"/>
      <c r="AA119" s="14"/>
      <c r="AB119" s="14"/>
      <c r="AD119" s="20">
        <f>SUM(AD117:AD118)</f>
        <v>933.58848636158018</v>
      </c>
      <c r="AE119" s="20">
        <f t="shared" ref="AE119:AG119" si="264">SUM(AE117:AE118)</f>
        <v>1997.022538837693</v>
      </c>
      <c r="AF119" s="20">
        <f t="shared" si="264"/>
        <v>3712.7373964110461</v>
      </c>
      <c r="AG119" s="21">
        <f t="shared" si="264"/>
        <v>6643.3484216103188</v>
      </c>
      <c r="AM119" s="20">
        <f>SUM(AM117:AM118)</f>
        <v>1194.1601573994458</v>
      </c>
      <c r="AN119" s="20">
        <f t="shared" ref="AN119:AP119" si="265">SUM(AN117:AN118)</f>
        <v>2384.3455947030106</v>
      </c>
      <c r="AO119" s="20">
        <f t="shared" si="265"/>
        <v>3729.7595499370186</v>
      </c>
      <c r="AP119" s="21">
        <f t="shared" si="265"/>
        <v>7308.2653020394755</v>
      </c>
      <c r="BB119" s="91" t="s">
        <v>253</v>
      </c>
      <c r="BC119" s="75">
        <f>SUM(BC108:BC117)/$BL$10</f>
        <v>9804.58792048758</v>
      </c>
      <c r="BH119" s="91" t="s">
        <v>253</v>
      </c>
      <c r="BI119" s="75">
        <f>SUM(BI108:BI117)/$BL$10</f>
        <v>10785.905713902932</v>
      </c>
      <c r="BR119" s="64"/>
      <c r="BS119" s="70">
        <v>1377.8368700806868</v>
      </c>
      <c r="BT119" s="70">
        <v>2947.3063609816481</v>
      </c>
      <c r="BU119" s="70">
        <v>5479.4446894252451</v>
      </c>
      <c r="BV119" s="71">
        <v>9804.58792048758</v>
      </c>
      <c r="BW119" s="64"/>
      <c r="BX119" s="64"/>
      <c r="BY119" s="70">
        <v>1762.4016552074993</v>
      </c>
      <c r="BZ119" s="70">
        <v>3518.9372184736781</v>
      </c>
      <c r="CA119" s="70">
        <v>5504.5668402217543</v>
      </c>
      <c r="CB119" s="71">
        <v>10785.905713902928</v>
      </c>
    </row>
    <row r="120" spans="1:80" x14ac:dyDescent="0.45">
      <c r="AH120" s="14"/>
      <c r="AI120" s="14"/>
      <c r="AJ120" s="14"/>
      <c r="AK120" s="14"/>
      <c r="BB120" s="62" t="s">
        <v>252</v>
      </c>
      <c r="BC120" s="75">
        <f>BV119</f>
        <v>9804.58792048758</v>
      </c>
      <c r="BH120" s="62" t="s">
        <v>252</v>
      </c>
      <c r="BI120" s="75">
        <f>CB119</f>
        <v>10785.905713902928</v>
      </c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</row>
    <row r="121" spans="1:80" x14ac:dyDescent="0.45">
      <c r="A121"/>
      <c r="B121" s="10" t="s">
        <v>111</v>
      </c>
      <c r="C121" s="10" t="s">
        <v>112</v>
      </c>
      <c r="D121" s="10" t="s">
        <v>150</v>
      </c>
      <c r="E121" s="10" t="s">
        <v>114</v>
      </c>
      <c r="F121" s="14"/>
      <c r="G121"/>
      <c r="H121" s="10" t="s">
        <v>111</v>
      </c>
      <c r="I121" s="10" t="s">
        <v>112</v>
      </c>
      <c r="J121" s="10" t="s">
        <v>150</v>
      </c>
      <c r="K121" s="10" t="s">
        <v>114</v>
      </c>
      <c r="L121" s="14"/>
      <c r="M121"/>
      <c r="N121" s="10" t="s">
        <v>111</v>
      </c>
      <c r="O121" s="10" t="s">
        <v>112</v>
      </c>
      <c r="P121" s="10" t="s">
        <v>150</v>
      </c>
      <c r="Q121" s="10" t="s">
        <v>114</v>
      </c>
      <c r="T121"/>
      <c r="U121" s="10" t="s">
        <v>111</v>
      </c>
      <c r="V121" s="10" t="s">
        <v>112</v>
      </c>
      <c r="W121" s="10" t="s">
        <v>150</v>
      </c>
      <c r="X121" s="10" t="s">
        <v>114</v>
      </c>
      <c r="Y121" s="14"/>
      <c r="Z121" s="14"/>
      <c r="AA121" s="14"/>
      <c r="AB121" s="14"/>
      <c r="AC121"/>
      <c r="AD121" s="10" t="s">
        <v>111</v>
      </c>
      <c r="AE121" s="10" t="s">
        <v>112</v>
      </c>
      <c r="AF121" s="10" t="s">
        <v>150</v>
      </c>
      <c r="AG121" s="10" t="s">
        <v>114</v>
      </c>
      <c r="AL121"/>
      <c r="AM121" s="10" t="s">
        <v>111</v>
      </c>
      <c r="AN121" s="10" t="s">
        <v>112</v>
      </c>
      <c r="AO121" s="10" t="s">
        <v>150</v>
      </c>
      <c r="AP121" s="10" t="s">
        <v>114</v>
      </c>
      <c r="BB121" s="62" t="s">
        <v>187</v>
      </c>
      <c r="BC121" s="75">
        <f>BC119-BC120</f>
        <v>0</v>
      </c>
      <c r="BH121" s="62" t="s">
        <v>187</v>
      </c>
      <c r="BI121" s="75">
        <f>BI119-BI120</f>
        <v>0</v>
      </c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</row>
    <row r="122" spans="1:80" x14ac:dyDescent="0.45">
      <c r="A122" s="11" t="s">
        <v>165</v>
      </c>
      <c r="B122" s="16">
        <f>(AD122+AM122)/(AD128+AM128)</f>
        <v>0.53964757142972275</v>
      </c>
      <c r="C122" s="16">
        <f>(AE122+AN122)/(AE128+AN128)</f>
        <v>0.50372856474534922</v>
      </c>
      <c r="D122" s="16">
        <f>(AF122+AO122)/(AF128+AO128)</f>
        <v>0.5151740897359095</v>
      </c>
      <c r="E122" s="17">
        <f>(AG122+AP122)/(AG128+AP128)</f>
        <v>0.51606539117167938</v>
      </c>
      <c r="G122" s="11" t="s">
        <v>165</v>
      </c>
      <c r="H122" s="16">
        <f>AD122/AD128</f>
        <v>0.52786682925760697</v>
      </c>
      <c r="I122" s="16">
        <f>AE122/AE128</f>
        <v>0.49908294669270004</v>
      </c>
      <c r="J122" s="16">
        <f>AF122/AF128</f>
        <v>0.52393756942036696</v>
      </c>
      <c r="K122" s="17">
        <f>AG122/AG128</f>
        <v>0.51687852388544508</v>
      </c>
      <c r="M122" s="11" t="s">
        <v>165</v>
      </c>
      <c r="N122" s="16">
        <f>AM122/AM128</f>
        <v>0.54862652301088743</v>
      </c>
      <c r="O122" s="16">
        <f>AN122/AN128</f>
        <v>0.50705663431492365</v>
      </c>
      <c r="P122" s="16">
        <f>AO122/AO128</f>
        <v>0.50821978299338999</v>
      </c>
      <c r="Q122" s="17">
        <f>AP122/AP128</f>
        <v>0.51544587551032828</v>
      </c>
      <c r="T122" s="11" t="s">
        <v>165</v>
      </c>
      <c r="U122" s="14">
        <f t="shared" ref="U122:W123" si="266">AD122+AM122</f>
        <v>1108.5199524870914</v>
      </c>
      <c r="V122" s="14">
        <f t="shared" si="266"/>
        <v>1784.9973322262126</v>
      </c>
      <c r="W122" s="14">
        <f t="shared" si="266"/>
        <v>2731.0924623253927</v>
      </c>
      <c r="X122" s="15">
        <f>SUM(U122:W122)</f>
        <v>5624.6097470386967</v>
      </c>
      <c r="AC122" s="11" t="s">
        <v>165</v>
      </c>
      <c r="AD122" s="14">
        <f>AZ108</f>
        <v>468.98866544974203</v>
      </c>
      <c r="AE122" s="14">
        <f t="shared" ref="AE122:AF122" si="267">BA108</f>
        <v>738.1538707813645</v>
      </c>
      <c r="AF122" s="14">
        <f t="shared" si="267"/>
        <v>1228.9222058225585</v>
      </c>
      <c r="AG122" s="15">
        <f>SUM(AD122:AF122)</f>
        <v>2436.0647420536652</v>
      </c>
      <c r="AL122" s="11" t="s">
        <v>165</v>
      </c>
      <c r="AM122" s="14">
        <f>BF108</f>
        <v>639.53128703734922</v>
      </c>
      <c r="AN122" s="14">
        <f t="shared" ref="AN122" si="268">BG108</f>
        <v>1046.8434614448481</v>
      </c>
      <c r="AO122" s="14">
        <f>BH108</f>
        <v>1502.1702565028343</v>
      </c>
      <c r="AP122" s="15">
        <f>SUM(AM122:AO122)</f>
        <v>3188.5450049850315</v>
      </c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</row>
    <row r="123" spans="1:80" x14ac:dyDescent="0.45">
      <c r="A123" s="11" t="s">
        <v>166</v>
      </c>
      <c r="B123" s="16">
        <f>(AD123+AM123)/(AD128+AM128)</f>
        <v>9.2977504041984755E-3</v>
      </c>
      <c r="C123" s="16">
        <f>(AE123+AN123)/(AE128+AN128)</f>
        <v>7.7249923442987267E-3</v>
      </c>
      <c r="D123" s="39">
        <f>(AF123+AO123)/(AF128+AO128)</f>
        <v>3.3731780155416761E-3</v>
      </c>
      <c r="E123" s="13">
        <f>(AG123+AP123)/(AG128+AP128)</f>
        <v>5.9046842074947231E-3</v>
      </c>
      <c r="G123" s="11" t="s">
        <v>166</v>
      </c>
      <c r="H123" s="16">
        <f>AD123/AD128</f>
        <v>1.3717838997210116E-2</v>
      </c>
      <c r="I123" s="16">
        <f>AE123/AE128</f>
        <v>0</v>
      </c>
      <c r="J123" s="39">
        <f>AF123/AF128</f>
        <v>3.4929533083288378E-3</v>
      </c>
      <c r="K123" s="17">
        <f>AG123/AG128</f>
        <v>4.3243194214515231E-3</v>
      </c>
      <c r="M123" s="11" t="s">
        <v>166</v>
      </c>
      <c r="N123" s="16">
        <f>AM123/AM128</f>
        <v>5.9288827317483606E-3</v>
      </c>
      <c r="O123" s="16">
        <f>AN123/AN128</f>
        <v>1.3259091715984038E-2</v>
      </c>
      <c r="P123" s="39">
        <f>AO123/AO128</f>
        <v>3.2781296835766595E-3</v>
      </c>
      <c r="Q123" s="17">
        <f>AP123/AP128</f>
        <v>7.1087444045902573E-3</v>
      </c>
      <c r="T123" s="11" t="s">
        <v>166</v>
      </c>
      <c r="U123" s="14">
        <f t="shared" si="266"/>
        <v>19.099023848087782</v>
      </c>
      <c r="V123" s="14">
        <f t="shared" si="266"/>
        <v>27.374049619385723</v>
      </c>
      <c r="W123" s="14">
        <f t="shared" si="266"/>
        <v>17.882229009324064</v>
      </c>
      <c r="X123" s="15">
        <f t="shared" ref="X123:X127" si="269">SUM(U123:W123)</f>
        <v>64.355302476797561</v>
      </c>
      <c r="AC123" s="11" t="s">
        <v>166</v>
      </c>
      <c r="AD123" s="14">
        <f>AZ110</f>
        <v>12.187753894678517</v>
      </c>
      <c r="AE123" s="14">
        <f t="shared" ref="AE123:AF123" si="270">BA110</f>
        <v>0</v>
      </c>
      <c r="AF123" s="14">
        <f t="shared" si="270"/>
        <v>8.1928995648385232</v>
      </c>
      <c r="AG123" s="15">
        <f t="shared" ref="AG123:AG127" si="271">SUM(AD123:AF123)</f>
        <v>20.380653459517042</v>
      </c>
      <c r="AL123" s="11" t="s">
        <v>166</v>
      </c>
      <c r="AM123" s="14">
        <f>BF110</f>
        <v>6.9112699534092661</v>
      </c>
      <c r="AN123" s="14">
        <f t="shared" ref="AN123:AO123" si="272">BG110</f>
        <v>27.374049619385723</v>
      </c>
      <c r="AO123" s="14">
        <f t="shared" si="272"/>
        <v>9.6893294444855407</v>
      </c>
      <c r="AP123" s="15">
        <f t="shared" ref="AP123:AP127" si="273">SUM(AM123:AO123)</f>
        <v>43.974649017280527</v>
      </c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</row>
    <row r="124" spans="1:80" x14ac:dyDescent="0.45">
      <c r="A124" s="11"/>
      <c r="B124" s="16"/>
      <c r="C124" s="16"/>
      <c r="D124" s="39"/>
      <c r="E124" s="13"/>
      <c r="G124" s="11"/>
      <c r="H124" s="16"/>
      <c r="I124" s="16"/>
      <c r="J124" s="39"/>
      <c r="K124" s="17"/>
      <c r="M124" s="11"/>
      <c r="N124" s="16"/>
      <c r="O124" s="16"/>
      <c r="P124" s="39"/>
      <c r="Q124" s="17"/>
      <c r="T124" s="11"/>
      <c r="U124" s="14"/>
      <c r="V124" s="14"/>
      <c r="W124" s="14"/>
      <c r="X124" s="15"/>
      <c r="AC124" s="11"/>
      <c r="AD124" s="14"/>
      <c r="AE124" s="14"/>
      <c r="AF124" s="14"/>
      <c r="AG124" s="15"/>
      <c r="AL124" s="11"/>
      <c r="AM124" s="14"/>
      <c r="AN124" s="14"/>
      <c r="AO124" s="14"/>
      <c r="AP124" s="15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</row>
    <row r="125" spans="1:80" x14ac:dyDescent="0.45">
      <c r="A125" s="11" t="s">
        <v>167</v>
      </c>
      <c r="B125" s="16">
        <f>(AD125+AM125)/(AD128+AM128)</f>
        <v>0.38764377240308767</v>
      </c>
      <c r="C125" s="16">
        <f>(AE125+AN125)/(AE128+AN128)</f>
        <v>0.38269592766415772</v>
      </c>
      <c r="D125" s="16">
        <f>(AF125+AO125)/(AF128+AO128)</f>
        <v>0.29591557649826322</v>
      </c>
      <c r="E125" s="13">
        <f>(AG125+AP125)/(AG128+AP128)</f>
        <v>0.34141837923661206</v>
      </c>
      <c r="G125" s="11" t="s">
        <v>167</v>
      </c>
      <c r="H125" s="16">
        <f>AD125/AD128</f>
        <v>0.38036304494677764</v>
      </c>
      <c r="I125" s="16">
        <f>AE125/AE128</f>
        <v>0.39110810770273502</v>
      </c>
      <c r="J125" s="16">
        <f>AF125/AF128</f>
        <v>0.29866090441669763</v>
      </c>
      <c r="K125" s="17">
        <f>AG125/AG128</f>
        <v>0.34307401798172599</v>
      </c>
      <c r="M125" s="11" t="s">
        <v>167</v>
      </c>
      <c r="N125" s="16">
        <f>AM125/AM128</f>
        <v>0.39319293886057965</v>
      </c>
      <c r="O125" s="16">
        <f>AN125/AN128</f>
        <v>0.37666953460237657</v>
      </c>
      <c r="P125" s="16">
        <f>AO125/AO128</f>
        <v>0.29373700666743952</v>
      </c>
      <c r="Q125" s="17">
        <f>AP125/AP128</f>
        <v>0.34015696875001661</v>
      </c>
      <c r="T125" s="11" t="s">
        <v>167</v>
      </c>
      <c r="U125" s="14">
        <f t="shared" ref="U125:W127" si="274">AD125+AM125</f>
        <v>796.28053365963865</v>
      </c>
      <c r="V125" s="14">
        <f t="shared" si="274"/>
        <v>1356.1097339788375</v>
      </c>
      <c r="W125" s="14">
        <f t="shared" si="274"/>
        <v>1568.7372803887874</v>
      </c>
      <c r="X125" s="15">
        <f t="shared" si="269"/>
        <v>3721.1275480272634</v>
      </c>
      <c r="AC125" s="11" t="s">
        <v>167</v>
      </c>
      <c r="AD125" s="14">
        <f>AZ112</f>
        <v>337.93742464718207</v>
      </c>
      <c r="AE125" s="14">
        <f t="shared" ref="AE125:AF125" si="275">BA112</f>
        <v>578.45687877712328</v>
      </c>
      <c r="AF125" s="14">
        <f t="shared" si="275"/>
        <v>700.52433509354057</v>
      </c>
      <c r="AG125" s="15">
        <f t="shared" si="271"/>
        <v>1616.9186385178459</v>
      </c>
      <c r="AL125" s="11" t="s">
        <v>167</v>
      </c>
      <c r="AM125" s="14">
        <f>BF112</f>
        <v>458.34310901245664</v>
      </c>
      <c r="AN125" s="14">
        <f t="shared" ref="AN125:AO125" si="276">BG112</f>
        <v>777.65285520171415</v>
      </c>
      <c r="AO125" s="14">
        <f t="shared" si="276"/>
        <v>868.21294529524698</v>
      </c>
      <c r="AP125" s="15">
        <f t="shared" si="273"/>
        <v>2104.2089095094179</v>
      </c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</row>
    <row r="126" spans="1:80" x14ac:dyDescent="0.45">
      <c r="A126" s="11" t="s">
        <v>168</v>
      </c>
      <c r="B126" s="16">
        <f>(AD126+AM126)/(AD128+AM128)</f>
        <v>0</v>
      </c>
      <c r="C126" s="16">
        <f>(AE126+AN126)/(AE128+AN128)</f>
        <v>2.0425313422909302E-3</v>
      </c>
      <c r="D126" s="16">
        <f>(AF126+AO126)/(AF128+AO128)</f>
        <v>6.9158158485561243E-3</v>
      </c>
      <c r="E126" s="13">
        <f>(AG126+AP126)/(AG128+AP128)</f>
        <v>4.0279443906944918E-3</v>
      </c>
      <c r="G126" s="11" t="s">
        <v>168</v>
      </c>
      <c r="H126" s="16">
        <f>AD126/AD128</f>
        <v>0</v>
      </c>
      <c r="I126" s="16">
        <f>AE126/AE128</f>
        <v>4.8936798169491591E-3</v>
      </c>
      <c r="J126" s="16">
        <f>AF126/AF128</f>
        <v>1.5630791177400152E-2</v>
      </c>
      <c r="K126" s="17">
        <f>AG126/AG128</f>
        <v>9.3147410895216207E-3</v>
      </c>
      <c r="M126" s="11" t="s">
        <v>168</v>
      </c>
      <c r="N126" s="16">
        <f>AM126/AM128</f>
        <v>0</v>
      </c>
      <c r="O126" s="16">
        <f>AN126/AN128</f>
        <v>0</v>
      </c>
      <c r="P126" s="16">
        <f>AO126/AO128</f>
        <v>0</v>
      </c>
      <c r="Q126" s="17">
        <f>AP126/AP128</f>
        <v>0</v>
      </c>
      <c r="T126" s="11" t="s">
        <v>168</v>
      </c>
      <c r="U126" s="14">
        <f t="shared" si="274"/>
        <v>0</v>
      </c>
      <c r="V126" s="14">
        <f t="shared" si="274"/>
        <v>7.237852391437956</v>
      </c>
      <c r="W126" s="14">
        <f t="shared" si="274"/>
        <v>36.662815368887095</v>
      </c>
      <c r="X126" s="15">
        <f t="shared" si="269"/>
        <v>43.900667760325049</v>
      </c>
      <c r="AC126" s="11" t="s">
        <v>168</v>
      </c>
      <c r="AD126" s="14">
        <f>AZ114</f>
        <v>0</v>
      </c>
      <c r="AE126" s="14">
        <f t="shared" ref="AE126:AF126" si="277">BA114</f>
        <v>7.237852391437956</v>
      </c>
      <c r="AF126" s="14">
        <f t="shared" si="277"/>
        <v>36.662815368887095</v>
      </c>
      <c r="AG126" s="15">
        <f t="shared" si="271"/>
        <v>43.900667760325049</v>
      </c>
      <c r="AL126" s="11" t="s">
        <v>168</v>
      </c>
      <c r="AM126" s="14">
        <f>BF114</f>
        <v>0</v>
      </c>
      <c r="AN126" s="14">
        <f t="shared" ref="AN126:AO126" si="278">BG114</f>
        <v>0</v>
      </c>
      <c r="AO126" s="14">
        <f t="shared" si="278"/>
        <v>0</v>
      </c>
      <c r="AP126" s="15">
        <f t="shared" si="273"/>
        <v>0</v>
      </c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</row>
    <row r="127" spans="1:80" x14ac:dyDescent="0.45">
      <c r="A127" s="11" t="s">
        <v>169</v>
      </c>
      <c r="B127" s="16">
        <f>(AD127+AM127)/(AD128+AM128)</f>
        <v>6.3410905762991118E-2</v>
      </c>
      <c r="C127" s="16">
        <f>(AE127+AN127)/(AE128+AN128)</f>
        <v>0.10380798390390336</v>
      </c>
      <c r="D127" s="39">
        <f>(AF127+AO127)/(AF128+AO128)</f>
        <v>0.1786213399017296</v>
      </c>
      <c r="E127" s="13">
        <f>(AG127+AP127)/(AG128+AP128)</f>
        <v>0.1325836009935194</v>
      </c>
      <c r="G127" s="11" t="s">
        <v>169</v>
      </c>
      <c r="H127" s="16">
        <f>AD127/AD128</f>
        <v>7.8052286798405215E-2</v>
      </c>
      <c r="I127" s="16">
        <f>AE127/AE128</f>
        <v>0.10491526578761586</v>
      </c>
      <c r="J127" s="39">
        <f>AF127/AF128</f>
        <v>0.15827778167720644</v>
      </c>
      <c r="K127" s="17">
        <f>AG127/AG128</f>
        <v>0.12640839762185571</v>
      </c>
      <c r="M127" s="11" t="s">
        <v>169</v>
      </c>
      <c r="N127" s="16">
        <f>AM127/AM128</f>
        <v>5.225165539678453E-2</v>
      </c>
      <c r="O127" s="16">
        <f>AN127/AN128</f>
        <v>0.10301473936671567</v>
      </c>
      <c r="P127" s="39">
        <f>AO127/AO128</f>
        <v>0.19476508065559392</v>
      </c>
      <c r="Q127" s="17">
        <f>AP127/AP128</f>
        <v>0.13728841133506489</v>
      </c>
      <c r="T127" s="11" t="s">
        <v>169</v>
      </c>
      <c r="U127" s="14">
        <f t="shared" si="274"/>
        <v>130.25585208754779</v>
      </c>
      <c r="V127" s="14">
        <f t="shared" si="274"/>
        <v>367.85083733721279</v>
      </c>
      <c r="W127" s="14">
        <f t="shared" si="274"/>
        <v>946.92533016586606</v>
      </c>
      <c r="X127" s="15">
        <f t="shared" si="269"/>
        <v>1445.0320195906265</v>
      </c>
      <c r="AC127" s="11" t="s">
        <v>169</v>
      </c>
      <c r="AD127" s="14">
        <f>AZ116</f>
        <v>69.346349859427278</v>
      </c>
      <c r="AE127" s="14">
        <f t="shared" ref="AE127:AF127" si="279">BA116</f>
        <v>155.17182075321159</v>
      </c>
      <c r="AF127" s="14">
        <f t="shared" si="279"/>
        <v>371.24858369412561</v>
      </c>
      <c r="AG127" s="15">
        <f t="shared" si="271"/>
        <v>595.76675430676448</v>
      </c>
      <c r="AL127" s="11" t="s">
        <v>169</v>
      </c>
      <c r="AM127" s="14">
        <f>BF116</f>
        <v>60.909502228120516</v>
      </c>
      <c r="AN127" s="14">
        <f t="shared" ref="AN127:AO127" si="280">BG116</f>
        <v>212.6790165840012</v>
      </c>
      <c r="AO127" s="14">
        <f t="shared" si="280"/>
        <v>575.67674647174044</v>
      </c>
      <c r="AP127" s="15">
        <f t="shared" si="273"/>
        <v>849.26526528386216</v>
      </c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</row>
    <row r="128" spans="1:80" x14ac:dyDescent="0.45">
      <c r="B128" s="18">
        <f>SUM(B122:B127)</f>
        <v>1</v>
      </c>
      <c r="C128" s="18">
        <f>SUM(C122:C127)</f>
        <v>0.99999999999999989</v>
      </c>
      <c r="D128" s="18">
        <f>SUM(D122:D127)</f>
        <v>1.0000000000000002</v>
      </c>
      <c r="E128" s="19">
        <f>SUM(E122:E127)</f>
        <v>1</v>
      </c>
      <c r="H128" s="18">
        <f>SUM(H122:H127)</f>
        <v>1</v>
      </c>
      <c r="I128" s="18">
        <f>SUM(I122:I127)</f>
        <v>1</v>
      </c>
      <c r="J128" s="18">
        <f>SUM(J122:J127)</f>
        <v>1</v>
      </c>
      <c r="K128" s="19">
        <f>SUM(K122:K127)</f>
        <v>0.99999999999999989</v>
      </c>
      <c r="N128" s="18">
        <f>SUM(N122:N127)</f>
        <v>1</v>
      </c>
      <c r="O128" s="18">
        <f>SUM(O122:O127)</f>
        <v>0.99999999999999989</v>
      </c>
      <c r="P128" s="18">
        <f>SUM(P122:P127)</f>
        <v>1</v>
      </c>
      <c r="Q128" s="19">
        <f>SUM(Q122:Q127)</f>
        <v>1.0000000000000002</v>
      </c>
      <c r="U128" s="20">
        <f>SUM(U122:U127)</f>
        <v>2054.1553620823656</v>
      </c>
      <c r="V128" s="20">
        <f>SUM(V122:V127)</f>
        <v>3543.5698055530866</v>
      </c>
      <c r="W128" s="20">
        <f>SUM(W122:W127)</f>
        <v>5301.3001172582572</v>
      </c>
      <c r="X128" s="21">
        <f>SUM(X122:X127)</f>
        <v>10899.025284893709</v>
      </c>
      <c r="AD128" s="20">
        <f>SUM(AD122:AD127)</f>
        <v>888.46019385102989</v>
      </c>
      <c r="AE128" s="20">
        <f>SUM(AE122:AE127)</f>
        <v>1479.0204227031372</v>
      </c>
      <c r="AF128" s="20">
        <f>SUM(AF122:AF127)</f>
        <v>2345.5508395439501</v>
      </c>
      <c r="AG128" s="21">
        <f>SUM(AG122:AG127)</f>
        <v>4713.0314560981178</v>
      </c>
      <c r="AM128" s="20">
        <f>SUM(AM122:AM127)</f>
        <v>1165.6951682313356</v>
      </c>
      <c r="AN128" s="20">
        <f>SUM(AN122:AN127)</f>
        <v>2064.5493828499493</v>
      </c>
      <c r="AO128" s="20">
        <f>SUM(AO122:AO127)</f>
        <v>2955.749277714307</v>
      </c>
      <c r="AP128" s="21">
        <f>SUM(AP122:AP127)</f>
        <v>6185.993828795592</v>
      </c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</row>
    <row r="129" spans="1:80" x14ac:dyDescent="0.45"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</row>
    <row r="130" spans="1:80" x14ac:dyDescent="0.45">
      <c r="A130"/>
      <c r="B130" s="10" t="s">
        <v>111</v>
      </c>
      <c r="C130" s="10" t="s">
        <v>112</v>
      </c>
      <c r="D130" s="10" t="s">
        <v>150</v>
      </c>
      <c r="E130" s="10" t="s">
        <v>114</v>
      </c>
      <c r="F130" s="14"/>
      <c r="G130"/>
      <c r="H130" s="10" t="s">
        <v>111</v>
      </c>
      <c r="I130" s="10" t="s">
        <v>112</v>
      </c>
      <c r="J130" s="10" t="s">
        <v>150</v>
      </c>
      <c r="K130" s="10" t="s">
        <v>114</v>
      </c>
      <c r="L130" s="14"/>
      <c r="M130"/>
      <c r="N130" s="10" t="s">
        <v>111</v>
      </c>
      <c r="O130" s="10" t="s">
        <v>112</v>
      </c>
      <c r="P130" s="10" t="s">
        <v>150</v>
      </c>
      <c r="Q130" s="10" t="s">
        <v>114</v>
      </c>
      <c r="T130"/>
      <c r="U130" s="10" t="s">
        <v>111</v>
      </c>
      <c r="V130" s="10" t="s">
        <v>112</v>
      </c>
      <c r="W130" s="10" t="s">
        <v>150</v>
      </c>
      <c r="X130" s="10" t="s">
        <v>114</v>
      </c>
      <c r="Y130" s="14"/>
      <c r="Z130" s="14"/>
      <c r="AA130" s="14"/>
      <c r="AB130" s="14"/>
      <c r="AC130"/>
      <c r="AD130" s="10" t="s">
        <v>111</v>
      </c>
      <c r="AE130" s="10" t="s">
        <v>112</v>
      </c>
      <c r="AF130" s="10" t="s">
        <v>150</v>
      </c>
      <c r="AG130" s="10" t="s">
        <v>114</v>
      </c>
      <c r="AL130"/>
      <c r="AM130" s="10" t="s">
        <v>111</v>
      </c>
      <c r="AN130" s="10" t="s">
        <v>112</v>
      </c>
      <c r="AO130" s="10" t="s">
        <v>150</v>
      </c>
      <c r="AP130" s="10" t="s">
        <v>114</v>
      </c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</row>
    <row r="131" spans="1:80" x14ac:dyDescent="0.45">
      <c r="A131" s="11" t="s">
        <v>170</v>
      </c>
      <c r="B131" s="16">
        <f>(AD131+AM131)/(AD137+AM137)</f>
        <v>4.5058548286801454E-2</v>
      </c>
      <c r="C131" s="16">
        <f>(AE131+AN131)/(AE137+AN137)</f>
        <v>0.24051332047414894</v>
      </c>
      <c r="D131" s="16">
        <f>(AF131+AO131)/(AF137+AO137)</f>
        <v>0.18306036661104819</v>
      </c>
      <c r="E131" s="17">
        <f>(AG131+AP131)/(AG137+AP137)</f>
        <v>0.1955016055000442</v>
      </c>
      <c r="G131" s="11" t="s">
        <v>170</v>
      </c>
      <c r="H131" s="16">
        <f>AD131/AD137</f>
        <v>0</v>
      </c>
      <c r="I131" s="16">
        <f>AE131/AE137</f>
        <v>0.28611126062373715</v>
      </c>
      <c r="J131" s="16">
        <f>AF131/AF137</f>
        <v>0.17147456716798493</v>
      </c>
      <c r="K131" s="17">
        <f>AG131/AG137</f>
        <v>0.19822856472080019</v>
      </c>
      <c r="M131" s="11" t="s">
        <v>170</v>
      </c>
      <c r="N131" s="16">
        <f>AM131/AM137</f>
        <v>0.11649421036200831</v>
      </c>
      <c r="O131" s="16">
        <f>AN131/AN137</f>
        <v>0.16665431710447726</v>
      </c>
      <c r="P131" s="16">
        <f>AO131/AO137</f>
        <v>0.20352514572002178</v>
      </c>
      <c r="Q131" s="17">
        <f>AP131/AP137</f>
        <v>0.19081121126515371</v>
      </c>
      <c r="T131" s="11" t="s">
        <v>170</v>
      </c>
      <c r="U131" s="14">
        <f t="shared" ref="U131:W132" si="281">AD131+AM131</f>
        <v>3.3160064361020991</v>
      </c>
      <c r="V131" s="14">
        <f t="shared" si="281"/>
        <v>201.5016577519919</v>
      </c>
      <c r="W131" s="14">
        <f t="shared" si="281"/>
        <v>391.96827651959404</v>
      </c>
      <c r="X131" s="15">
        <f>SUM(U131:W131)</f>
        <v>596.78594070768804</v>
      </c>
      <c r="AC131" s="11" t="s">
        <v>170</v>
      </c>
      <c r="AD131" s="14">
        <f>AZ109</f>
        <v>0</v>
      </c>
      <c r="AE131" s="14">
        <f t="shared" ref="AE131:AF131" si="282">BA109</f>
        <v>148.2062384530212</v>
      </c>
      <c r="AF131" s="14">
        <f t="shared" si="282"/>
        <v>234.43772307667291</v>
      </c>
      <c r="AG131" s="15">
        <f>SUM(AD131:AF131)</f>
        <v>382.64396152969414</v>
      </c>
      <c r="AL131" s="11" t="s">
        <v>170</v>
      </c>
      <c r="AM131" s="14">
        <f>BF109</f>
        <v>3.3160064361020991</v>
      </c>
      <c r="AN131" s="14">
        <f t="shared" ref="AN131:AO131" si="283">BG109</f>
        <v>53.295419298970685</v>
      </c>
      <c r="AO131" s="14">
        <f t="shared" si="283"/>
        <v>157.53055344292113</v>
      </c>
      <c r="AP131" s="15">
        <f>SUM(AM131:AO131)</f>
        <v>214.1419791779939</v>
      </c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</row>
    <row r="132" spans="1:80" x14ac:dyDescent="0.45">
      <c r="A132" s="11" t="s">
        <v>171</v>
      </c>
      <c r="B132" s="16">
        <f>(AD132+AM132)/(AD137+AM137)</f>
        <v>5.982577448724543E-3</v>
      </c>
      <c r="C132" s="16">
        <f>(AE132+AN132)/(AE137+AN137)</f>
        <v>2.1899693333524047E-3</v>
      </c>
      <c r="D132" s="39">
        <f>(AF132+AO132)/(AF137+AO137)</f>
        <v>2.0128843835102556E-3</v>
      </c>
      <c r="E132" s="13">
        <f>(AG132+AP132)/(AG137+AP137)</f>
        <v>2.1571895277029546E-3</v>
      </c>
      <c r="G132" s="11" t="s">
        <v>171</v>
      </c>
      <c r="H132" s="16">
        <f>AD132/AD137</f>
        <v>0</v>
      </c>
      <c r="I132" s="16">
        <f>AE132/AE137</f>
        <v>0</v>
      </c>
      <c r="J132" s="39">
        <f>AF132/AF137</f>
        <v>2.6771885216278629E-3</v>
      </c>
      <c r="K132" s="17">
        <f>AG132/AG137</f>
        <v>1.8961736452423944E-3</v>
      </c>
      <c r="M132" s="11" t="s">
        <v>171</v>
      </c>
      <c r="N132" s="16">
        <f>AM132/AM137</f>
        <v>1.5467334441905895E-2</v>
      </c>
      <c r="O132" s="16">
        <f>AN132/AN137</f>
        <v>5.7372557204330649E-3</v>
      </c>
      <c r="P132" s="39">
        <f>AO132/AO137</f>
        <v>8.3947917184887201E-4</v>
      </c>
      <c r="Q132" s="17">
        <f>AP132/AP137</f>
        <v>2.6061391786509716E-3</v>
      </c>
      <c r="T132" s="11" t="s">
        <v>171</v>
      </c>
      <c r="U132" s="14">
        <f t="shared" si="281"/>
        <v>0.44027750734838667</v>
      </c>
      <c r="V132" s="14">
        <f t="shared" si="281"/>
        <v>1.8347526458268011</v>
      </c>
      <c r="W132" s="14">
        <f t="shared" si="281"/>
        <v>4.3099816592965512</v>
      </c>
      <c r="X132" s="15">
        <f t="shared" ref="X132:X136" si="284">SUM(U132:W132)</f>
        <v>6.5850118124717394</v>
      </c>
      <c r="AC132" s="11" t="s">
        <v>171</v>
      </c>
      <c r="AD132" s="14">
        <f>AZ111</f>
        <v>0</v>
      </c>
      <c r="AE132" s="14">
        <f t="shared" ref="AE132:AF132" si="285">BA111</f>
        <v>0</v>
      </c>
      <c r="AF132" s="14">
        <f t="shared" si="285"/>
        <v>3.660216156968509</v>
      </c>
      <c r="AG132" s="15">
        <f t="shared" ref="AG132:AG136" si="286">SUM(AD132:AF132)</f>
        <v>3.660216156968509</v>
      </c>
      <c r="AL132" s="11" t="s">
        <v>171</v>
      </c>
      <c r="AM132" s="14">
        <f>BF111</f>
        <v>0.44027750734838667</v>
      </c>
      <c r="AN132" s="14">
        <f t="shared" ref="AN132:AO132" si="287">BG111</f>
        <v>1.8347526458268011</v>
      </c>
      <c r="AO132" s="14">
        <f t="shared" si="287"/>
        <v>0.64976550232804198</v>
      </c>
      <c r="AP132" s="15">
        <f t="shared" ref="AP132:AP136" si="288">SUM(AM132:AO132)</f>
        <v>2.92479565550323</v>
      </c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</row>
    <row r="133" spans="1:80" x14ac:dyDescent="0.45">
      <c r="A133" s="11"/>
      <c r="B133" s="16"/>
      <c r="C133" s="16"/>
      <c r="D133" s="39"/>
      <c r="E133" s="13"/>
      <c r="G133" s="11"/>
      <c r="H133" s="16"/>
      <c r="I133" s="16"/>
      <c r="J133" s="39"/>
      <c r="K133" s="17"/>
      <c r="M133" s="11"/>
      <c r="N133" s="16"/>
      <c r="O133" s="16"/>
      <c r="P133" s="39"/>
      <c r="Q133" s="17"/>
      <c r="T133" s="11"/>
      <c r="U133" s="14"/>
      <c r="V133" s="14"/>
      <c r="W133" s="14"/>
      <c r="X133" s="15"/>
      <c r="AC133" s="11"/>
      <c r="AD133" s="14"/>
      <c r="AE133" s="14"/>
      <c r="AF133" s="14"/>
      <c r="AG133" s="15"/>
      <c r="AL133" s="11"/>
      <c r="AM133" s="14"/>
      <c r="AN133" s="14"/>
      <c r="AO133" s="14"/>
      <c r="AP133" s="15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</row>
    <row r="134" spans="1:80" x14ac:dyDescent="0.45">
      <c r="A134" s="11" t="s">
        <v>172</v>
      </c>
      <c r="B134" s="16">
        <f>(AD134+AM134)/(AD137+AM137)</f>
        <v>0.41106989114443737</v>
      </c>
      <c r="C134" s="16">
        <f>(AE134+AN134)/(AE137+AN137)</f>
        <v>0.29457375467529684</v>
      </c>
      <c r="D134" s="16">
        <f>(AF134+AO134)/(AF137+AO137)</f>
        <v>0.38786883271299821</v>
      </c>
      <c r="E134" s="13">
        <f>(AG134+AP134)/(AG137+AP137)</f>
        <v>0.3628228692970365</v>
      </c>
      <c r="G134" s="11" t="s">
        <v>172</v>
      </c>
      <c r="H134" s="16">
        <f>AD134/AD137</f>
        <v>0.26735671127616717</v>
      </c>
      <c r="I134" s="16">
        <f>AE134/AE137</f>
        <v>0.30720573427953723</v>
      </c>
      <c r="J134" s="16">
        <f>AF134/AF137</f>
        <v>0.34004765920049668</v>
      </c>
      <c r="K134" s="17">
        <f>AG134/AG137</f>
        <v>0.32953508259761588</v>
      </c>
      <c r="M134" s="11" t="s">
        <v>172</v>
      </c>
      <c r="N134" s="16">
        <f>AM134/AM137</f>
        <v>0.63891225498353943</v>
      </c>
      <c r="O134" s="16">
        <f>AN134/AN137</f>
        <v>0.2741126237317833</v>
      </c>
      <c r="P134" s="16">
        <f>AO134/AO137</f>
        <v>0.47233859739990475</v>
      </c>
      <c r="Q134" s="17">
        <f>AP134/AP137</f>
        <v>0.42007815996615921</v>
      </c>
      <c r="T134" s="11" t="s">
        <v>172</v>
      </c>
      <c r="U134" s="14">
        <f t="shared" ref="U134:W136" si="289">AD134+AM134</f>
        <v>30.251982288608836</v>
      </c>
      <c r="V134" s="14">
        <f t="shared" si="289"/>
        <v>246.79339913599819</v>
      </c>
      <c r="W134" s="14">
        <f t="shared" si="289"/>
        <v>830.50351470783676</v>
      </c>
      <c r="X134" s="15">
        <f t="shared" si="284"/>
        <v>1107.5488961324438</v>
      </c>
      <c r="AC134" s="11" t="s">
        <v>172</v>
      </c>
      <c r="AD134" s="14">
        <f>AZ113</f>
        <v>12.065351871129625</v>
      </c>
      <c r="AE134" s="14">
        <f t="shared" ref="AE134:AF134" si="290">BA113</f>
        <v>159.1332204454703</v>
      </c>
      <c r="AF134" s="14">
        <f t="shared" si="290"/>
        <v>464.90858835304272</v>
      </c>
      <c r="AG134" s="15">
        <f t="shared" si="286"/>
        <v>636.10716066964267</v>
      </c>
      <c r="AL134" s="11" t="s">
        <v>172</v>
      </c>
      <c r="AM134" s="14">
        <f>BF113</f>
        <v>18.186630417479211</v>
      </c>
      <c r="AN134" s="14">
        <f t="shared" ref="AN134:AO134" si="291">BG113</f>
        <v>87.660178690527886</v>
      </c>
      <c r="AO134" s="14">
        <f t="shared" si="291"/>
        <v>365.5949263547941</v>
      </c>
      <c r="AP134" s="15">
        <f t="shared" si="288"/>
        <v>471.4417354628012</v>
      </c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</row>
    <row r="135" spans="1:80" x14ac:dyDescent="0.45">
      <c r="A135" s="11" t="s">
        <v>173</v>
      </c>
      <c r="B135" s="16">
        <f>(AD135+AM135)/(AD137+AM137)</f>
        <v>0</v>
      </c>
      <c r="C135" s="16">
        <f>(AE135+AN135)/(AE137+AN137)</f>
        <v>0</v>
      </c>
      <c r="D135" s="16">
        <f>(AF135+AO135)/(AF137+AO137)</f>
        <v>2.2024115998727785E-2</v>
      </c>
      <c r="E135" s="13">
        <f>(AG135+AP135)/(AG137+AP137)</f>
        <v>1.544851796634553E-2</v>
      </c>
      <c r="G135" s="11" t="s">
        <v>173</v>
      </c>
      <c r="H135" s="16">
        <f>AD135/AD137</f>
        <v>0</v>
      </c>
      <c r="I135" s="16">
        <f>AE135/AE137</f>
        <v>0</v>
      </c>
      <c r="J135" s="16">
        <f>AF135/AF137</f>
        <v>3.4492708477213516E-2</v>
      </c>
      <c r="K135" s="17">
        <f>AG135/AG137</f>
        <v>2.4430167782040324E-2</v>
      </c>
      <c r="M135" s="11" t="s">
        <v>173</v>
      </c>
      <c r="N135" s="16">
        <f>AM135/AM137</f>
        <v>0</v>
      </c>
      <c r="O135" s="16">
        <f>AN135/AN137</f>
        <v>0</v>
      </c>
      <c r="P135" s="16">
        <f>AO135/AO137</f>
        <v>0</v>
      </c>
      <c r="Q135" s="17">
        <f>AP135/AP137</f>
        <v>0</v>
      </c>
      <c r="T135" s="11" t="s">
        <v>173</v>
      </c>
      <c r="U135" s="14">
        <f t="shared" si="289"/>
        <v>0</v>
      </c>
      <c r="V135" s="14">
        <f t="shared" si="289"/>
        <v>0</v>
      </c>
      <c r="W135" s="14">
        <f t="shared" si="289"/>
        <v>47.157967339982036</v>
      </c>
      <c r="X135" s="15">
        <f t="shared" si="284"/>
        <v>47.157967339982036</v>
      </c>
      <c r="AC135" s="11" t="s">
        <v>173</v>
      </c>
      <c r="AD135" s="14">
        <f>AZ115</f>
        <v>0</v>
      </c>
      <c r="AE135" s="14">
        <f t="shared" ref="AE135:AF135" si="292">BA115</f>
        <v>0</v>
      </c>
      <c r="AF135" s="14">
        <f t="shared" si="292"/>
        <v>47.157967339982036</v>
      </c>
      <c r="AG135" s="15">
        <f t="shared" si="286"/>
        <v>47.157967339982036</v>
      </c>
      <c r="AH135" s="14"/>
      <c r="AI135" s="14"/>
      <c r="AJ135" s="14"/>
      <c r="AK135" s="14"/>
      <c r="AL135" s="11" t="s">
        <v>173</v>
      </c>
      <c r="AM135" s="14">
        <f>BF115</f>
        <v>0</v>
      </c>
      <c r="AN135" s="14">
        <f t="shared" ref="AN135:AO135" si="293">BG115</f>
        <v>0</v>
      </c>
      <c r="AO135" s="14">
        <f t="shared" si="293"/>
        <v>0</v>
      </c>
      <c r="AP135" s="15">
        <f t="shared" si="288"/>
        <v>0</v>
      </c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</row>
    <row r="136" spans="1:80" x14ac:dyDescent="0.45">
      <c r="A136" s="11" t="s">
        <v>174</v>
      </c>
      <c r="B136" s="16">
        <f>(AD136+AM136)/(AD137+AM137)</f>
        <v>0.53788898312003663</v>
      </c>
      <c r="C136" s="16">
        <f>(AE136+AN136)/(AE137+AN137)</f>
        <v>0.46272295551720177</v>
      </c>
      <c r="D136" s="39">
        <f>(AF136+AO136)/(AF137+AO137)</f>
        <v>0.40503380029371555</v>
      </c>
      <c r="E136" s="13">
        <f>(AG136+AP136)/(AG137+AP137)</f>
        <v>0.4240698177088707</v>
      </c>
      <c r="G136" s="11" t="s">
        <v>174</v>
      </c>
      <c r="H136" s="16">
        <f>AD136/AD137</f>
        <v>0.73264328872383278</v>
      </c>
      <c r="I136" s="16">
        <f>AE136/AE137</f>
        <v>0.40668300509672561</v>
      </c>
      <c r="J136" s="39">
        <f>AF136/AF137</f>
        <v>0.45130787663267691</v>
      </c>
      <c r="K136" s="17">
        <f>AG136/AG137</f>
        <v>0.44591001125430119</v>
      </c>
      <c r="M136" s="11" t="s">
        <v>174</v>
      </c>
      <c r="N136" s="16">
        <f>AM136/AM137</f>
        <v>0.22912620021254626</v>
      </c>
      <c r="O136" s="16">
        <f>AN136/AN137</f>
        <v>0.5534958034433064</v>
      </c>
      <c r="P136" s="39">
        <f>AO136/AO137</f>
        <v>0.32329677770822468</v>
      </c>
      <c r="Q136" s="17">
        <f>AP136/AP137</f>
        <v>0.38650448959003603</v>
      </c>
      <c r="T136" s="11" t="s">
        <v>174</v>
      </c>
      <c r="U136" s="14">
        <f t="shared" si="289"/>
        <v>39.585015446601048</v>
      </c>
      <c r="V136" s="14">
        <f t="shared" si="289"/>
        <v>387.66851845380017</v>
      </c>
      <c r="W136" s="14">
        <f t="shared" si="289"/>
        <v>867.25708886309815</v>
      </c>
      <c r="X136" s="15">
        <f t="shared" si="284"/>
        <v>1294.5106227634994</v>
      </c>
      <c r="AC136" s="11" t="s">
        <v>174</v>
      </c>
      <c r="AD136" s="14">
        <f>AZ117</f>
        <v>33.062940639420709</v>
      </c>
      <c r="AE136" s="14">
        <f t="shared" ref="AE136:AF136" si="294">BA117</f>
        <v>210.66265723606415</v>
      </c>
      <c r="AF136" s="14">
        <f t="shared" si="294"/>
        <v>617.02206194042969</v>
      </c>
      <c r="AG136" s="15">
        <f t="shared" si="286"/>
        <v>860.74765981591452</v>
      </c>
      <c r="AH136" s="14"/>
      <c r="AI136" s="14"/>
      <c r="AJ136" s="14"/>
      <c r="AK136" s="14"/>
      <c r="AL136" s="11" t="s">
        <v>174</v>
      </c>
      <c r="AM136" s="14">
        <f>BF117</f>
        <v>6.522074807180342</v>
      </c>
      <c r="AN136" s="14">
        <f t="shared" ref="AN136:AO136" si="295">BG117</f>
        <v>177.00586121773605</v>
      </c>
      <c r="AO136" s="14">
        <f t="shared" si="295"/>
        <v>250.23502692266848</v>
      </c>
      <c r="AP136" s="15">
        <f t="shared" si="288"/>
        <v>433.76296294758487</v>
      </c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</row>
    <row r="137" spans="1:80" x14ac:dyDescent="0.45">
      <c r="B137" s="18">
        <f>SUM(B131:B136)</f>
        <v>1</v>
      </c>
      <c r="C137" s="18">
        <f>SUM(C131:C136)</f>
        <v>1</v>
      </c>
      <c r="D137" s="18">
        <f>SUM(D131:D136)</f>
        <v>1</v>
      </c>
      <c r="E137" s="19">
        <f>SUM(E131:E136)</f>
        <v>0.99999999999999978</v>
      </c>
      <c r="H137" s="18">
        <f>SUM(H131:H136)</f>
        <v>1</v>
      </c>
      <c r="I137" s="18">
        <f>SUM(I131:I136)</f>
        <v>1</v>
      </c>
      <c r="J137" s="18">
        <f>SUM(J131:J136)</f>
        <v>0.99999999999999989</v>
      </c>
      <c r="K137" s="19">
        <f>SUM(K131:K136)</f>
        <v>1</v>
      </c>
      <c r="N137" s="18">
        <f>SUM(N131:N136)</f>
        <v>0.99999999999999989</v>
      </c>
      <c r="O137" s="18">
        <f>SUM(O131:O136)</f>
        <v>1</v>
      </c>
      <c r="P137" s="18">
        <f>SUM(P131:P136)</f>
        <v>1</v>
      </c>
      <c r="Q137" s="19">
        <f>SUM(Q131:Q136)</f>
        <v>0.99999999999999989</v>
      </c>
      <c r="U137" s="20">
        <f>SUM(U131:U136)</f>
        <v>73.593281678660361</v>
      </c>
      <c r="V137" s="20">
        <f>SUM(V131:V136)</f>
        <v>837.79832798761709</v>
      </c>
      <c r="W137" s="20">
        <f>SUM(W131:W136)</f>
        <v>2141.1968290898076</v>
      </c>
      <c r="X137" s="21">
        <f>SUM(X131:X136)</f>
        <v>3052.588438756085</v>
      </c>
      <c r="AD137" s="20">
        <f>SUM(AD131:AD136)</f>
        <v>45.128292510550338</v>
      </c>
      <c r="AE137" s="20">
        <f>SUM(AE131:AE136)</f>
        <v>518.00211613455565</v>
      </c>
      <c r="AF137" s="20">
        <f>SUM(AF131:AF136)</f>
        <v>1367.186556867096</v>
      </c>
      <c r="AG137" s="21">
        <f>SUM(AG131:AG136)</f>
        <v>1930.3169655122019</v>
      </c>
      <c r="AH137" s="14"/>
      <c r="AI137" s="14"/>
      <c r="AJ137" s="14"/>
      <c r="AK137" s="14"/>
      <c r="AM137" s="20">
        <f>SUM(AM131:AM136)</f>
        <v>28.464989168110041</v>
      </c>
      <c r="AN137" s="20">
        <f>SUM(AN131:AN136)</f>
        <v>319.79621185306144</v>
      </c>
      <c r="AO137" s="20">
        <f>SUM(AO131:AO136)</f>
        <v>774.01027222271171</v>
      </c>
      <c r="AP137" s="21">
        <f>SUM(AP131:AP136)</f>
        <v>1122.2714732438833</v>
      </c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</row>
    <row r="138" spans="1:80" x14ac:dyDescent="0.45">
      <c r="AH138" s="14"/>
      <c r="AI138" s="14"/>
      <c r="AJ138" s="14"/>
      <c r="AK138" s="1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</row>
    <row r="139" spans="1:80" x14ac:dyDescent="0.45">
      <c r="A139" s="7" t="str">
        <f>T139</f>
        <v>Total - Daily</v>
      </c>
      <c r="B139" s="8"/>
      <c r="C139" s="8"/>
      <c r="D139" s="8"/>
      <c r="E139" s="8"/>
      <c r="G139" s="7" t="str">
        <f>AC139</f>
        <v>Total - Peak</v>
      </c>
      <c r="H139" s="8"/>
      <c r="I139" s="8"/>
      <c r="J139" s="8"/>
      <c r="K139" s="8"/>
      <c r="M139" s="7" t="str">
        <f>AL139</f>
        <v>Total - Off Peak</v>
      </c>
      <c r="N139" s="8"/>
      <c r="O139" s="8"/>
      <c r="P139" s="8"/>
      <c r="Q139" s="8"/>
      <c r="T139" s="7" t="str">
        <f>AS139</f>
        <v>Total - Daily</v>
      </c>
      <c r="U139" s="8"/>
      <c r="V139" s="8"/>
      <c r="W139" s="8"/>
      <c r="X139" s="8"/>
      <c r="AC139" s="7" t="str">
        <f>AY139</f>
        <v>Total - Peak</v>
      </c>
      <c r="AD139" s="8"/>
      <c r="AE139" s="8"/>
      <c r="AF139" s="8"/>
      <c r="AG139" s="8"/>
      <c r="AH139" s="14"/>
      <c r="AI139" s="14"/>
      <c r="AJ139" s="14"/>
      <c r="AK139" s="14"/>
      <c r="AL139" s="7" t="str">
        <f>BE139</f>
        <v>Total - Off Peak</v>
      </c>
      <c r="AM139" s="8"/>
      <c r="AN139" s="8"/>
      <c r="AO139" s="8"/>
      <c r="AP139" s="8"/>
      <c r="AS139" s="7" t="s">
        <v>249</v>
      </c>
      <c r="AT139" s="8"/>
      <c r="AU139" s="8"/>
      <c r="AV139" s="8"/>
      <c r="AW139" s="8"/>
      <c r="AY139" s="7" t="s">
        <v>250</v>
      </c>
      <c r="AZ139" s="8"/>
      <c r="BA139" s="8"/>
      <c r="BB139" s="8"/>
      <c r="BC139" s="8"/>
      <c r="BE139" s="7" t="s">
        <v>251</v>
      </c>
      <c r="BF139" s="8"/>
      <c r="BG139" s="8"/>
      <c r="BH139" s="8"/>
      <c r="BI139" s="8"/>
      <c r="BR139" s="65" t="s">
        <v>250</v>
      </c>
      <c r="BS139" s="64"/>
      <c r="BT139" s="64"/>
      <c r="BU139" s="64"/>
      <c r="BV139" s="64"/>
      <c r="BW139" s="64"/>
      <c r="BX139" s="65" t="s">
        <v>251</v>
      </c>
      <c r="BY139" s="64"/>
      <c r="BZ139" s="64"/>
      <c r="CA139" s="64"/>
      <c r="CB139" s="64"/>
    </row>
    <row r="140" spans="1:80" x14ac:dyDescent="0.45">
      <c r="A140"/>
      <c r="B140" s="10" t="s">
        <v>111</v>
      </c>
      <c r="C140" s="10" t="s">
        <v>112</v>
      </c>
      <c r="D140" s="10" t="s">
        <v>150</v>
      </c>
      <c r="E140" s="10" t="s">
        <v>114</v>
      </c>
      <c r="G140"/>
      <c r="H140" s="10" t="s">
        <v>111</v>
      </c>
      <c r="I140" s="10" t="s">
        <v>112</v>
      </c>
      <c r="J140" s="10" t="s">
        <v>150</v>
      </c>
      <c r="K140" s="10" t="s">
        <v>114</v>
      </c>
      <c r="M140"/>
      <c r="N140" s="10" t="s">
        <v>111</v>
      </c>
      <c r="O140" s="10" t="s">
        <v>112</v>
      </c>
      <c r="P140" s="10" t="s">
        <v>150</v>
      </c>
      <c r="Q140" s="10" t="s">
        <v>114</v>
      </c>
      <c r="T140"/>
      <c r="U140" s="10" t="s">
        <v>111</v>
      </c>
      <c r="V140" s="10" t="s">
        <v>112</v>
      </c>
      <c r="W140" s="10" t="s">
        <v>150</v>
      </c>
      <c r="X140" s="10" t="s">
        <v>114</v>
      </c>
      <c r="AC140"/>
      <c r="AD140" s="10" t="s">
        <v>111</v>
      </c>
      <c r="AE140" s="10" t="s">
        <v>112</v>
      </c>
      <c r="AF140" s="10" t="s">
        <v>150</v>
      </c>
      <c r="AG140" s="10" t="s">
        <v>114</v>
      </c>
      <c r="AH140" s="14"/>
      <c r="AI140" s="14"/>
      <c r="AJ140" s="14"/>
      <c r="AK140" s="14"/>
      <c r="AL140"/>
      <c r="AM140" s="10" t="s">
        <v>111</v>
      </c>
      <c r="AN140" s="10" t="s">
        <v>112</v>
      </c>
      <c r="AO140" s="10" t="s">
        <v>150</v>
      </c>
      <c r="AP140" s="10" t="s">
        <v>114</v>
      </c>
      <c r="AS140"/>
      <c r="AT140" s="10" t="s">
        <v>111</v>
      </c>
      <c r="AU140" s="10" t="s">
        <v>112</v>
      </c>
      <c r="AV140" s="10" t="s">
        <v>113</v>
      </c>
      <c r="AW140" s="10" t="s">
        <v>114</v>
      </c>
      <c r="AY140"/>
      <c r="AZ140" s="10" t="s">
        <v>111</v>
      </c>
      <c r="BA140" s="10" t="s">
        <v>112</v>
      </c>
      <c r="BB140" s="10" t="s">
        <v>113</v>
      </c>
      <c r="BC140" s="10" t="s">
        <v>114</v>
      </c>
      <c r="BE140"/>
      <c r="BF140" s="10" t="s">
        <v>111</v>
      </c>
      <c r="BG140" s="10" t="s">
        <v>112</v>
      </c>
      <c r="BH140" s="10" t="s">
        <v>113</v>
      </c>
      <c r="BI140" s="10" t="s">
        <v>114</v>
      </c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</row>
    <row r="141" spans="1:80" x14ac:dyDescent="0.45">
      <c r="A141" s="11" t="s">
        <v>147</v>
      </c>
      <c r="B141" s="16">
        <f>(AD141+AM141)/(AD147+AM147)</f>
        <v>0.43225255966180398</v>
      </c>
      <c r="C141" s="16">
        <f>(AE141+AN141)/(AE147+AN147)</f>
        <v>0.35830019642311989</v>
      </c>
      <c r="D141" s="16">
        <f>(AF141+AO141)/(AF147+AO147)</f>
        <v>0.27468588665513421</v>
      </c>
      <c r="E141" s="17">
        <f>(AG141+AP141)/(AG147+AP147)</f>
        <v>0.34640484552003187</v>
      </c>
      <c r="G141" s="11" t="s">
        <v>147</v>
      </c>
      <c r="H141" s="16">
        <f>AD141/AD147</f>
        <v>0.42683517792736536</v>
      </c>
      <c r="I141" s="16">
        <f>AE141/AE147</f>
        <v>0.33619870376708877</v>
      </c>
      <c r="J141" s="16">
        <f>AF141/AF147</f>
        <v>0.23661255793192895</v>
      </c>
      <c r="K141" s="17">
        <f>AG141/AG147</f>
        <v>0.31267041196859635</v>
      </c>
      <c r="M141" s="11" t="str">
        <f>G141</f>
        <v>Local</v>
      </c>
      <c r="N141" s="16">
        <f>AM141/AM147</f>
        <v>0.43628358472307827</v>
      </c>
      <c r="O141" s="16">
        <f>AN141/AN147</f>
        <v>0.3820279501971855</v>
      </c>
      <c r="P141" s="16">
        <f>AO141/AO147</f>
        <v>0.32893292956597586</v>
      </c>
      <c r="Q141" s="17">
        <f>AP141/AP147</f>
        <v>0.38280030758975608</v>
      </c>
      <c r="T141" s="11" t="s">
        <v>147</v>
      </c>
      <c r="U141" s="14">
        <f t="shared" ref="U141:W142" si="296">AD141+AM141</f>
        <v>9994.9258138187633</v>
      </c>
      <c r="V141" s="14">
        <f t="shared" si="296"/>
        <v>8319.1562833207718</v>
      </c>
      <c r="W141" s="14">
        <f t="shared" si="296"/>
        <v>8660.6121775889205</v>
      </c>
      <c r="X141" s="15">
        <f>SUM(U141:W141)</f>
        <v>26974.694274728456</v>
      </c>
      <c r="AC141" s="11" t="s">
        <v>147</v>
      </c>
      <c r="AD141" s="14">
        <f>SUM(AZ141:AZ142)</f>
        <v>4210.7467399708685</v>
      </c>
      <c r="AE141" s="14">
        <f t="shared" ref="AE141:AF141" si="297">SUM(BA141:BA142)</f>
        <v>4041.496268920851</v>
      </c>
      <c r="AF141" s="14">
        <f t="shared" si="297"/>
        <v>4383.5762065058616</v>
      </c>
      <c r="AG141" s="15">
        <f>SUM(AD141:AF141)</f>
        <v>12635.81921539758</v>
      </c>
      <c r="AL141" s="11" t="str">
        <f>AC141</f>
        <v>Local</v>
      </c>
      <c r="AM141" s="14">
        <f>SUM(BF141:BF142)</f>
        <v>5784.1790738478949</v>
      </c>
      <c r="AN141" s="14">
        <f t="shared" ref="AN141:AO141" si="298">SUM(BG141:BG142)</f>
        <v>4277.6600143999203</v>
      </c>
      <c r="AO141" s="14">
        <f t="shared" si="298"/>
        <v>4277.0359710830589</v>
      </c>
      <c r="AP141" s="15">
        <f>SUM(AM141:AO141)</f>
        <v>14338.875059330876</v>
      </c>
      <c r="AS141" s="11" t="s">
        <v>151</v>
      </c>
      <c r="AT141" s="14">
        <f t="shared" ref="AT141:AV150" si="299">AT6+AT40+AT74+AT108</f>
        <v>9864.0150466714204</v>
      </c>
      <c r="AU141" s="14">
        <f t="shared" si="299"/>
        <v>7940.132012056456</v>
      </c>
      <c r="AV141" s="14">
        <f t="shared" si="299"/>
        <v>7903.2774721903224</v>
      </c>
      <c r="AW141" s="15">
        <f>SUM(AT141:AV141)</f>
        <v>25707.424530918197</v>
      </c>
      <c r="AY141" s="11" t="s">
        <v>151</v>
      </c>
      <c r="AZ141" s="14">
        <f t="shared" ref="AZ141:BB150" si="300">AZ6+AZ40+AZ74+AZ108</f>
        <v>4140.8958440126971</v>
      </c>
      <c r="BA141" s="14">
        <f t="shared" si="300"/>
        <v>3771.8544916001547</v>
      </c>
      <c r="BB141" s="14">
        <f t="shared" si="300"/>
        <v>3885.3996707635397</v>
      </c>
      <c r="BC141" s="15">
        <f>SUM(AZ141:BB141)</f>
        <v>11798.150006376392</v>
      </c>
      <c r="BE141" s="11" t="s">
        <v>151</v>
      </c>
      <c r="BF141" s="14">
        <f t="shared" ref="BF141:BH150" si="301">BF6+BF40+BF74+BF108</f>
        <v>5723.1192026587223</v>
      </c>
      <c r="BG141" s="14">
        <f t="shared" si="301"/>
        <v>4168.2775204563013</v>
      </c>
      <c r="BH141" s="14">
        <f t="shared" si="301"/>
        <v>4017.8778014267818</v>
      </c>
      <c r="BI141" s="15">
        <f>SUM(BF141:BH141)</f>
        <v>13909.274524541805</v>
      </c>
      <c r="BR141" s="64"/>
      <c r="BS141" s="66" t="s">
        <v>111</v>
      </c>
      <c r="BT141" s="66" t="s">
        <v>112</v>
      </c>
      <c r="BU141" s="66" t="s">
        <v>150</v>
      </c>
      <c r="BV141" s="66" t="s">
        <v>114</v>
      </c>
      <c r="BW141" s="64"/>
      <c r="BX141" s="64"/>
      <c r="BY141" s="66" t="s">
        <v>111</v>
      </c>
      <c r="BZ141" s="66" t="s">
        <v>112</v>
      </c>
      <c r="CA141" s="66" t="s">
        <v>150</v>
      </c>
      <c r="CB141" s="66" t="s">
        <v>114</v>
      </c>
    </row>
    <row r="142" spans="1:80" x14ac:dyDescent="0.45">
      <c r="A142" s="11" t="s">
        <v>148</v>
      </c>
      <c r="B142" s="39">
        <f>(AD142+AM142)/(AD147+AM147)</f>
        <v>2.1306681261971227E-2</v>
      </c>
      <c r="C142" s="39">
        <f>(AE142+AN142)/(AE147+AN147)</f>
        <v>1.632942980646988E-2</v>
      </c>
      <c r="D142" s="39">
        <f>(AF142+AO142)/(AF147+AO147)</f>
        <v>1.1956184162170574E-2</v>
      </c>
      <c r="E142" s="17">
        <f>(AG142+AP142)/(AG147+AP147)</f>
        <v>1.6036683199693667E-2</v>
      </c>
      <c r="G142" s="11" t="s">
        <v>148</v>
      </c>
      <c r="H142" s="39">
        <f>AD142/AD147</f>
        <v>2.130940266621421E-2</v>
      </c>
      <c r="I142" s="39">
        <f>AE142/AE147</f>
        <v>1.3967084106757011E-2</v>
      </c>
      <c r="J142" s="39">
        <f>AF142/AF147</f>
        <v>5.3701969403315087E-3</v>
      </c>
      <c r="K142" s="17">
        <f>AG142/AG147</f>
        <v>1.1818322818618712E-2</v>
      </c>
      <c r="M142" s="11" t="str">
        <f>G142</f>
        <v>BRT</v>
      </c>
      <c r="N142" s="39">
        <f>AM142/AM147</f>
        <v>2.1304656289531938E-2</v>
      </c>
      <c r="O142" s="39">
        <f>AN142/AN147</f>
        <v>1.8865600460840314E-2</v>
      </c>
      <c r="P142" s="39">
        <f>AO142/AO147</f>
        <v>2.1339927150096045E-2</v>
      </c>
      <c r="Q142" s="17">
        <f>AP142/AP147</f>
        <v>2.0587794900198506E-2</v>
      </c>
      <c r="T142" s="11" t="s">
        <v>148</v>
      </c>
      <c r="U142" s="14">
        <f t="shared" si="296"/>
        <v>492.67192013554398</v>
      </c>
      <c r="V142" s="14">
        <f t="shared" si="296"/>
        <v>379.14318756642928</v>
      </c>
      <c r="W142" s="14">
        <f t="shared" si="296"/>
        <v>376.9683088319486</v>
      </c>
      <c r="X142" s="15">
        <f t="shared" ref="X142:X146" si="302">SUM(U142:W142)</f>
        <v>1248.7834165339218</v>
      </c>
      <c r="AC142" s="11" t="s">
        <v>148</v>
      </c>
      <c r="AD142" s="14">
        <f>SUM(AZ143:AZ144)</f>
        <v>210.21814144558897</v>
      </c>
      <c r="AE142" s="14">
        <f t="shared" ref="AE142:AF142" si="303">SUM(BA143:BA144)</f>
        <v>167.90046384077698</v>
      </c>
      <c r="AF142" s="14">
        <f t="shared" si="303"/>
        <v>99.490355616121576</v>
      </c>
      <c r="AG142" s="15">
        <f t="shared" ref="AG142:AG146" si="304">SUM(AD142:AF142)</f>
        <v>477.60896090248752</v>
      </c>
      <c r="AH142" s="14"/>
      <c r="AI142" s="14"/>
      <c r="AJ142" s="14"/>
      <c r="AK142" s="14"/>
      <c r="AL142" s="11" t="str">
        <f>AC142</f>
        <v>BRT</v>
      </c>
      <c r="AM142" s="14">
        <f>SUM(BF143:BF144)</f>
        <v>282.45377868995502</v>
      </c>
      <c r="AN142" s="14">
        <f t="shared" ref="AN142:AO142" si="305">SUM(BG143:BG144)</f>
        <v>211.2427237256523</v>
      </c>
      <c r="AO142" s="14">
        <f t="shared" si="305"/>
        <v>277.47795321582703</v>
      </c>
      <c r="AP142" s="15">
        <f t="shared" ref="AP142:AP146" si="306">SUM(AM142:AO142)</f>
        <v>771.17445563143428</v>
      </c>
      <c r="AS142" s="11" t="s">
        <v>152</v>
      </c>
      <c r="AT142" s="14">
        <f t="shared" si="299"/>
        <v>130.91076714734342</v>
      </c>
      <c r="AU142" s="14">
        <f t="shared" si="299"/>
        <v>379.02427126431559</v>
      </c>
      <c r="AV142" s="14">
        <f t="shared" si="299"/>
        <v>757.33470539859923</v>
      </c>
      <c r="AW142" s="15">
        <f t="shared" ref="AW142:AW150" si="307">SUM(AT142:AV142)</f>
        <v>1267.2697438102582</v>
      </c>
      <c r="AY142" s="11" t="s">
        <v>152</v>
      </c>
      <c r="AZ142" s="14">
        <f t="shared" si="300"/>
        <v>69.850895958171179</v>
      </c>
      <c r="BA142" s="14">
        <f t="shared" si="300"/>
        <v>269.64177732069641</v>
      </c>
      <c r="BB142" s="14">
        <f t="shared" si="300"/>
        <v>498.17653574232219</v>
      </c>
      <c r="BC142" s="15">
        <f t="shared" ref="BC142:BC150" si="308">SUM(AZ142:BB142)</f>
        <v>837.66920902118977</v>
      </c>
      <c r="BE142" s="11" t="s">
        <v>152</v>
      </c>
      <c r="BF142" s="14">
        <f t="shared" si="301"/>
        <v>61.059871189172235</v>
      </c>
      <c r="BG142" s="14">
        <f t="shared" si="301"/>
        <v>109.38249394361915</v>
      </c>
      <c r="BH142" s="14">
        <f t="shared" si="301"/>
        <v>259.1581696562771</v>
      </c>
      <c r="BI142" s="15">
        <f t="shared" ref="BI142:BI150" si="309">SUM(BF142:BH142)</f>
        <v>429.60053478906849</v>
      </c>
      <c r="BR142" s="67" t="s">
        <v>257</v>
      </c>
      <c r="BS142" s="68">
        <v>6111.3424730420656</v>
      </c>
      <c r="BT142" s="68">
        <v>5566.6926735141114</v>
      </c>
      <c r="BU142" s="68">
        <v>5734.2683629711864</v>
      </c>
      <c r="BV142" s="69">
        <v>17412.303509527363</v>
      </c>
      <c r="BW142" s="64"/>
      <c r="BX142" s="67" t="s">
        <v>257</v>
      </c>
      <c r="BY142" s="68">
        <v>8446.4673295423399</v>
      </c>
      <c r="BZ142" s="68">
        <v>6151.7537290930595</v>
      </c>
      <c r="CA142" s="68">
        <v>5929.7862550336285</v>
      </c>
      <c r="CB142" s="69">
        <v>20528.007313669026</v>
      </c>
    </row>
    <row r="143" spans="1:80" x14ac:dyDescent="0.45">
      <c r="A143" s="11"/>
      <c r="B143" s="39"/>
      <c r="C143" s="39"/>
      <c r="D143" s="39"/>
      <c r="E143" s="17"/>
      <c r="G143" s="11"/>
      <c r="H143" s="39"/>
      <c r="I143" s="39"/>
      <c r="J143" s="39"/>
      <c r="K143" s="17"/>
      <c r="M143" s="11"/>
      <c r="N143" s="39"/>
      <c r="O143" s="39"/>
      <c r="P143" s="39"/>
      <c r="Q143" s="17"/>
      <c r="T143" s="11"/>
      <c r="U143" s="14"/>
      <c r="V143" s="14"/>
      <c r="W143" s="14"/>
      <c r="X143" s="15"/>
      <c r="AC143" s="11"/>
      <c r="AD143" s="14"/>
      <c r="AE143" s="14"/>
      <c r="AF143" s="14"/>
      <c r="AG143" s="15"/>
      <c r="AL143" s="11"/>
      <c r="AM143" s="14"/>
      <c r="AN143" s="14"/>
      <c r="AO143" s="14"/>
      <c r="AP143" s="15"/>
      <c r="AS143" s="11" t="s">
        <v>154</v>
      </c>
      <c r="AT143" s="14">
        <f t="shared" si="299"/>
        <v>478.30703493543916</v>
      </c>
      <c r="AU143" s="14">
        <f t="shared" si="299"/>
        <v>360.37584337126117</v>
      </c>
      <c r="AV143" s="14">
        <f t="shared" si="299"/>
        <v>356.40286091704553</v>
      </c>
      <c r="AW143" s="15">
        <f t="shared" si="307"/>
        <v>1195.0857392237458</v>
      </c>
      <c r="AY143" s="11" t="s">
        <v>154</v>
      </c>
      <c r="AZ143" s="14">
        <f t="shared" si="300"/>
        <v>204.82246445882112</v>
      </c>
      <c r="BA143" s="14">
        <f t="shared" si="300"/>
        <v>161.05969293386104</v>
      </c>
      <c r="BB143" s="14">
        <f t="shared" si="300"/>
        <v>92.347774879880774</v>
      </c>
      <c r="BC143" s="15">
        <f t="shared" si="308"/>
        <v>458.22993227256296</v>
      </c>
      <c r="BE143" s="11" t="s">
        <v>154</v>
      </c>
      <c r="BF143" s="14">
        <f t="shared" si="301"/>
        <v>273.48457047661805</v>
      </c>
      <c r="BG143" s="14">
        <f t="shared" si="301"/>
        <v>199.31615043740013</v>
      </c>
      <c r="BH143" s="14">
        <f t="shared" si="301"/>
        <v>264.05508603716481</v>
      </c>
      <c r="BI143" s="15">
        <f t="shared" si="309"/>
        <v>736.85580695118301</v>
      </c>
      <c r="BR143" s="67" t="s">
        <v>258</v>
      </c>
      <c r="BS143" s="68">
        <v>103.08946743165293</v>
      </c>
      <c r="BT143" s="68">
        <v>397.95090442305514</v>
      </c>
      <c r="BU143" s="68">
        <v>735.23400168518629</v>
      </c>
      <c r="BV143" s="69">
        <v>1236.2743735398944</v>
      </c>
      <c r="BW143" s="64"/>
      <c r="BX143" s="67" t="s">
        <v>258</v>
      </c>
      <c r="BY143" s="68">
        <v>90.115230678021774</v>
      </c>
      <c r="BZ143" s="68">
        <v>161.43218912676821</v>
      </c>
      <c r="CA143" s="68">
        <v>382.47866865481859</v>
      </c>
      <c r="CB143" s="69">
        <v>634.02608845960856</v>
      </c>
    </row>
    <row r="144" spans="1:80" x14ac:dyDescent="0.45">
      <c r="A144" s="11" t="s">
        <v>153</v>
      </c>
      <c r="B144" s="16">
        <f>(AD144+AM144)/(AD147+AM147)</f>
        <v>0.49082039499805263</v>
      </c>
      <c r="C144" s="16">
        <f>(AE144+AN144)/(AE147+AN147)</f>
        <v>0.45796322601152262</v>
      </c>
      <c r="D144" s="16">
        <f>(AF144+AO144)/(AF147+AO147)</f>
        <v>0.4275241750221811</v>
      </c>
      <c r="E144" s="17">
        <f>(AG144+AP144)/(AG147+AP147)</f>
        <v>0.45539530828226399</v>
      </c>
      <c r="G144" s="11" t="s">
        <v>153</v>
      </c>
      <c r="H144" s="16">
        <f>AD144/AD147</f>
        <v>0.48116879362487264</v>
      </c>
      <c r="I144" s="16">
        <f>AE144/AE147</f>
        <v>0.44616832657662953</v>
      </c>
      <c r="J144" s="16">
        <f>AF144/AF147</f>
        <v>0.40691812264991117</v>
      </c>
      <c r="K144" s="17">
        <f>AG144/AG147</f>
        <v>0.43671870873224239</v>
      </c>
      <c r="M144" s="11" t="str">
        <f>G144</f>
        <v>LRT</v>
      </c>
      <c r="N144" s="16">
        <f>AM144/AM147</f>
        <v>0.49800206483855702</v>
      </c>
      <c r="O144" s="16">
        <f>AN144/AN147</f>
        <v>0.47062601191185149</v>
      </c>
      <c r="P144" s="16">
        <f>AO144/AO147</f>
        <v>0.45688376728132291</v>
      </c>
      <c r="Q144" s="17">
        <f>AP144/AP147</f>
        <v>0.47554514922972874</v>
      </c>
      <c r="T144" s="11" t="s">
        <v>153</v>
      </c>
      <c r="U144" s="14">
        <f t="shared" ref="U144:W146" si="310">AD144+AM144</f>
        <v>11349.183078876402</v>
      </c>
      <c r="V144" s="14">
        <f t="shared" si="310"/>
        <v>10633.172092109329</v>
      </c>
      <c r="W144" s="14">
        <f t="shared" si="310"/>
        <v>13479.473304936733</v>
      </c>
      <c r="X144" s="15">
        <f t="shared" si="302"/>
        <v>35461.828475922463</v>
      </c>
      <c r="AC144" s="11" t="s">
        <v>153</v>
      </c>
      <c r="AD144" s="14">
        <f>SUM(AZ145:AZ146)</f>
        <v>4746.7501131699755</v>
      </c>
      <c r="AE144" s="14">
        <f t="shared" ref="AE144:AF144" si="311">SUM(BA145:BA146)</f>
        <v>5363.4579995862141</v>
      </c>
      <c r="AF144" s="14">
        <f t="shared" si="311"/>
        <v>7538.7232868567917</v>
      </c>
      <c r="AG144" s="15">
        <f t="shared" si="304"/>
        <v>17648.931399612982</v>
      </c>
      <c r="AL144" s="11" t="str">
        <f>AC144</f>
        <v>LRT</v>
      </c>
      <c r="AM144" s="14">
        <f>SUM(BF145:BF146)</f>
        <v>6602.4329657064254</v>
      </c>
      <c r="AN144" s="14">
        <f t="shared" ref="AN144:AO144" si="312">SUM(BG145:BG146)</f>
        <v>5269.7140925231161</v>
      </c>
      <c r="AO144" s="14">
        <f t="shared" si="312"/>
        <v>5940.7500180799416</v>
      </c>
      <c r="AP144" s="15">
        <f t="shared" si="306"/>
        <v>17812.897076309484</v>
      </c>
      <c r="AS144" s="11" t="s">
        <v>155</v>
      </c>
      <c r="AT144" s="14">
        <f t="shared" si="299"/>
        <v>14.364885200104823</v>
      </c>
      <c r="AU144" s="14">
        <f t="shared" si="299"/>
        <v>18.767344195168089</v>
      </c>
      <c r="AV144" s="14">
        <f t="shared" si="299"/>
        <v>20.565447914903032</v>
      </c>
      <c r="AW144" s="15">
        <f t="shared" si="307"/>
        <v>53.697677310175948</v>
      </c>
      <c r="AY144" s="11" t="s">
        <v>155</v>
      </c>
      <c r="AZ144" s="14">
        <f t="shared" si="300"/>
        <v>5.3956769867678425</v>
      </c>
      <c r="BA144" s="14">
        <f t="shared" si="300"/>
        <v>6.8407709069159299</v>
      </c>
      <c r="BB144" s="14">
        <f t="shared" si="300"/>
        <v>7.1425807362407969</v>
      </c>
      <c r="BC144" s="15">
        <f t="shared" si="308"/>
        <v>19.379028629924569</v>
      </c>
      <c r="BE144" s="11" t="s">
        <v>155</v>
      </c>
      <c r="BF144" s="14">
        <f t="shared" si="301"/>
        <v>8.9692082133369802</v>
      </c>
      <c r="BG144" s="14">
        <f t="shared" si="301"/>
        <v>11.926573288252163</v>
      </c>
      <c r="BH144" s="14">
        <f t="shared" si="301"/>
        <v>13.422867178662235</v>
      </c>
      <c r="BI144" s="15">
        <f t="shared" si="309"/>
        <v>34.318648680251378</v>
      </c>
      <c r="BR144" s="67" t="s">
        <v>309</v>
      </c>
      <c r="BS144" s="68">
        <v>302.2873005343103</v>
      </c>
      <c r="BT144" s="68">
        <v>237.7</v>
      </c>
      <c r="BU144" s="68">
        <v>136.29149347727761</v>
      </c>
      <c r="BV144" s="69">
        <v>676.27879401158793</v>
      </c>
      <c r="BW144" s="64"/>
      <c r="BX144" s="67" t="s">
        <v>309</v>
      </c>
      <c r="BY144" s="68">
        <v>403.6222919472923</v>
      </c>
      <c r="BZ144" s="68">
        <v>294.16080520174279</v>
      </c>
      <c r="CA144" s="68">
        <v>389.70578428215936</v>
      </c>
      <c r="CB144" s="69">
        <v>1087.4888814311944</v>
      </c>
    </row>
    <row r="145" spans="1:80" x14ac:dyDescent="0.45">
      <c r="A145" s="11" t="s">
        <v>149</v>
      </c>
      <c r="B145" s="16">
        <f>(AD145+AM145)/(AD147+AM147)</f>
        <v>2.5176059452417855E-3</v>
      </c>
      <c r="C145" s="16">
        <f>(AE145+AN145)/(AE147+AN147)</f>
        <v>7.7852796834887439E-3</v>
      </c>
      <c r="D145" s="16">
        <f>(AF145+AO145)/(AF147+AO147)</f>
        <v>2.3558168862069091E-2</v>
      </c>
      <c r="E145" s="17">
        <f>(AG145+AP145)/(AG147+AP147)</f>
        <v>1.2607417688609108E-2</v>
      </c>
      <c r="G145" s="11" t="s">
        <v>149</v>
      </c>
      <c r="H145" s="16">
        <f>AD145/AD147</f>
        <v>5.90107100808501E-3</v>
      </c>
      <c r="I145" s="16">
        <f>AE145/AE147</f>
        <v>1.5036969134929478E-2</v>
      </c>
      <c r="J145" s="16">
        <f>AF145/AF147</f>
        <v>4.0092487768198348E-2</v>
      </c>
      <c r="K145" s="17">
        <f>AG145/AG147</f>
        <v>2.4293052932277789E-2</v>
      </c>
      <c r="M145" s="11" t="str">
        <f>G145</f>
        <v>Express</v>
      </c>
      <c r="N145" s="16">
        <f>AM145/AM147</f>
        <v>0</v>
      </c>
      <c r="O145" s="16">
        <f>AN145/AN147</f>
        <v>0</v>
      </c>
      <c r="P145" s="16">
        <f>AO145/AO147</f>
        <v>0</v>
      </c>
      <c r="Q145" s="17">
        <f>AP145/AP147</f>
        <v>0</v>
      </c>
      <c r="T145" s="11" t="s">
        <v>149</v>
      </c>
      <c r="U145" s="14">
        <f t="shared" si="310"/>
        <v>58.214310334700059</v>
      </c>
      <c r="V145" s="14">
        <f t="shared" si="310"/>
        <v>180.76171613319758</v>
      </c>
      <c r="W145" s="14">
        <f t="shared" si="310"/>
        <v>742.76901013369979</v>
      </c>
      <c r="X145" s="15">
        <f t="shared" si="302"/>
        <v>981.74503660159746</v>
      </c>
      <c r="AC145" s="11" t="s">
        <v>149</v>
      </c>
      <c r="AD145" s="14">
        <f>SUM(AZ147:AZ148)</f>
        <v>58.214310334700059</v>
      </c>
      <c r="AE145" s="14">
        <f t="shared" ref="AE145:AF145" si="313">SUM(BA147:BA148)</f>
        <v>180.76171613319758</v>
      </c>
      <c r="AF145" s="14">
        <f t="shared" si="313"/>
        <v>742.76901013369979</v>
      </c>
      <c r="AG145" s="15">
        <f t="shared" si="304"/>
        <v>981.74503660159746</v>
      </c>
      <c r="AL145" s="11" t="str">
        <f>AC145</f>
        <v>Express</v>
      </c>
      <c r="AM145" s="14">
        <f>SUM(BF147:BF148)</f>
        <v>0</v>
      </c>
      <c r="AN145" s="14">
        <f t="shared" ref="AN145:AO145" si="314">SUM(BG147:BG148)</f>
        <v>0</v>
      </c>
      <c r="AO145" s="14">
        <f t="shared" si="314"/>
        <v>0</v>
      </c>
      <c r="AP145" s="15">
        <f t="shared" si="306"/>
        <v>0</v>
      </c>
      <c r="AS145" s="11" t="s">
        <v>157</v>
      </c>
      <c r="AT145" s="14">
        <f t="shared" si="299"/>
        <v>10998.283089939665</v>
      </c>
      <c r="AU145" s="14">
        <f t="shared" si="299"/>
        <v>9149.3401573997562</v>
      </c>
      <c r="AV145" s="14">
        <f t="shared" si="299"/>
        <v>9882.5869014430027</v>
      </c>
      <c r="AW145" s="15">
        <f t="shared" si="307"/>
        <v>30030.210148782422</v>
      </c>
      <c r="AY145" s="11" t="s">
        <v>157</v>
      </c>
      <c r="AZ145" s="14">
        <f t="shared" si="300"/>
        <v>4581.0948913889806</v>
      </c>
      <c r="BA145" s="14">
        <f t="shared" si="300"/>
        <v>4419.1234987900207</v>
      </c>
      <c r="BB145" s="14">
        <f t="shared" si="300"/>
        <v>5036.9490575703976</v>
      </c>
      <c r="BC145" s="15">
        <f t="shared" si="308"/>
        <v>14037.167447749398</v>
      </c>
      <c r="BE145" s="11" t="s">
        <v>157</v>
      </c>
      <c r="BF145" s="14">
        <f t="shared" si="301"/>
        <v>6417.1881985506825</v>
      </c>
      <c r="BG145" s="14">
        <f t="shared" si="301"/>
        <v>4730.2166586097355</v>
      </c>
      <c r="BH145" s="14">
        <f t="shared" si="301"/>
        <v>4845.6378438726042</v>
      </c>
      <c r="BI145" s="15">
        <f t="shared" si="309"/>
        <v>15993.042701033022</v>
      </c>
      <c r="BR145" s="67" t="s">
        <v>310</v>
      </c>
      <c r="BS145" s="68">
        <v>7.9632116291280575</v>
      </c>
      <c r="BT145" s="68">
        <v>10.095953959391021</v>
      </c>
      <c r="BU145" s="68">
        <v>10.541380093786925</v>
      </c>
      <c r="BV145" s="69">
        <v>28.600545682306006</v>
      </c>
      <c r="BW145" s="64"/>
      <c r="BX145" s="67" t="s">
        <v>310</v>
      </c>
      <c r="BY145" s="68">
        <v>13.237208847689132</v>
      </c>
      <c r="BZ145" s="68">
        <v>17.601837051693039</v>
      </c>
      <c r="CA145" s="68">
        <v>19.810142874656016</v>
      </c>
      <c r="CB145" s="69">
        <v>50.649188774038187</v>
      </c>
    </row>
    <row r="146" spans="1:80" x14ac:dyDescent="0.45">
      <c r="A146" s="11" t="s">
        <v>156</v>
      </c>
      <c r="B146" s="16">
        <f>(AD146+AM146)/(AD147+AM147)</f>
        <v>5.3102758132930382E-2</v>
      </c>
      <c r="C146" s="16">
        <f>(AE146+AN146)/(AE147+AN147)</f>
        <v>0.15962186807539874</v>
      </c>
      <c r="D146" s="16">
        <f>(AF146+AO146)/(AF147+AO147)</f>
        <v>0.26227558529844497</v>
      </c>
      <c r="E146" s="17">
        <f>(AG146+AP146)/(AG147+AP147)</f>
        <v>0.16955574530940137</v>
      </c>
      <c r="G146" s="11" t="s">
        <v>156</v>
      </c>
      <c r="H146" s="16">
        <f>AD146/AD147</f>
        <v>6.4785554773462664E-2</v>
      </c>
      <c r="I146" s="16">
        <f>AE146/AE147</f>
        <v>0.18862891641459525</v>
      </c>
      <c r="J146" s="16">
        <f>AF146/AF147</f>
        <v>0.31100663470962991</v>
      </c>
      <c r="K146" s="17">
        <f>AG146/AG147</f>
        <v>0.21449950354826483</v>
      </c>
      <c r="M146" s="11" t="str">
        <f>G146</f>
        <v>CRT</v>
      </c>
      <c r="N146" s="16">
        <f>AM146/AM147</f>
        <v>4.4409694148832821E-2</v>
      </c>
      <c r="O146" s="16">
        <f>AN146/AN147</f>
        <v>0.12848043743012258</v>
      </c>
      <c r="P146" s="16">
        <f>AO146/AO147</f>
        <v>0.1928433760026052</v>
      </c>
      <c r="Q146" s="17">
        <f>AP146/AP147</f>
        <v>0.12106674828031661</v>
      </c>
      <c r="T146" s="11" t="s">
        <v>156</v>
      </c>
      <c r="U146" s="14">
        <f t="shared" si="310"/>
        <v>1227.8889186059819</v>
      </c>
      <c r="V146" s="14">
        <f t="shared" si="310"/>
        <v>3706.1639374227448</v>
      </c>
      <c r="W146" s="14">
        <f t="shared" si="310"/>
        <v>8269.3259401848409</v>
      </c>
      <c r="X146" s="15">
        <f t="shared" si="302"/>
        <v>13203.378796213568</v>
      </c>
      <c r="AC146" s="11" t="s">
        <v>156</v>
      </c>
      <c r="AD146" s="14">
        <f>SUM(AZ149:AZ150)</f>
        <v>639.1121858423387</v>
      </c>
      <c r="AE146" s="14">
        <f t="shared" ref="AE146:AF146" si="315">SUM(BA149:BA150)</f>
        <v>2267.5371836897525</v>
      </c>
      <c r="AF146" s="14">
        <f t="shared" si="315"/>
        <v>5761.8297857665166</v>
      </c>
      <c r="AG146" s="15">
        <f t="shared" si="304"/>
        <v>8668.479155298608</v>
      </c>
      <c r="AL146" s="11" t="str">
        <f>AC146</f>
        <v>CRT</v>
      </c>
      <c r="AM146" s="14">
        <f>SUM(BF149:BF150)</f>
        <v>588.77673276364317</v>
      </c>
      <c r="AN146" s="14">
        <f t="shared" ref="AN146:AO146" si="316">SUM(BG149:BG150)</f>
        <v>1438.6267537329923</v>
      </c>
      <c r="AO146" s="14">
        <f t="shared" si="316"/>
        <v>2507.4961544183243</v>
      </c>
      <c r="AP146" s="15">
        <f t="shared" si="306"/>
        <v>4534.8996409149595</v>
      </c>
      <c r="AS146" s="11" t="s">
        <v>158</v>
      </c>
      <c r="AT146" s="14">
        <f t="shared" si="299"/>
        <v>350.89998893673834</v>
      </c>
      <c r="AU146" s="14">
        <f t="shared" si="299"/>
        <v>1483.8319347095749</v>
      </c>
      <c r="AV146" s="14">
        <f t="shared" si="299"/>
        <v>3596.8864034937305</v>
      </c>
      <c r="AW146" s="15">
        <f t="shared" si="307"/>
        <v>5431.6183271400441</v>
      </c>
      <c r="AY146" s="11" t="s">
        <v>158</v>
      </c>
      <c r="AZ146" s="14">
        <f t="shared" si="300"/>
        <v>165.65522178099536</v>
      </c>
      <c r="BA146" s="14">
        <f t="shared" si="300"/>
        <v>944.33450079619377</v>
      </c>
      <c r="BB146" s="14">
        <f t="shared" si="300"/>
        <v>2501.7742292863936</v>
      </c>
      <c r="BC146" s="15">
        <f t="shared" si="308"/>
        <v>3611.7639518635829</v>
      </c>
      <c r="BE146" s="11" t="s">
        <v>158</v>
      </c>
      <c r="BF146" s="14">
        <f t="shared" si="301"/>
        <v>185.24476715574301</v>
      </c>
      <c r="BG146" s="14">
        <f t="shared" si="301"/>
        <v>539.49743391338097</v>
      </c>
      <c r="BH146" s="14">
        <f t="shared" si="301"/>
        <v>1095.1121742073369</v>
      </c>
      <c r="BI146" s="15">
        <f t="shared" si="309"/>
        <v>1819.8543752764608</v>
      </c>
      <c r="BR146" s="67" t="s">
        <v>259</v>
      </c>
      <c r="BS146" s="68">
        <v>6761.0103797374504</v>
      </c>
      <c r="BT146" s="68">
        <v>6521.9648474913211</v>
      </c>
      <c r="BU146" s="68">
        <v>7433.7828985936658</v>
      </c>
      <c r="BV146" s="69">
        <v>20716.758125822438</v>
      </c>
      <c r="BW146" s="64"/>
      <c r="BX146" s="67" t="s">
        <v>259</v>
      </c>
      <c r="BY146" s="68">
        <v>9470.8092820087932</v>
      </c>
      <c r="BZ146" s="68">
        <v>6981.0917882058566</v>
      </c>
      <c r="CA146" s="68">
        <v>7151.4361818726838</v>
      </c>
      <c r="CB146" s="69">
        <v>23603.337252087331</v>
      </c>
    </row>
    <row r="147" spans="1:80" x14ac:dyDescent="0.45">
      <c r="A147" s="11"/>
      <c r="B147" s="18">
        <f>SUM(B141:B146)</f>
        <v>1</v>
      </c>
      <c r="C147" s="18">
        <f>SUM(C141:C146)</f>
        <v>0.99999999999999978</v>
      </c>
      <c r="D147" s="18">
        <f>SUM(D141:D146)</f>
        <v>1</v>
      </c>
      <c r="E147" s="19">
        <f>SUM(E141:E146)</f>
        <v>1</v>
      </c>
      <c r="F147" s="14"/>
      <c r="G147" s="11"/>
      <c r="H147" s="18">
        <f>SUM(H141:H146)</f>
        <v>1</v>
      </c>
      <c r="I147" s="18">
        <f>SUM(I141:I146)</f>
        <v>1</v>
      </c>
      <c r="J147" s="18">
        <f>SUM(J141:J146)</f>
        <v>0.99999999999999978</v>
      </c>
      <c r="K147" s="19">
        <f>SUM(K141:K146)</f>
        <v>1</v>
      </c>
      <c r="L147" s="14"/>
      <c r="M147" s="11"/>
      <c r="N147" s="18">
        <f>SUM(N141:N146)</f>
        <v>1</v>
      </c>
      <c r="O147" s="18">
        <f>SUM(O141:O146)</f>
        <v>0.99999999999999989</v>
      </c>
      <c r="P147" s="18">
        <f>SUM(P141:P146)</f>
        <v>1</v>
      </c>
      <c r="Q147" s="19">
        <f>SUM(Q141:Q146)</f>
        <v>0.99999999999999989</v>
      </c>
      <c r="T147" s="11"/>
      <c r="U147" s="20">
        <f>SUM(U141:U146)</f>
        <v>23122.884041771391</v>
      </c>
      <c r="V147" s="20">
        <f>SUM(V141:V146)</f>
        <v>23218.397216552472</v>
      </c>
      <c r="W147" s="20">
        <f>SUM(W141:W146)</f>
        <v>31529.148741676145</v>
      </c>
      <c r="X147" s="21">
        <f>SUM(X141:X146)</f>
        <v>77870.430000000008</v>
      </c>
      <c r="Y147" s="14"/>
      <c r="Z147" s="14"/>
      <c r="AA147" s="14"/>
      <c r="AB147" s="14"/>
      <c r="AC147" s="11"/>
      <c r="AD147" s="20">
        <f>SUM(AD141:AD146)</f>
        <v>9865.0414907634731</v>
      </c>
      <c r="AE147" s="20">
        <f>SUM(AE141:AE146)</f>
        <v>12021.153632170792</v>
      </c>
      <c r="AF147" s="20">
        <f>SUM(AF141:AF146)</f>
        <v>18526.388644878993</v>
      </c>
      <c r="AG147" s="21">
        <f>SUM(AG141:AG146)</f>
        <v>40412.583767813252</v>
      </c>
      <c r="AL147" s="14"/>
      <c r="AM147" s="20">
        <f>SUM(AM141:AM146)</f>
        <v>13257.842551007918</v>
      </c>
      <c r="AN147" s="20">
        <f>SUM(AN141:AN146)</f>
        <v>11197.243584381682</v>
      </c>
      <c r="AO147" s="20">
        <f>SUM(AO141:AO146)</f>
        <v>13002.760096797152</v>
      </c>
      <c r="AP147" s="21">
        <f>SUM(AP141:AP146)</f>
        <v>37457.846232186756</v>
      </c>
      <c r="AS147" s="11" t="s">
        <v>159</v>
      </c>
      <c r="AT147" s="14">
        <f t="shared" si="299"/>
        <v>27.255471361188786</v>
      </c>
      <c r="AU147" s="14">
        <f t="shared" si="299"/>
        <v>139.46887883965948</v>
      </c>
      <c r="AV147" s="14">
        <f t="shared" si="299"/>
        <v>373.02228114802881</v>
      </c>
      <c r="AW147" s="15">
        <f t="shared" si="307"/>
        <v>539.74663134887714</v>
      </c>
      <c r="AY147" s="11" t="s">
        <v>159</v>
      </c>
      <c r="AZ147" s="14">
        <f t="shared" si="300"/>
        <v>27.255471361188786</v>
      </c>
      <c r="BA147" s="14">
        <f t="shared" si="300"/>
        <v>139.46887883965948</v>
      </c>
      <c r="BB147" s="14">
        <f t="shared" si="300"/>
        <v>373.02228114802881</v>
      </c>
      <c r="BC147" s="15">
        <f t="shared" si="308"/>
        <v>539.74663134887714</v>
      </c>
      <c r="BE147" s="11" t="s">
        <v>159</v>
      </c>
      <c r="BF147" s="14">
        <f t="shared" si="301"/>
        <v>0</v>
      </c>
      <c r="BG147" s="14">
        <f t="shared" si="301"/>
        <v>0</v>
      </c>
      <c r="BH147" s="14">
        <f t="shared" si="301"/>
        <v>0</v>
      </c>
      <c r="BI147" s="15">
        <f t="shared" si="309"/>
        <v>0</v>
      </c>
      <c r="BR147" s="67" t="s">
        <v>260</v>
      </c>
      <c r="BS147" s="68">
        <v>244.48231273800084</v>
      </c>
      <c r="BT147" s="68">
        <v>1393.6963789657348</v>
      </c>
      <c r="BU147" s="68">
        <v>3692.2443068706016</v>
      </c>
      <c r="BV147" s="69">
        <v>5330.4229985743368</v>
      </c>
      <c r="BW147" s="64"/>
      <c r="BX147" s="67" t="s">
        <v>260</v>
      </c>
      <c r="BY147" s="68">
        <v>273.39354962636162</v>
      </c>
      <c r="BZ147" s="68">
        <v>796.21746263897103</v>
      </c>
      <c r="CA147" s="68">
        <v>1616.2216571217432</v>
      </c>
      <c r="CB147" s="69">
        <v>2685.8326693870758</v>
      </c>
    </row>
    <row r="148" spans="1:80" x14ac:dyDescent="0.45">
      <c r="A148" s="11"/>
      <c r="B148" s="14"/>
      <c r="C148" s="14"/>
      <c r="D148" s="14"/>
      <c r="E148" s="14"/>
      <c r="F148" s="14"/>
      <c r="G148" s="11"/>
      <c r="H148" s="14"/>
      <c r="I148" s="14"/>
      <c r="J148" s="14"/>
      <c r="K148" s="14"/>
      <c r="L148" s="14"/>
      <c r="M148" s="11"/>
      <c r="N148" s="14"/>
      <c r="O148" s="14"/>
      <c r="P148" s="14"/>
      <c r="Q148" s="14"/>
      <c r="T148" s="11"/>
      <c r="U148" s="27"/>
      <c r="V148" s="27"/>
      <c r="W148" s="27"/>
      <c r="X148" s="27"/>
      <c r="Y148" s="14"/>
      <c r="Z148" s="14"/>
      <c r="AA148" s="14"/>
      <c r="AB148" s="14"/>
      <c r="AC148" s="11"/>
      <c r="AD148" s="14"/>
      <c r="AE148" s="14"/>
      <c r="AF148" s="14"/>
      <c r="AG148" s="14"/>
      <c r="AL148" s="14"/>
      <c r="AM148" s="14"/>
      <c r="AN148" s="14"/>
      <c r="AO148" s="14"/>
      <c r="AP148" s="14"/>
      <c r="AS148" s="11" t="s">
        <v>160</v>
      </c>
      <c r="AT148" s="14">
        <f t="shared" si="299"/>
        <v>30.958838973511273</v>
      </c>
      <c r="AU148" s="14">
        <f t="shared" si="299"/>
        <v>41.292837293538085</v>
      </c>
      <c r="AV148" s="14">
        <f t="shared" si="299"/>
        <v>369.74672898567098</v>
      </c>
      <c r="AW148" s="15">
        <f t="shared" si="307"/>
        <v>441.99840525272032</v>
      </c>
      <c r="AY148" s="11" t="s">
        <v>160</v>
      </c>
      <c r="AZ148" s="14">
        <f t="shared" si="300"/>
        <v>30.958838973511273</v>
      </c>
      <c r="BA148" s="14">
        <f t="shared" si="300"/>
        <v>41.292837293538085</v>
      </c>
      <c r="BB148" s="14">
        <f t="shared" si="300"/>
        <v>369.74672898567098</v>
      </c>
      <c r="BC148" s="15">
        <f t="shared" si="308"/>
        <v>441.99840525272032</v>
      </c>
      <c r="BE148" s="11" t="s">
        <v>160</v>
      </c>
      <c r="BF148" s="14">
        <f t="shared" si="301"/>
        <v>0</v>
      </c>
      <c r="BG148" s="14">
        <f t="shared" si="301"/>
        <v>0</v>
      </c>
      <c r="BH148" s="14">
        <f t="shared" si="301"/>
        <v>0</v>
      </c>
      <c r="BI148" s="15">
        <f t="shared" si="309"/>
        <v>0</v>
      </c>
      <c r="BR148" s="67" t="s">
        <v>261</v>
      </c>
      <c r="BS148" s="68">
        <v>40.22499623922053</v>
      </c>
      <c r="BT148" s="68">
        <v>205.83519002361928</v>
      </c>
      <c r="BU148" s="68">
        <v>550.52505449204864</v>
      </c>
      <c r="BV148" s="69">
        <v>796.58524075488845</v>
      </c>
      <c r="BW148" s="64"/>
      <c r="BX148" s="67" t="s">
        <v>261</v>
      </c>
      <c r="BY148" s="68">
        <v>0</v>
      </c>
      <c r="BZ148" s="68">
        <v>0</v>
      </c>
      <c r="CA148" s="68">
        <v>0</v>
      </c>
      <c r="CB148" s="69">
        <v>0</v>
      </c>
    </row>
    <row r="149" spans="1:80" x14ac:dyDescent="0.45">
      <c r="A149"/>
      <c r="B149" s="10" t="s">
        <v>111</v>
      </c>
      <c r="C149" s="10" t="s">
        <v>112</v>
      </c>
      <c r="D149" s="10" t="s">
        <v>150</v>
      </c>
      <c r="E149" s="10" t="s">
        <v>114</v>
      </c>
      <c r="F149" s="14"/>
      <c r="G149"/>
      <c r="H149" s="10" t="s">
        <v>111</v>
      </c>
      <c r="I149" s="10" t="s">
        <v>112</v>
      </c>
      <c r="J149" s="10" t="s">
        <v>150</v>
      </c>
      <c r="K149" s="10" t="s">
        <v>114</v>
      </c>
      <c r="L149" s="14"/>
      <c r="M149"/>
      <c r="N149" s="10" t="s">
        <v>111</v>
      </c>
      <c r="O149" s="10" t="s">
        <v>112</v>
      </c>
      <c r="P149" s="10" t="s">
        <v>150</v>
      </c>
      <c r="Q149" s="10" t="s">
        <v>114</v>
      </c>
      <c r="T149"/>
      <c r="U149" s="10" t="s">
        <v>111</v>
      </c>
      <c r="V149" s="10" t="s">
        <v>112</v>
      </c>
      <c r="W149" s="10" t="s">
        <v>150</v>
      </c>
      <c r="X149" s="10" t="s">
        <v>114</v>
      </c>
      <c r="Y149" s="14"/>
      <c r="Z149" s="14"/>
      <c r="AA149" s="14"/>
      <c r="AB149" s="14"/>
      <c r="AC149"/>
      <c r="AD149" s="10" t="s">
        <v>111</v>
      </c>
      <c r="AE149" s="10" t="s">
        <v>112</v>
      </c>
      <c r="AF149" s="10" t="s">
        <v>150</v>
      </c>
      <c r="AG149" s="10" t="s">
        <v>114</v>
      </c>
      <c r="AL149"/>
      <c r="AM149" s="10" t="s">
        <v>111</v>
      </c>
      <c r="AN149" s="10" t="s">
        <v>112</v>
      </c>
      <c r="AO149" s="10" t="s">
        <v>150</v>
      </c>
      <c r="AP149" s="10" t="s">
        <v>114</v>
      </c>
      <c r="AS149" s="11" t="s">
        <v>162</v>
      </c>
      <c r="AT149" s="14">
        <f t="shared" si="299"/>
        <v>975.55721936777627</v>
      </c>
      <c r="AU149" s="14">
        <f t="shared" si="299"/>
        <v>1997.7388184614895</v>
      </c>
      <c r="AV149" s="14">
        <f t="shared" si="299"/>
        <v>4144.6602447981086</v>
      </c>
      <c r="AW149" s="15">
        <f t="shared" si="307"/>
        <v>7117.9562826273741</v>
      </c>
      <c r="AY149" s="11" t="s">
        <v>162</v>
      </c>
      <c r="AZ149" s="14">
        <f t="shared" si="300"/>
        <v>473.31250856297555</v>
      </c>
      <c r="BA149" s="14">
        <f t="shared" si="300"/>
        <v>1151.8833308132839</v>
      </c>
      <c r="BB149" s="14">
        <f t="shared" si="300"/>
        <v>2474.9672624294012</v>
      </c>
      <c r="BC149" s="15">
        <f t="shared" si="308"/>
        <v>4100.1631018056605</v>
      </c>
      <c r="BE149" s="11" t="s">
        <v>162</v>
      </c>
      <c r="BF149" s="14">
        <f t="shared" si="301"/>
        <v>502.24471080480055</v>
      </c>
      <c r="BG149" s="14">
        <f t="shared" si="301"/>
        <v>845.85548764820555</v>
      </c>
      <c r="BH149" s="14">
        <f t="shared" si="301"/>
        <v>1669.6929823687069</v>
      </c>
      <c r="BI149" s="15">
        <f t="shared" si="309"/>
        <v>3017.7931808217131</v>
      </c>
      <c r="BR149" s="67" t="s">
        <v>262</v>
      </c>
      <c r="BS149" s="68">
        <v>45.690612529762859</v>
      </c>
      <c r="BT149" s="68">
        <v>60.942047298604038</v>
      </c>
      <c r="BU149" s="68">
        <v>545.69082977194932</v>
      </c>
      <c r="BV149" s="69">
        <v>652.32348960031618</v>
      </c>
      <c r="BW149" s="64"/>
      <c r="BX149" s="67" t="s">
        <v>262</v>
      </c>
      <c r="BY149" s="68">
        <v>0</v>
      </c>
      <c r="BZ149" s="68">
        <v>0</v>
      </c>
      <c r="CA149" s="68">
        <v>0</v>
      </c>
      <c r="CB149" s="69">
        <v>0</v>
      </c>
    </row>
    <row r="150" spans="1:80" x14ac:dyDescent="0.45">
      <c r="A150" s="11" t="s">
        <v>161</v>
      </c>
      <c r="B150" s="16">
        <f>(AD150+AM150)/(AD152+AM152)</f>
        <v>0.96629026992965927</v>
      </c>
      <c r="C150" s="16">
        <f>(AE150+AN150)/(AE152+AN152)</f>
        <v>0.84360068128065901</v>
      </c>
      <c r="D150" s="16">
        <f>(AF150+AO150)/(AF152+AO152)</f>
        <v>0.71869843192258243</v>
      </c>
      <c r="E150" s="17">
        <f>(AG150+AP150)/(AG152+AP152)</f>
        <v>0.82946021144227156</v>
      </c>
      <c r="F150" s="14"/>
      <c r="G150" s="11" t="s">
        <v>161</v>
      </c>
      <c r="H150" s="16">
        <f>AD150/AD152</f>
        <v>0.95563522856050986</v>
      </c>
      <c r="I150" s="16">
        <f>AE150/AE152</f>
        <v>0.80220170110541766</v>
      </c>
      <c r="J150" s="16">
        <f>AF150/AF152</f>
        <v>0.64031292197199452</v>
      </c>
      <c r="K150" s="17">
        <f>AG150/AG152</f>
        <v>0.76544121250148711</v>
      </c>
      <c r="L150" s="14"/>
      <c r="M150" s="11" t="s">
        <v>161</v>
      </c>
      <c r="N150" s="16">
        <f>AM150/AM152</f>
        <v>0.97421859045300629</v>
      </c>
      <c r="O150" s="16">
        <f>AN150/AN152</f>
        <v>0.88804586077071912</v>
      </c>
      <c r="P150" s="16">
        <f>AO150/AO152</f>
        <v>0.83038244444461051</v>
      </c>
      <c r="Q150" s="17">
        <f>AP150/AP152</f>
        <v>0.89852913605126039</v>
      </c>
      <c r="T150" s="11" t="s">
        <v>161</v>
      </c>
      <c r="U150" s="14">
        <f t="shared" ref="U150:W151" si="317">AD150+AM150</f>
        <v>22343.417862275484</v>
      </c>
      <c r="V150" s="14">
        <f t="shared" si="317"/>
        <v>19587.055710128625</v>
      </c>
      <c r="W150" s="14">
        <f t="shared" si="317"/>
        <v>22659.949760496507</v>
      </c>
      <c r="X150" s="15">
        <f>SUM(U150:W150)</f>
        <v>64590.423332900617</v>
      </c>
      <c r="Y150" s="14"/>
      <c r="Z150" s="14"/>
      <c r="AA150" s="14"/>
      <c r="AB150" s="14"/>
      <c r="AC150" s="11" t="s">
        <v>161</v>
      </c>
      <c r="AD150" s="14">
        <f>AZ141+AZ143+AZ145+AZ147+AZ149</f>
        <v>9427.3811797846629</v>
      </c>
      <c r="AE150" s="14">
        <f t="shared" ref="AE150:AF151" si="318">BA141+BA143+BA145+BA147+BA149</f>
        <v>9643.3898929769803</v>
      </c>
      <c r="AF150" s="14">
        <f t="shared" si="318"/>
        <v>11862.686046791248</v>
      </c>
      <c r="AG150" s="15">
        <f>SUM(AD150:AF150)</f>
        <v>30933.457119552892</v>
      </c>
      <c r="AH150" s="14"/>
      <c r="AI150" s="14"/>
      <c r="AJ150" s="14"/>
      <c r="AK150" s="14"/>
      <c r="AL150" s="11" t="s">
        <v>161</v>
      </c>
      <c r="AM150" s="14">
        <f>BF141+BF143+BF145+BF147+BF149</f>
        <v>12916.036682490823</v>
      </c>
      <c r="AN150" s="14">
        <f t="shared" ref="AN150:AO151" si="319">BG141+BG143+BG145+BG147+BG149</f>
        <v>9943.6658171516428</v>
      </c>
      <c r="AO150" s="14">
        <f>BH141+BH143+BH145+BH147+BH149</f>
        <v>10797.263713705259</v>
      </c>
      <c r="AP150" s="15">
        <f>SUM(AM150:AO150)</f>
        <v>33656.966213347725</v>
      </c>
      <c r="AS150" s="11" t="s">
        <v>164</v>
      </c>
      <c r="AT150" s="14">
        <f t="shared" si="299"/>
        <v>252.33169923820572</v>
      </c>
      <c r="AU150" s="14">
        <f t="shared" si="299"/>
        <v>1708.4251189612551</v>
      </c>
      <c r="AV150" s="14">
        <f t="shared" si="299"/>
        <v>4124.6656953867323</v>
      </c>
      <c r="AW150" s="15">
        <f t="shared" si="307"/>
        <v>6085.4225135861925</v>
      </c>
      <c r="AY150" s="11" t="s">
        <v>164</v>
      </c>
      <c r="AZ150" s="14">
        <f t="shared" si="300"/>
        <v>165.7996772793631</v>
      </c>
      <c r="BA150" s="14">
        <f t="shared" si="300"/>
        <v>1115.6538528764686</v>
      </c>
      <c r="BB150" s="14">
        <f t="shared" si="300"/>
        <v>3286.8625233371149</v>
      </c>
      <c r="BC150" s="15">
        <f t="shared" si="308"/>
        <v>4568.3160534929466</v>
      </c>
      <c r="BE150" s="11" t="s">
        <v>164</v>
      </c>
      <c r="BF150" s="14">
        <f t="shared" si="301"/>
        <v>86.532021958842577</v>
      </c>
      <c r="BG150" s="14">
        <f t="shared" si="301"/>
        <v>592.77126608478659</v>
      </c>
      <c r="BH150" s="14">
        <f t="shared" si="301"/>
        <v>837.80317204961727</v>
      </c>
      <c r="BI150" s="15">
        <f t="shared" si="309"/>
        <v>1517.1064600932464</v>
      </c>
      <c r="BR150" s="67" t="s">
        <v>263</v>
      </c>
      <c r="BS150" s="68">
        <v>698.53841911656889</v>
      </c>
      <c r="BT150" s="68">
        <v>1700.0073869925625</v>
      </c>
      <c r="BU150" s="68">
        <v>3652.6812361492157</v>
      </c>
      <c r="BV150" s="69">
        <v>6051.227042258347</v>
      </c>
      <c r="BW150" s="64"/>
      <c r="BX150" s="67" t="s">
        <v>263</v>
      </c>
      <c r="BY150" s="68">
        <v>741.23801916923935</v>
      </c>
      <c r="BZ150" s="68">
        <v>1248.3560955039411</v>
      </c>
      <c r="CA150" s="68">
        <v>2464.2169290116699</v>
      </c>
      <c r="CB150" s="69">
        <v>4453.8110436848501</v>
      </c>
    </row>
    <row r="151" spans="1:80" x14ac:dyDescent="0.45">
      <c r="A151" s="11" t="s">
        <v>163</v>
      </c>
      <c r="B151" s="16">
        <f>(AD151+AM151)/(AD152+AM152)</f>
        <v>3.3709730070340768E-2</v>
      </c>
      <c r="C151" s="16">
        <f>(AE151+AN151)/(AE152+AN152)</f>
        <v>0.15639931871934101</v>
      </c>
      <c r="D151" s="16">
        <f>(AF151+AO151)/(AF152+AO152)</f>
        <v>0.28130156807741752</v>
      </c>
      <c r="E151" s="17">
        <f>(AG151+AP151)/(AG152+AP152)</f>
        <v>0.17053978855772839</v>
      </c>
      <c r="F151" s="14"/>
      <c r="G151" s="11" t="s">
        <v>163</v>
      </c>
      <c r="H151" s="16">
        <f>AD151/AD152</f>
        <v>4.4364771439490164E-2</v>
      </c>
      <c r="I151" s="16">
        <f>AE151/AE152</f>
        <v>0.19779829889458231</v>
      </c>
      <c r="J151" s="16">
        <f>AF151/AF152</f>
        <v>0.35968707802800537</v>
      </c>
      <c r="K151" s="17">
        <f>AG151/AG152</f>
        <v>0.234558787498513</v>
      </c>
      <c r="L151" s="14"/>
      <c r="M151" s="11" t="s">
        <v>163</v>
      </c>
      <c r="N151" s="16">
        <f>AM151/AM152</f>
        <v>2.5781409546993695E-2</v>
      </c>
      <c r="O151" s="16">
        <f>AN151/AN152</f>
        <v>0.11195413922928087</v>
      </c>
      <c r="P151" s="16">
        <f>AO151/AO152</f>
        <v>0.16961755555538957</v>
      </c>
      <c r="Q151" s="17">
        <f>AP151/AP152</f>
        <v>0.1014708639487395</v>
      </c>
      <c r="T151" s="11" t="s">
        <v>163</v>
      </c>
      <c r="U151" s="14">
        <f t="shared" si="317"/>
        <v>779.46617949590359</v>
      </c>
      <c r="V151" s="14">
        <f t="shared" si="317"/>
        <v>3631.3415064238511</v>
      </c>
      <c r="W151" s="14">
        <f t="shared" si="317"/>
        <v>8869.1989811796357</v>
      </c>
      <c r="X151" s="15">
        <f t="shared" ref="X151" si="320">SUM(U151:W151)</f>
        <v>13280.006667099391</v>
      </c>
      <c r="Y151" s="14"/>
      <c r="Z151" s="14"/>
      <c r="AA151" s="14"/>
      <c r="AB151" s="14"/>
      <c r="AC151" s="11" t="s">
        <v>163</v>
      </c>
      <c r="AD151" s="14">
        <f t="shared" ref="AD151" si="321">AZ142+AZ144+AZ146+AZ148+AZ150</f>
        <v>437.66031097880875</v>
      </c>
      <c r="AE151" s="14">
        <f t="shared" si="318"/>
        <v>2377.7637391938124</v>
      </c>
      <c r="AF151" s="14">
        <f t="shared" si="318"/>
        <v>6663.7025980877424</v>
      </c>
      <c r="AG151" s="15">
        <f t="shared" ref="AG151" si="322">SUM(AD151:AF151)</f>
        <v>9479.1266482603642</v>
      </c>
      <c r="AL151" s="11" t="s">
        <v>163</v>
      </c>
      <c r="AM151" s="14">
        <f t="shared" ref="AM151" si="323">BF142+BF144+BF146+BF148+BF150</f>
        <v>341.80586851709478</v>
      </c>
      <c r="AN151" s="14">
        <f t="shared" si="319"/>
        <v>1253.5777672300387</v>
      </c>
      <c r="AO151" s="14">
        <f t="shared" si="319"/>
        <v>2205.4963830918937</v>
      </c>
      <c r="AP151" s="15">
        <f t="shared" ref="AP151" si="324">SUM(AM151:AO151)</f>
        <v>3800.8800188390269</v>
      </c>
      <c r="AT151" s="20">
        <f>SUM(AT141:AT150)</f>
        <v>23122.884041771391</v>
      </c>
      <c r="AU151" s="20">
        <f t="shared" ref="AU151:AW151" si="325">SUM(AU141:AU150)</f>
        <v>23218.397216552476</v>
      </c>
      <c r="AV151" s="20">
        <f t="shared" si="325"/>
        <v>31529.148741676145</v>
      </c>
      <c r="AW151" s="21">
        <f t="shared" si="325"/>
        <v>77870.430000000008</v>
      </c>
      <c r="AZ151" s="20">
        <f>SUM(AZ141:AZ150)</f>
        <v>9865.0414907634713</v>
      </c>
      <c r="BA151" s="20">
        <f t="shared" ref="BA151:BC151" si="326">SUM(BA141:BA150)</f>
        <v>12021.153632170794</v>
      </c>
      <c r="BB151" s="20">
        <f t="shared" si="326"/>
        <v>18526.388644878993</v>
      </c>
      <c r="BC151" s="21">
        <f t="shared" si="326"/>
        <v>40412.583767813259</v>
      </c>
      <c r="BF151" s="20">
        <f>SUM(BF141:BF150)</f>
        <v>13257.84255100792</v>
      </c>
      <c r="BG151" s="20">
        <f t="shared" ref="BG151:BI151" si="327">SUM(BG141:BG150)</f>
        <v>11197.24358438168</v>
      </c>
      <c r="BH151" s="20">
        <f t="shared" si="327"/>
        <v>13002.76009679715</v>
      </c>
      <c r="BI151" s="21">
        <f t="shared" si="327"/>
        <v>37457.846232186748</v>
      </c>
      <c r="BR151" s="67" t="s">
        <v>264</v>
      </c>
      <c r="BS151" s="68">
        <v>244.69550743207066</v>
      </c>
      <c r="BT151" s="68">
        <v>1646.5381002411132</v>
      </c>
      <c r="BU151" s="68">
        <v>4850.9171200150431</v>
      </c>
      <c r="BV151" s="69">
        <v>6742.1507276882267</v>
      </c>
      <c r="BW151" s="64"/>
      <c r="BX151" s="67" t="s">
        <v>264</v>
      </c>
      <c r="BY151" s="68">
        <v>127.7083126444515</v>
      </c>
      <c r="BZ151" s="68">
        <v>874.84166510993464</v>
      </c>
      <c r="CA151" s="68">
        <v>1236.4720829188034</v>
      </c>
      <c r="CB151" s="69">
        <v>2239.0220606731896</v>
      </c>
    </row>
    <row r="152" spans="1:80" x14ac:dyDescent="0.45">
      <c r="B152" s="18">
        <f>SUM(B150:B151)</f>
        <v>1</v>
      </c>
      <c r="C152" s="18">
        <f t="shared" ref="C152:E152" si="328">SUM(C150:C151)</f>
        <v>1</v>
      </c>
      <c r="D152" s="18">
        <f t="shared" si="328"/>
        <v>1</v>
      </c>
      <c r="E152" s="19">
        <f t="shared" si="328"/>
        <v>1</v>
      </c>
      <c r="F152" s="14"/>
      <c r="H152" s="18">
        <f>SUM(H150:H151)</f>
        <v>1</v>
      </c>
      <c r="I152" s="18">
        <f t="shared" ref="I152:K152" si="329">SUM(I150:I151)</f>
        <v>1</v>
      </c>
      <c r="J152" s="18">
        <f t="shared" si="329"/>
        <v>0.99999999999999989</v>
      </c>
      <c r="K152" s="19">
        <f t="shared" si="329"/>
        <v>1</v>
      </c>
      <c r="L152" s="14"/>
      <c r="N152" s="18">
        <f>SUM(N150:N151)</f>
        <v>1</v>
      </c>
      <c r="O152" s="18">
        <f t="shared" ref="O152:Q152" si="330">SUM(O150:O151)</f>
        <v>1</v>
      </c>
      <c r="P152" s="18">
        <f t="shared" si="330"/>
        <v>1</v>
      </c>
      <c r="Q152" s="19">
        <f t="shared" si="330"/>
        <v>0.99999999999999989</v>
      </c>
      <c r="U152" s="20">
        <f>SUM(U150:U151)</f>
        <v>23122.884041771387</v>
      </c>
      <c r="V152" s="20">
        <f t="shared" ref="V152:X152" si="331">SUM(V150:V151)</f>
        <v>23218.397216552476</v>
      </c>
      <c r="W152" s="20">
        <f t="shared" si="331"/>
        <v>31529.148741676145</v>
      </c>
      <c r="X152" s="21">
        <f t="shared" si="331"/>
        <v>77870.430000000008</v>
      </c>
      <c r="Y152" s="14"/>
      <c r="Z152" s="14"/>
      <c r="AA152" s="14"/>
      <c r="AB152" s="14"/>
      <c r="AD152" s="20">
        <f>SUM(AD150:AD151)</f>
        <v>9865.0414907634713</v>
      </c>
      <c r="AE152" s="20">
        <f t="shared" ref="AE152:AG152" si="332">SUM(AE150:AE151)</f>
        <v>12021.153632170794</v>
      </c>
      <c r="AF152" s="20">
        <f t="shared" si="332"/>
        <v>18526.388644878993</v>
      </c>
      <c r="AG152" s="21">
        <f t="shared" si="332"/>
        <v>40412.583767813252</v>
      </c>
      <c r="AM152" s="20">
        <f>SUM(AM150:AM151)</f>
        <v>13257.842551007918</v>
      </c>
      <c r="AN152" s="20">
        <f t="shared" ref="AN152:AP152" si="333">SUM(AN150:AN151)</f>
        <v>11197.243584381682</v>
      </c>
      <c r="AO152" s="20">
        <f t="shared" si="333"/>
        <v>13002.760096797152</v>
      </c>
      <c r="AP152" s="21">
        <f t="shared" si="333"/>
        <v>37457.846232186756</v>
      </c>
      <c r="BB152" s="91" t="s">
        <v>253</v>
      </c>
      <c r="BC152" s="75">
        <f>SUM(BC141:BC150)/$BL$10</f>
        <v>59642.924847459712</v>
      </c>
      <c r="BH152" s="91" t="s">
        <v>253</v>
      </c>
      <c r="BI152" s="75">
        <f>SUM(BI141:BI150)/$BL$10</f>
        <v>55282.174498166314</v>
      </c>
      <c r="BR152" s="64"/>
      <c r="BS152" s="70">
        <v>14559.324680430229</v>
      </c>
      <c r="BT152" s="70">
        <v>17741.423482909511</v>
      </c>
      <c r="BU152" s="70">
        <v>27342.176684119964</v>
      </c>
      <c r="BV152" s="71">
        <v>59642.924847459704</v>
      </c>
      <c r="BW152" s="64"/>
      <c r="BX152" s="64"/>
      <c r="BY152" s="70">
        <v>19566.591224464191</v>
      </c>
      <c r="BZ152" s="70">
        <v>16525.455571931969</v>
      </c>
      <c r="CA152" s="70">
        <v>19190.127701770165</v>
      </c>
      <c r="CB152" s="71">
        <v>55282.174498166321</v>
      </c>
    </row>
    <row r="153" spans="1:80" x14ac:dyDescent="0.45">
      <c r="AW153" s="14"/>
      <c r="BB153" s="62" t="s">
        <v>252</v>
      </c>
      <c r="BC153" s="75">
        <f>BV152</f>
        <v>59642.924847459704</v>
      </c>
      <c r="BH153" s="62" t="s">
        <v>252</v>
      </c>
      <c r="BI153" s="75">
        <f>CB152</f>
        <v>55282.174498166321</v>
      </c>
    </row>
    <row r="154" spans="1:80" x14ac:dyDescent="0.45">
      <c r="A154"/>
      <c r="B154" s="10" t="s">
        <v>111</v>
      </c>
      <c r="C154" s="10" t="s">
        <v>112</v>
      </c>
      <c r="D154" s="10" t="s">
        <v>150</v>
      </c>
      <c r="E154" s="10" t="s">
        <v>114</v>
      </c>
      <c r="F154" s="14"/>
      <c r="G154"/>
      <c r="H154" s="10" t="s">
        <v>111</v>
      </c>
      <c r="I154" s="10" t="s">
        <v>112</v>
      </c>
      <c r="J154" s="10" t="s">
        <v>150</v>
      </c>
      <c r="K154" s="10" t="s">
        <v>114</v>
      </c>
      <c r="L154" s="14"/>
      <c r="M154"/>
      <c r="N154" s="10" t="s">
        <v>111</v>
      </c>
      <c r="O154" s="10" t="s">
        <v>112</v>
      </c>
      <c r="P154" s="10" t="s">
        <v>150</v>
      </c>
      <c r="Q154" s="10" t="s">
        <v>114</v>
      </c>
      <c r="T154"/>
      <c r="U154" s="10" t="s">
        <v>111</v>
      </c>
      <c r="V154" s="10" t="s">
        <v>112</v>
      </c>
      <c r="W154" s="10" t="s">
        <v>150</v>
      </c>
      <c r="X154" s="10" t="s">
        <v>114</v>
      </c>
      <c r="Y154" s="14"/>
      <c r="Z154" s="14"/>
      <c r="AA154" s="14"/>
      <c r="AB154" s="14"/>
      <c r="AC154"/>
      <c r="AD154" s="10" t="s">
        <v>111</v>
      </c>
      <c r="AE154" s="10" t="s">
        <v>112</v>
      </c>
      <c r="AF154" s="10" t="s">
        <v>150</v>
      </c>
      <c r="AG154" s="10" t="s">
        <v>114</v>
      </c>
      <c r="AL154"/>
      <c r="AM154" s="10" t="s">
        <v>111</v>
      </c>
      <c r="AN154" s="10" t="s">
        <v>112</v>
      </c>
      <c r="AO154" s="10" t="s">
        <v>150</v>
      </c>
      <c r="AP154" s="10" t="s">
        <v>114</v>
      </c>
      <c r="BB154" s="62" t="s">
        <v>187</v>
      </c>
      <c r="BC154" s="75">
        <f>BC152-BC153</f>
        <v>0</v>
      </c>
      <c r="BH154" s="62" t="s">
        <v>187</v>
      </c>
      <c r="BI154" s="75">
        <f>BI152-BI153</f>
        <v>0</v>
      </c>
    </row>
    <row r="155" spans="1:80" x14ac:dyDescent="0.45">
      <c r="A155" s="11" t="s">
        <v>165</v>
      </c>
      <c r="B155" s="16">
        <f>(AD155+AM155)/(AD161+AM161)</f>
        <v>0.44147297013702513</v>
      </c>
      <c r="C155" s="16">
        <f>(AE155+AN155)/(AE161+AN161)</f>
        <v>0.4053764960677857</v>
      </c>
      <c r="D155" s="16">
        <f>(AF155+AO155)/(AF161+AO161)</f>
        <v>0.34877736074985682</v>
      </c>
      <c r="E155" s="17">
        <f>(AG155+AP155)/(AG161+AP161)</f>
        <v>0.39800675091447385</v>
      </c>
      <c r="G155" s="11" t="s">
        <v>165</v>
      </c>
      <c r="H155" s="16">
        <f>AD155/AD161</f>
        <v>0.43924137202515046</v>
      </c>
      <c r="I155" s="16">
        <f>AE155/AE161</f>
        <v>0.3911336711945137</v>
      </c>
      <c r="J155" s="16">
        <f>AF155/AF161</f>
        <v>0.3275311894319673</v>
      </c>
      <c r="K155" s="17">
        <f>AG155/AG161</f>
        <v>0.38140418514420871</v>
      </c>
      <c r="M155" s="11" t="s">
        <v>165</v>
      </c>
      <c r="N155" s="16">
        <f>AM155/AM161</f>
        <v>0.44310180772535823</v>
      </c>
      <c r="O155" s="16">
        <f>AN155/AN161</f>
        <v>0.41918922026387062</v>
      </c>
      <c r="P155" s="16">
        <f>AO155/AO161</f>
        <v>0.37212000261943967</v>
      </c>
      <c r="Q155" s="17">
        <f>AP155/AP161</f>
        <v>0.41326584328404636</v>
      </c>
      <c r="T155" s="11" t="s">
        <v>165</v>
      </c>
      <c r="U155" s="14">
        <f t="shared" ref="U155:W156" si="334">AD155+AM155</f>
        <v>9864.0150466714185</v>
      </c>
      <c r="V155" s="14">
        <f t="shared" si="334"/>
        <v>7940.132012056456</v>
      </c>
      <c r="W155" s="14">
        <f t="shared" si="334"/>
        <v>7903.2774721903215</v>
      </c>
      <c r="X155" s="15">
        <f>SUM(U155:W155)</f>
        <v>25707.424530918197</v>
      </c>
      <c r="AC155" s="11" t="s">
        <v>165</v>
      </c>
      <c r="AD155" s="14">
        <f>AZ141</f>
        <v>4140.8958440126971</v>
      </c>
      <c r="AE155" s="14">
        <f t="shared" ref="AE155:AF155" si="335">BA141</f>
        <v>3771.8544916001547</v>
      </c>
      <c r="AF155" s="14">
        <f t="shared" si="335"/>
        <v>3885.3996707635397</v>
      </c>
      <c r="AG155" s="15">
        <f>SUM(AD155:AF155)</f>
        <v>11798.150006376392</v>
      </c>
      <c r="AL155" s="11" t="s">
        <v>165</v>
      </c>
      <c r="AM155" s="14">
        <f>BF141</f>
        <v>5723.1192026587223</v>
      </c>
      <c r="AN155" s="14">
        <f t="shared" ref="AN155" si="336">BG141</f>
        <v>4168.2775204563013</v>
      </c>
      <c r="AO155" s="14">
        <f>BH141</f>
        <v>4017.8778014267818</v>
      </c>
      <c r="AP155" s="15">
        <f>SUM(AM155:AO155)</f>
        <v>13909.274524541805</v>
      </c>
    </row>
    <row r="156" spans="1:80" x14ac:dyDescent="0.45">
      <c r="A156" s="11" t="s">
        <v>166</v>
      </c>
      <c r="B156" s="16">
        <f>(AD156+AM156)/(AD161+AM161)</f>
        <v>2.1407066630706056E-2</v>
      </c>
      <c r="C156" s="16">
        <f>(AE156+AN156)/(AE161+AN161)</f>
        <v>1.839867352727791E-2</v>
      </c>
      <c r="D156" s="39">
        <f>(AF156+AO156)/(AF161+AO161)</f>
        <v>1.572831646513043E-2</v>
      </c>
      <c r="E156" s="17">
        <f>(AG156+AP156)/(AG161+AP161)</f>
        <v>1.8502522162832793E-2</v>
      </c>
      <c r="G156" s="11" t="s">
        <v>166</v>
      </c>
      <c r="H156" s="16">
        <f>AD156/AD161</f>
        <v>2.1726337415742387E-2</v>
      </c>
      <c r="I156" s="16">
        <f>AE156/AE161</f>
        <v>1.6701563943935988E-2</v>
      </c>
      <c r="J156" s="39">
        <f>AF156/AF161</f>
        <v>7.7847272123382234E-3</v>
      </c>
      <c r="K156" s="17">
        <f>AG156/AG161</f>
        <v>1.4813408359161964E-2</v>
      </c>
      <c r="M156" s="11" t="s">
        <v>166</v>
      </c>
      <c r="N156" s="16">
        <f>AM156/AM161</f>
        <v>2.1174031725022732E-2</v>
      </c>
      <c r="O156" s="16">
        <f>AN156/AN161</f>
        <v>2.0044534289718731E-2</v>
      </c>
      <c r="P156" s="39">
        <f>AO156/AO161</f>
        <v>2.4455741106146418E-2</v>
      </c>
      <c r="Q156" s="17">
        <f>AP156/AP161</f>
        <v>2.18931142599228E-2</v>
      </c>
      <c r="T156" s="11" t="s">
        <v>166</v>
      </c>
      <c r="U156" s="14">
        <f t="shared" si="334"/>
        <v>478.30703493543916</v>
      </c>
      <c r="V156" s="14">
        <f t="shared" si="334"/>
        <v>360.37584337126117</v>
      </c>
      <c r="W156" s="14">
        <f t="shared" si="334"/>
        <v>356.40286091704559</v>
      </c>
      <c r="X156" s="15">
        <f t="shared" ref="X156:X160" si="337">SUM(U156:W156)</f>
        <v>1195.0857392237458</v>
      </c>
      <c r="AC156" s="11" t="s">
        <v>166</v>
      </c>
      <c r="AD156" s="14">
        <f>AZ143</f>
        <v>204.82246445882112</v>
      </c>
      <c r="AE156" s="14">
        <f t="shared" ref="AE156:AF156" si="338">BA143</f>
        <v>161.05969293386104</v>
      </c>
      <c r="AF156" s="14">
        <f t="shared" si="338"/>
        <v>92.347774879880774</v>
      </c>
      <c r="AG156" s="15">
        <f t="shared" ref="AG156:AG160" si="339">SUM(AD156:AF156)</f>
        <v>458.22993227256296</v>
      </c>
      <c r="AL156" s="11" t="s">
        <v>166</v>
      </c>
      <c r="AM156" s="14">
        <f>BF143</f>
        <v>273.48457047661805</v>
      </c>
      <c r="AN156" s="14">
        <f t="shared" ref="AN156:AO156" si="340">BG143</f>
        <v>199.31615043740013</v>
      </c>
      <c r="AO156" s="14">
        <f t="shared" si="340"/>
        <v>264.05508603716481</v>
      </c>
      <c r="AP156" s="15">
        <f t="shared" ref="AP156:AP160" si="341">SUM(AM156:AO156)</f>
        <v>736.85580695118301</v>
      </c>
    </row>
    <row r="157" spans="1:80" x14ac:dyDescent="0.45">
      <c r="A157" s="11"/>
      <c r="B157" s="16"/>
      <c r="C157" s="16"/>
      <c r="D157" s="39"/>
      <c r="E157" s="17"/>
      <c r="G157" s="11"/>
      <c r="H157" s="16"/>
      <c r="I157" s="16"/>
      <c r="J157" s="39"/>
      <c r="K157" s="17"/>
      <c r="M157" s="11"/>
      <c r="N157" s="16"/>
      <c r="O157" s="16"/>
      <c r="P157" s="39"/>
      <c r="Q157" s="17"/>
      <c r="T157" s="11"/>
      <c r="U157" s="14"/>
      <c r="V157" s="14"/>
      <c r="W157" s="14"/>
      <c r="X157" s="15"/>
      <c r="AC157" s="11"/>
      <c r="AD157" s="14"/>
      <c r="AE157" s="14"/>
      <c r="AF157" s="14"/>
      <c r="AG157" s="15"/>
      <c r="AL157" s="11"/>
      <c r="AM157" s="14"/>
      <c r="AN157" s="14"/>
      <c r="AO157" s="14"/>
      <c r="AP157" s="15"/>
      <c r="AX157" s="60"/>
      <c r="BD157" s="60"/>
    </row>
    <row r="158" spans="1:80" x14ac:dyDescent="0.45">
      <c r="A158" s="11" t="s">
        <v>167</v>
      </c>
      <c r="B158" s="16">
        <f>(AD158+AM158)/(AD161+AM161)</f>
        <v>0.49223816865140896</v>
      </c>
      <c r="C158" s="16">
        <f>(AE158+AN158)/(AE161+AN161)</f>
        <v>0.46711156045104618</v>
      </c>
      <c r="D158" s="16">
        <f>(AF158+AO158)/(AF161+AO161)</f>
        <v>0.43612571986684157</v>
      </c>
      <c r="E158" s="17">
        <f>(AG158+AP158)/(AG161+AP161)</f>
        <v>0.46493285845187887</v>
      </c>
      <c r="G158" s="11" t="s">
        <v>167</v>
      </c>
      <c r="H158" s="16">
        <f>AD158/AD161</f>
        <v>0.48593504431668905</v>
      </c>
      <c r="I158" s="16">
        <f>AE158/AE161</f>
        <v>0.45825415624938576</v>
      </c>
      <c r="J158" s="16">
        <f>AF158/AF161</f>
        <v>0.42460443087700594</v>
      </c>
      <c r="K158" s="17">
        <f>AG158/AG161</f>
        <v>0.45378592484823077</v>
      </c>
      <c r="M158" s="11" t="s">
        <v>167</v>
      </c>
      <c r="N158" s="16">
        <f>AM158/AM161</f>
        <v>0.49683880251361634</v>
      </c>
      <c r="O158" s="16">
        <f>AN158/AN161</f>
        <v>0.47570149134041428</v>
      </c>
      <c r="P158" s="16">
        <f>AO158/AO161</f>
        <v>0.44878387454053797</v>
      </c>
      <c r="Q158" s="17">
        <f>AP158/AP161</f>
        <v>0.47517778636538194</v>
      </c>
      <c r="T158" s="11" t="s">
        <v>167</v>
      </c>
      <c r="U158" s="14">
        <f t="shared" ref="U158:W160" si="342">AD158+AM158</f>
        <v>10998.283089939663</v>
      </c>
      <c r="V158" s="14">
        <f t="shared" si="342"/>
        <v>9149.3401573997562</v>
      </c>
      <c r="W158" s="14">
        <f t="shared" si="342"/>
        <v>9882.5869014430027</v>
      </c>
      <c r="X158" s="15">
        <f t="shared" si="337"/>
        <v>30030.210148782422</v>
      </c>
      <c r="AC158" s="11" t="s">
        <v>167</v>
      </c>
      <c r="AD158" s="14">
        <f>AZ145</f>
        <v>4581.0948913889806</v>
      </c>
      <c r="AE158" s="14">
        <f t="shared" ref="AE158:AF158" si="343">BA145</f>
        <v>4419.1234987900207</v>
      </c>
      <c r="AF158" s="14">
        <f t="shared" si="343"/>
        <v>5036.9490575703976</v>
      </c>
      <c r="AG158" s="15">
        <f t="shared" si="339"/>
        <v>14037.167447749398</v>
      </c>
      <c r="AL158" s="11" t="s">
        <v>167</v>
      </c>
      <c r="AM158" s="14">
        <f>BF145</f>
        <v>6417.1881985506825</v>
      </c>
      <c r="AN158" s="14">
        <f t="shared" ref="AN158:AO158" si="344">BG145</f>
        <v>4730.2166586097355</v>
      </c>
      <c r="AO158" s="14">
        <f t="shared" si="344"/>
        <v>4845.6378438726042</v>
      </c>
      <c r="AP158" s="15">
        <f t="shared" si="341"/>
        <v>15993.042701033022</v>
      </c>
      <c r="AX158" s="60"/>
      <c r="BD158" s="60"/>
    </row>
    <row r="159" spans="1:80" x14ac:dyDescent="0.45">
      <c r="A159" s="11" t="s">
        <v>168</v>
      </c>
      <c r="B159" s="16">
        <f>(AD159+AM159)/(AD161+AM161)</f>
        <v>1.2198434245463757E-3</v>
      </c>
      <c r="C159" s="16">
        <f>(AE159+AN159)/(AE161+AN161)</f>
        <v>7.1204616407732476E-3</v>
      </c>
      <c r="D159" s="16">
        <f>(AF159+AO159)/(AF161+AO161)</f>
        <v>1.6461743520646509E-2</v>
      </c>
      <c r="E159" s="17">
        <f>(AG159+AP159)/(AG161+AP161)</f>
        <v>8.3564498186830243E-3</v>
      </c>
      <c r="G159" s="11" t="s">
        <v>168</v>
      </c>
      <c r="H159" s="16">
        <f>AD159/AD161</f>
        <v>2.8910967787781068E-3</v>
      </c>
      <c r="I159" s="16">
        <f>AE159/AE161</f>
        <v>1.4462640252804762E-2</v>
      </c>
      <c r="J159" s="16">
        <f>AF159/AF161</f>
        <v>3.1445009981439072E-2</v>
      </c>
      <c r="K159" s="17">
        <f>AG159/AG161</f>
        <v>1.7448635930437464E-2</v>
      </c>
      <c r="M159" s="11" t="s">
        <v>168</v>
      </c>
      <c r="N159" s="16">
        <f>AM159/AM161</f>
        <v>0</v>
      </c>
      <c r="O159" s="16">
        <f>AN159/AN161</f>
        <v>0</v>
      </c>
      <c r="P159" s="16">
        <f>AO159/AO161</f>
        <v>0</v>
      </c>
      <c r="Q159" s="17">
        <f>AP159/AP161</f>
        <v>0</v>
      </c>
      <c r="T159" s="11" t="s">
        <v>168</v>
      </c>
      <c r="U159" s="14">
        <f t="shared" si="342"/>
        <v>27.255471361188786</v>
      </c>
      <c r="V159" s="14">
        <f t="shared" si="342"/>
        <v>139.46887883965948</v>
      </c>
      <c r="W159" s="14">
        <f t="shared" si="342"/>
        <v>373.02228114802881</v>
      </c>
      <c r="X159" s="15">
        <f t="shared" si="337"/>
        <v>539.74663134887714</v>
      </c>
      <c r="AC159" s="11" t="s">
        <v>168</v>
      </c>
      <c r="AD159" s="14">
        <f>AZ147</f>
        <v>27.255471361188786</v>
      </c>
      <c r="AE159" s="14">
        <f t="shared" ref="AE159:AF159" si="345">BA147</f>
        <v>139.46887883965948</v>
      </c>
      <c r="AF159" s="14">
        <f t="shared" si="345"/>
        <v>373.02228114802881</v>
      </c>
      <c r="AG159" s="15">
        <f t="shared" si="339"/>
        <v>539.74663134887714</v>
      </c>
      <c r="AL159" s="11" t="s">
        <v>168</v>
      </c>
      <c r="AM159" s="14">
        <f>BF147</f>
        <v>0</v>
      </c>
      <c r="AN159" s="14">
        <f t="shared" ref="AN159:AO159" si="346">BG147</f>
        <v>0</v>
      </c>
      <c r="AO159" s="14">
        <f t="shared" si="346"/>
        <v>0</v>
      </c>
      <c r="AP159" s="15">
        <f t="shared" si="341"/>
        <v>0</v>
      </c>
      <c r="AX159" s="60"/>
      <c r="BD159" s="60"/>
    </row>
    <row r="160" spans="1:80" x14ac:dyDescent="0.45">
      <c r="A160" s="11" t="s">
        <v>169</v>
      </c>
      <c r="B160" s="16">
        <f>(AD160+AM160)/(AD161+AM161)</f>
        <v>4.3661951156313557E-2</v>
      </c>
      <c r="C160" s="16">
        <f>(AE160+AN160)/(AE161+AN161)</f>
        <v>0.10199280831311684</v>
      </c>
      <c r="D160" s="39">
        <f>(AF160+AO160)/(AF161+AO161)</f>
        <v>0.18290685939752468</v>
      </c>
      <c r="E160" s="17">
        <f>(AG160+AP160)/(AG161+AP161)</f>
        <v>0.11020141865213136</v>
      </c>
      <c r="G160" s="11" t="s">
        <v>169</v>
      </c>
      <c r="H160" s="16">
        <f>AD160/AD161</f>
        <v>5.020614946364E-2</v>
      </c>
      <c r="I160" s="16">
        <f>AE160/AE161</f>
        <v>0.11944796835935975</v>
      </c>
      <c r="J160" s="39">
        <f>AF160/AF161</f>
        <v>0.20863464249724942</v>
      </c>
      <c r="K160" s="17">
        <f>AG160/AG161</f>
        <v>0.13254784571796105</v>
      </c>
      <c r="M160" s="11" t="s">
        <v>169</v>
      </c>
      <c r="N160" s="16">
        <f>AM160/AM161</f>
        <v>3.888535803600273E-2</v>
      </c>
      <c r="O160" s="16">
        <f>AN160/AN161</f>
        <v>8.5064754105996329E-2</v>
      </c>
      <c r="P160" s="39">
        <f>AO160/AO161</f>
        <v>0.15464038173387581</v>
      </c>
      <c r="Q160" s="17">
        <f>AP160/AP161</f>
        <v>8.966325609064886E-2</v>
      </c>
      <c r="T160" s="11" t="s">
        <v>169</v>
      </c>
      <c r="U160" s="14">
        <f t="shared" si="342"/>
        <v>975.55721936777604</v>
      </c>
      <c r="V160" s="14">
        <f t="shared" si="342"/>
        <v>1997.7388184614895</v>
      </c>
      <c r="W160" s="14">
        <f t="shared" si="342"/>
        <v>4144.6602447981077</v>
      </c>
      <c r="X160" s="15">
        <f t="shared" si="337"/>
        <v>7117.9562826273732</v>
      </c>
      <c r="AC160" s="11" t="s">
        <v>169</v>
      </c>
      <c r="AD160" s="14">
        <f>AZ149</f>
        <v>473.31250856297555</v>
      </c>
      <c r="AE160" s="14">
        <f t="shared" ref="AE160:AF160" si="347">BA149</f>
        <v>1151.8833308132839</v>
      </c>
      <c r="AF160" s="14">
        <f t="shared" si="347"/>
        <v>2474.9672624294012</v>
      </c>
      <c r="AG160" s="15">
        <f t="shared" si="339"/>
        <v>4100.1631018056605</v>
      </c>
      <c r="AL160" s="11" t="s">
        <v>169</v>
      </c>
      <c r="AM160" s="14">
        <f>BF149</f>
        <v>502.24471080480055</v>
      </c>
      <c r="AN160" s="14">
        <f t="shared" ref="AN160:AO160" si="348">BG149</f>
        <v>845.85548764820555</v>
      </c>
      <c r="AO160" s="14">
        <f t="shared" si="348"/>
        <v>1669.6929823687069</v>
      </c>
      <c r="AP160" s="15">
        <f t="shared" si="341"/>
        <v>3017.7931808217131</v>
      </c>
      <c r="AX160" s="60"/>
      <c r="BD160" s="60"/>
    </row>
    <row r="161" spans="1:56" x14ac:dyDescent="0.45">
      <c r="B161" s="18">
        <f>SUM(B155:B160)</f>
        <v>1.0000000000000002</v>
      </c>
      <c r="C161" s="18">
        <f>SUM(C155:C160)</f>
        <v>1</v>
      </c>
      <c r="D161" s="18">
        <f>SUM(D155:D160)</f>
        <v>1</v>
      </c>
      <c r="E161" s="19">
        <f>SUM(E155:E160)</f>
        <v>0.99999999999999989</v>
      </c>
      <c r="H161" s="18">
        <f>SUM(H155:H160)</f>
        <v>0.99999999999999989</v>
      </c>
      <c r="I161" s="18">
        <f>SUM(I155:I160)</f>
        <v>0.99999999999999989</v>
      </c>
      <c r="J161" s="18">
        <f>SUM(J155:J160)</f>
        <v>0.99999999999999989</v>
      </c>
      <c r="K161" s="19">
        <f>SUM(K155:K160)</f>
        <v>1</v>
      </c>
      <c r="N161" s="18">
        <f>SUM(N155:N160)</f>
        <v>1</v>
      </c>
      <c r="O161" s="18">
        <f>SUM(O155:O160)</f>
        <v>1</v>
      </c>
      <c r="P161" s="18">
        <f>SUM(P155:P160)</f>
        <v>0.99999999999999989</v>
      </c>
      <c r="Q161" s="19">
        <f>SUM(Q155:Q160)</f>
        <v>0.99999999999999989</v>
      </c>
      <c r="U161" s="20">
        <f>SUM(U155:U160)</f>
        <v>22343.417862275488</v>
      </c>
      <c r="V161" s="20">
        <f>SUM(V155:V160)</f>
        <v>19587.055710128625</v>
      </c>
      <c r="W161" s="20">
        <f>SUM(W155:W160)</f>
        <v>22659.949760496507</v>
      </c>
      <c r="X161" s="21">
        <f>SUM(X155:X160)</f>
        <v>64590.423332900617</v>
      </c>
      <c r="AD161" s="20">
        <f>SUM(AD155:AD160)</f>
        <v>9427.3811797846629</v>
      </c>
      <c r="AE161" s="20">
        <f>SUM(AE155:AE160)</f>
        <v>9643.3898929769803</v>
      </c>
      <c r="AF161" s="20">
        <f>SUM(AF155:AF160)</f>
        <v>11862.686046791248</v>
      </c>
      <c r="AG161" s="21">
        <f>SUM(AG155:AG160)</f>
        <v>30933.457119552892</v>
      </c>
      <c r="AM161" s="20">
        <f>SUM(AM155:AM160)</f>
        <v>12916.036682490823</v>
      </c>
      <c r="AN161" s="20">
        <f>SUM(AN155:AN160)</f>
        <v>9943.6658171516428</v>
      </c>
      <c r="AO161" s="20">
        <f>SUM(AO155:AO160)</f>
        <v>10797.263713705259</v>
      </c>
      <c r="AP161" s="21">
        <f>SUM(AP155:AP160)</f>
        <v>33656.966213347725</v>
      </c>
      <c r="AX161" s="60"/>
      <c r="BD161" s="60"/>
    </row>
    <row r="162" spans="1:56" x14ac:dyDescent="0.45">
      <c r="AX162" s="60"/>
      <c r="BD162" s="60"/>
    </row>
    <row r="163" spans="1:56" x14ac:dyDescent="0.45">
      <c r="A163"/>
      <c r="B163" s="10" t="s">
        <v>111</v>
      </c>
      <c r="C163" s="10" t="s">
        <v>112</v>
      </c>
      <c r="D163" s="10" t="s">
        <v>150</v>
      </c>
      <c r="E163" s="10" t="s">
        <v>114</v>
      </c>
      <c r="F163" s="14"/>
      <c r="G163"/>
      <c r="H163" s="10" t="s">
        <v>111</v>
      </c>
      <c r="I163" s="10" t="s">
        <v>112</v>
      </c>
      <c r="J163" s="10" t="s">
        <v>150</v>
      </c>
      <c r="K163" s="10" t="s">
        <v>114</v>
      </c>
      <c r="L163" s="14"/>
      <c r="M163"/>
      <c r="N163" s="10" t="s">
        <v>111</v>
      </c>
      <c r="O163" s="10" t="s">
        <v>112</v>
      </c>
      <c r="P163" s="10" t="s">
        <v>150</v>
      </c>
      <c r="Q163" s="10" t="s">
        <v>114</v>
      </c>
      <c r="T163"/>
      <c r="U163" s="10" t="s">
        <v>111</v>
      </c>
      <c r="V163" s="10" t="s">
        <v>112</v>
      </c>
      <c r="W163" s="10" t="s">
        <v>150</v>
      </c>
      <c r="X163" s="10" t="s">
        <v>114</v>
      </c>
      <c r="Y163" s="14"/>
      <c r="Z163" s="14"/>
      <c r="AA163" s="14"/>
      <c r="AB163" s="14"/>
      <c r="AC163"/>
      <c r="AD163" s="10" t="s">
        <v>111</v>
      </c>
      <c r="AE163" s="10" t="s">
        <v>112</v>
      </c>
      <c r="AF163" s="10" t="s">
        <v>150</v>
      </c>
      <c r="AG163" s="10" t="s">
        <v>114</v>
      </c>
      <c r="AL163"/>
      <c r="AM163" s="10" t="s">
        <v>111</v>
      </c>
      <c r="AN163" s="10" t="s">
        <v>112</v>
      </c>
      <c r="AO163" s="10" t="s">
        <v>150</v>
      </c>
      <c r="AP163" s="10" t="s">
        <v>114</v>
      </c>
      <c r="AX163" s="60"/>
      <c r="BD163" s="60"/>
    </row>
    <row r="164" spans="1:56" x14ac:dyDescent="0.45">
      <c r="A164" s="11" t="s">
        <v>170</v>
      </c>
      <c r="B164" s="16">
        <f>(AD164+AM164)/(AD170+AM170)</f>
        <v>0.16794925885303458</v>
      </c>
      <c r="C164" s="16">
        <f>(AE164+AN164)/(AE170+AN170)</f>
        <v>0.10437582656266858</v>
      </c>
      <c r="D164" s="16">
        <f>(AF164+AO164)/(AF170+AO170)</f>
        <v>8.538930144713823E-2</v>
      </c>
      <c r="E164" s="17">
        <f>(AG164+AP164)/(AG170+AP170)</f>
        <v>9.5426890631754052E-2</v>
      </c>
      <c r="G164" s="11" t="s">
        <v>170</v>
      </c>
      <c r="H164" s="16">
        <f>AD164/AD170</f>
        <v>0.15960070905664855</v>
      </c>
      <c r="I164" s="16">
        <f>AE164/AE170</f>
        <v>0.11340141700206061</v>
      </c>
      <c r="J164" s="16">
        <f>AF164/AF170</f>
        <v>7.4759719301590991E-2</v>
      </c>
      <c r="K164" s="17">
        <f>AG164/AG170</f>
        <v>8.8369872046695483E-2</v>
      </c>
      <c r="M164" s="11" t="s">
        <v>170</v>
      </c>
      <c r="N164" s="16">
        <f>AM164/AM170</f>
        <v>0.17863903698926234</v>
      </c>
      <c r="O164" s="16">
        <f>AN164/AN170</f>
        <v>8.7256249115932855E-2</v>
      </c>
      <c r="P164" s="16">
        <f>AO164/AO170</f>
        <v>0.11750559721751268</v>
      </c>
      <c r="Q164" s="17">
        <f>AP164/AP170</f>
        <v>0.11302659717216997</v>
      </c>
      <c r="T164" s="11" t="s">
        <v>170</v>
      </c>
      <c r="U164" s="14">
        <f t="shared" ref="U164:W165" si="349">AD164+AM164</f>
        <v>130.91076714734342</v>
      </c>
      <c r="V164" s="14">
        <f t="shared" si="349"/>
        <v>379.02427126431553</v>
      </c>
      <c r="W164" s="14">
        <f t="shared" si="349"/>
        <v>757.33470539859923</v>
      </c>
      <c r="X164" s="15">
        <f>SUM(U164:W164)</f>
        <v>1267.2697438102582</v>
      </c>
      <c r="AC164" s="11" t="s">
        <v>170</v>
      </c>
      <c r="AD164" s="14">
        <f>AZ142</f>
        <v>69.850895958171179</v>
      </c>
      <c r="AE164" s="14">
        <f t="shared" ref="AE164:AF164" si="350">BA142</f>
        <v>269.64177732069641</v>
      </c>
      <c r="AF164" s="14">
        <f t="shared" si="350"/>
        <v>498.17653574232219</v>
      </c>
      <c r="AG164" s="15">
        <f>SUM(AD164:AF164)</f>
        <v>837.66920902118977</v>
      </c>
      <c r="AL164" s="11" t="s">
        <v>170</v>
      </c>
      <c r="AM164" s="14">
        <f>BF142</f>
        <v>61.059871189172235</v>
      </c>
      <c r="AN164" s="14">
        <f t="shared" ref="AN164:AO164" si="351">BG142</f>
        <v>109.38249394361915</v>
      </c>
      <c r="AO164" s="14">
        <f t="shared" si="351"/>
        <v>259.1581696562771</v>
      </c>
      <c r="AP164" s="15">
        <f>SUM(AM164:AO164)</f>
        <v>429.60053478906849</v>
      </c>
      <c r="AX164" s="60"/>
      <c r="BD164" s="60"/>
    </row>
    <row r="165" spans="1:56" x14ac:dyDescent="0.45">
      <c r="A165" s="11" t="s">
        <v>171</v>
      </c>
      <c r="B165" s="16">
        <f>(AD165+AM165)/(AD170+AM170)</f>
        <v>1.8429132113717727E-2</v>
      </c>
      <c r="C165" s="16">
        <f>(AE165+AN165)/(AE170+AN170)</f>
        <v>5.1681573220168416E-3</v>
      </c>
      <c r="D165" s="39">
        <f>(AF165+AO165)/(AF170+AO170)</f>
        <v>2.3187491856415375E-3</v>
      </c>
      <c r="E165" s="17">
        <f>(AG165+AP165)/(AG170+AP170)</f>
        <v>4.0434977674528947E-3</v>
      </c>
      <c r="G165" s="11" t="s">
        <v>171</v>
      </c>
      <c r="H165" s="16">
        <f>AD165/AD170</f>
        <v>1.2328458513180323E-2</v>
      </c>
      <c r="I165" s="16">
        <f>AE165/AE170</f>
        <v>2.8769767131007359E-3</v>
      </c>
      <c r="J165" s="39">
        <f>AF165/AF170</f>
        <v>1.0718636720508019E-3</v>
      </c>
      <c r="K165" s="17">
        <f>AG165/AG170</f>
        <v>2.0443896731225826E-3</v>
      </c>
      <c r="M165" s="11" t="s">
        <v>171</v>
      </c>
      <c r="N165" s="16">
        <f>AM165/AM170</f>
        <v>2.6240650145210723E-2</v>
      </c>
      <c r="O165" s="16">
        <f>AN165/AN170</f>
        <v>9.5140274500924264E-3</v>
      </c>
      <c r="P165" s="39">
        <f>AO165/AO170</f>
        <v>6.086098023812974E-3</v>
      </c>
      <c r="Q165" s="17">
        <f>AP165/AP170</f>
        <v>9.0291323351832497E-3</v>
      </c>
      <c r="T165" s="11" t="s">
        <v>171</v>
      </c>
      <c r="U165" s="14">
        <f t="shared" si="349"/>
        <v>14.364885200104823</v>
      </c>
      <c r="V165" s="14">
        <f t="shared" si="349"/>
        <v>18.767344195168093</v>
      </c>
      <c r="W165" s="14">
        <f t="shared" si="349"/>
        <v>20.565447914903032</v>
      </c>
      <c r="X165" s="15">
        <f t="shared" ref="X165:X169" si="352">SUM(U165:W165)</f>
        <v>53.697677310175948</v>
      </c>
      <c r="AC165" s="11" t="s">
        <v>171</v>
      </c>
      <c r="AD165" s="14">
        <f>AZ144</f>
        <v>5.3956769867678425</v>
      </c>
      <c r="AE165" s="14">
        <f t="shared" ref="AE165:AF165" si="353">BA144</f>
        <v>6.8407709069159299</v>
      </c>
      <c r="AF165" s="14">
        <f t="shared" si="353"/>
        <v>7.1425807362407969</v>
      </c>
      <c r="AG165" s="15">
        <f t="shared" ref="AG165:AG169" si="354">SUM(AD165:AF165)</f>
        <v>19.379028629924569</v>
      </c>
      <c r="AL165" s="11" t="s">
        <v>171</v>
      </c>
      <c r="AM165" s="14">
        <f>BF144</f>
        <v>8.9692082133369802</v>
      </c>
      <c r="AN165" s="14">
        <f t="shared" ref="AN165:AO165" si="355">BG144</f>
        <v>11.926573288252163</v>
      </c>
      <c r="AO165" s="14">
        <f t="shared" si="355"/>
        <v>13.422867178662235</v>
      </c>
      <c r="AP165" s="15">
        <f t="shared" ref="AP165:AP169" si="356">SUM(AM165:AO165)</f>
        <v>34.318648680251378</v>
      </c>
      <c r="AX165" s="60"/>
      <c r="BD165" s="60"/>
    </row>
    <row r="166" spans="1:56" x14ac:dyDescent="0.45">
      <c r="A166" s="11"/>
      <c r="B166" s="16"/>
      <c r="C166" s="16"/>
      <c r="D166" s="39"/>
      <c r="E166" s="17"/>
      <c r="G166" s="11"/>
      <c r="H166" s="16"/>
      <c r="I166" s="16"/>
      <c r="J166" s="39"/>
      <c r="K166" s="17"/>
      <c r="M166" s="11"/>
      <c r="N166" s="16"/>
      <c r="O166" s="16"/>
      <c r="P166" s="39"/>
      <c r="Q166" s="17"/>
      <c r="T166" s="11"/>
      <c r="U166" s="14"/>
      <c r="V166" s="14"/>
      <c r="W166" s="14"/>
      <c r="X166" s="15"/>
      <c r="AC166" s="11"/>
      <c r="AD166" s="14"/>
      <c r="AE166" s="14"/>
      <c r="AF166" s="14"/>
      <c r="AG166" s="15"/>
      <c r="AL166" s="11"/>
      <c r="AM166" s="14"/>
      <c r="AN166" s="14"/>
      <c r="AO166" s="14"/>
      <c r="AP166" s="15"/>
      <c r="AX166" s="60"/>
      <c r="BD166" s="60"/>
    </row>
    <row r="167" spans="1:56" x14ac:dyDescent="0.45">
      <c r="A167" s="11" t="s">
        <v>172</v>
      </c>
      <c r="B167" s="16">
        <f>(AD167+AM167)/(AD170+AM170)</f>
        <v>0.4501798771611521</v>
      </c>
      <c r="C167" s="16">
        <f>(AE167+AN167)/(AE170+AN170)</f>
        <v>0.40861811869929415</v>
      </c>
      <c r="D167" s="16">
        <f>(AF167+AO167)/(AF170+AO170)</f>
        <v>0.40554805581950443</v>
      </c>
      <c r="E167" s="17">
        <f>(AG167+AP167)/(AG170+AP170)</f>
        <v>0.40900719881388536</v>
      </c>
      <c r="G167" s="11" t="s">
        <v>172</v>
      </c>
      <c r="H167" s="16">
        <f>AD167/AD170</f>
        <v>0.37850181436492258</v>
      </c>
      <c r="I167" s="16">
        <f>AE167/AE170</f>
        <v>0.39715236851764468</v>
      </c>
      <c r="J167" s="16">
        <f>AF167/AF170</f>
        <v>0.37543305579158326</v>
      </c>
      <c r="K167" s="17">
        <f>AG167/AG170</f>
        <v>0.38102286063731661</v>
      </c>
      <c r="M167" s="11" t="s">
        <v>172</v>
      </c>
      <c r="N167" s="16">
        <f>AM167/AM170</f>
        <v>0.54195900134604724</v>
      </c>
      <c r="O167" s="16">
        <f>AN167/AN170</f>
        <v>0.43036614721197436</v>
      </c>
      <c r="P167" s="16">
        <f>AO167/AO170</f>
        <v>0.49653773300325937</v>
      </c>
      <c r="Q167" s="17">
        <f>AP167/AP170</f>
        <v>0.47879816417681414</v>
      </c>
      <c r="T167" s="11" t="s">
        <v>172</v>
      </c>
      <c r="U167" s="14">
        <f t="shared" ref="U167:W169" si="357">AD167+AM167</f>
        <v>350.8999889367384</v>
      </c>
      <c r="V167" s="14">
        <f t="shared" si="357"/>
        <v>1483.8319347095749</v>
      </c>
      <c r="W167" s="14">
        <f t="shared" si="357"/>
        <v>3596.8864034937305</v>
      </c>
      <c r="X167" s="15">
        <f t="shared" si="352"/>
        <v>5431.6183271400441</v>
      </c>
      <c r="AC167" s="11" t="s">
        <v>172</v>
      </c>
      <c r="AD167" s="14">
        <f>AZ146</f>
        <v>165.65522178099536</v>
      </c>
      <c r="AE167" s="14">
        <f t="shared" ref="AE167:AF167" si="358">BA146</f>
        <v>944.33450079619377</v>
      </c>
      <c r="AF167" s="14">
        <f t="shared" si="358"/>
        <v>2501.7742292863936</v>
      </c>
      <c r="AG167" s="15">
        <f t="shared" si="354"/>
        <v>3611.7639518635829</v>
      </c>
      <c r="AL167" s="11" t="s">
        <v>172</v>
      </c>
      <c r="AM167" s="14">
        <f>BF146</f>
        <v>185.24476715574301</v>
      </c>
      <c r="AN167" s="14">
        <f t="shared" ref="AN167:AO167" si="359">BG146</f>
        <v>539.49743391338097</v>
      </c>
      <c r="AO167" s="14">
        <f t="shared" si="359"/>
        <v>1095.1121742073369</v>
      </c>
      <c r="AP167" s="15">
        <f t="shared" si="356"/>
        <v>1819.8543752764608</v>
      </c>
      <c r="AX167" s="60"/>
      <c r="BD167" s="60"/>
    </row>
    <row r="168" spans="1:56" x14ac:dyDescent="0.45">
      <c r="A168" s="11" t="s">
        <v>173</v>
      </c>
      <c r="B168" s="16">
        <f>(AD168+AM168)/(AD170+AM170)</f>
        <v>3.9718001611735068E-2</v>
      </c>
      <c r="C168" s="16">
        <f>(AE168+AN168)/(AE170+AN170)</f>
        <v>1.1371234906023289E-2</v>
      </c>
      <c r="D168" s="16">
        <f>(AF168+AO168)/(AF170+AO170)</f>
        <v>4.1688852597655139E-2</v>
      </c>
      <c r="E168" s="17">
        <f>(AG168+AP168)/(AG170+AP170)</f>
        <v>3.3282995734313231E-2</v>
      </c>
      <c r="G168" s="11" t="s">
        <v>173</v>
      </c>
      <c r="H168" s="16">
        <f>AD168/AD170</f>
        <v>7.0737140647442173E-2</v>
      </c>
      <c r="I168" s="16">
        <f>AE168/AE170</f>
        <v>1.7366249056997792E-2</v>
      </c>
      <c r="J168" s="16">
        <f>AF168/AF170</f>
        <v>5.5486679296248273E-2</v>
      </c>
      <c r="K168" s="17">
        <f>AG168/AG170</f>
        <v>4.662860004448164E-2</v>
      </c>
      <c r="M168" s="11" t="s">
        <v>173</v>
      </c>
      <c r="N168" s="16">
        <f>AM168/AM170</f>
        <v>0</v>
      </c>
      <c r="O168" s="16">
        <f>AN168/AN170</f>
        <v>0</v>
      </c>
      <c r="P168" s="16">
        <f>AO168/AO170</f>
        <v>0</v>
      </c>
      <c r="Q168" s="17">
        <f>AP168/AP170</f>
        <v>0</v>
      </c>
      <c r="T168" s="11" t="s">
        <v>173</v>
      </c>
      <c r="U168" s="14">
        <f t="shared" si="357"/>
        <v>30.958838973511273</v>
      </c>
      <c r="V168" s="14">
        <f t="shared" si="357"/>
        <v>41.292837293538085</v>
      </c>
      <c r="W168" s="14">
        <f t="shared" si="357"/>
        <v>369.74672898567098</v>
      </c>
      <c r="X168" s="15">
        <f t="shared" si="352"/>
        <v>441.99840525272032</v>
      </c>
      <c r="AC168" s="11" t="s">
        <v>173</v>
      </c>
      <c r="AD168" s="14">
        <f>AZ148</f>
        <v>30.958838973511273</v>
      </c>
      <c r="AE168" s="14">
        <f t="shared" ref="AE168:AF168" si="360">BA148</f>
        <v>41.292837293538085</v>
      </c>
      <c r="AF168" s="14">
        <f t="shared" si="360"/>
        <v>369.74672898567098</v>
      </c>
      <c r="AG168" s="15">
        <f t="shared" si="354"/>
        <v>441.99840525272032</v>
      </c>
      <c r="AL168" s="11" t="s">
        <v>173</v>
      </c>
      <c r="AM168" s="14">
        <f>BF148</f>
        <v>0</v>
      </c>
      <c r="AN168" s="14">
        <f t="shared" ref="AN168:AO168" si="361">BG148</f>
        <v>0</v>
      </c>
      <c r="AO168" s="14">
        <f t="shared" si="361"/>
        <v>0</v>
      </c>
      <c r="AP168" s="15">
        <f t="shared" si="356"/>
        <v>0</v>
      </c>
    </row>
    <row r="169" spans="1:56" x14ac:dyDescent="0.45">
      <c r="A169" s="11" t="s">
        <v>174</v>
      </c>
      <c r="B169" s="16">
        <f>(AD169+AM169)/(AD170+AM170)</f>
        <v>0.32372373026036055</v>
      </c>
      <c r="C169" s="16">
        <f>(AE169+AN169)/(AE170+AN170)</f>
        <v>0.4704666625099973</v>
      </c>
      <c r="D169" s="39">
        <f>(AF169+AO169)/(AF170+AO170)</f>
        <v>0.46505504095006073</v>
      </c>
      <c r="E169" s="17">
        <f>(AG169+AP169)/(AG170+AP170)</f>
        <v>0.45823941705259441</v>
      </c>
      <c r="G169" s="11" t="s">
        <v>174</v>
      </c>
      <c r="H169" s="16">
        <f>AD169/AD170</f>
        <v>0.37883187741780638</v>
      </c>
      <c r="I169" s="16">
        <f>AE169/AE170</f>
        <v>0.46920298871019633</v>
      </c>
      <c r="J169" s="39">
        <f>AF169/AF170</f>
        <v>0.49324868193852672</v>
      </c>
      <c r="K169" s="17">
        <f>AG169/AG170</f>
        <v>0.4819342775983837</v>
      </c>
      <c r="M169" s="11" t="s">
        <v>174</v>
      </c>
      <c r="N169" s="16">
        <f>AM169/AM170</f>
        <v>0.25316131151947979</v>
      </c>
      <c r="O169" s="16">
        <f>AN169/AN170</f>
        <v>0.47286357622200048</v>
      </c>
      <c r="P169" s="39">
        <f>AO169/AO170</f>
        <v>0.37987057175541494</v>
      </c>
      <c r="Q169" s="17">
        <f>AP169/AP170</f>
        <v>0.39914610631583269</v>
      </c>
      <c r="T169" s="11" t="s">
        <v>174</v>
      </c>
      <c r="U169" s="14">
        <f t="shared" si="357"/>
        <v>252.33169923820566</v>
      </c>
      <c r="V169" s="14">
        <f t="shared" si="357"/>
        <v>1708.4251189612551</v>
      </c>
      <c r="W169" s="14">
        <f t="shared" si="357"/>
        <v>4124.6656953867323</v>
      </c>
      <c r="X169" s="15">
        <f t="shared" si="352"/>
        <v>6085.4225135861925</v>
      </c>
      <c r="AC169" s="11" t="s">
        <v>174</v>
      </c>
      <c r="AD169" s="14">
        <f>AZ150</f>
        <v>165.7996772793631</v>
      </c>
      <c r="AE169" s="14">
        <f t="shared" ref="AE169:AF169" si="362">BA150</f>
        <v>1115.6538528764686</v>
      </c>
      <c r="AF169" s="14">
        <f t="shared" si="362"/>
        <v>3286.8625233371149</v>
      </c>
      <c r="AG169" s="15">
        <f t="shared" si="354"/>
        <v>4568.3160534929466</v>
      </c>
      <c r="AL169" s="11" t="s">
        <v>174</v>
      </c>
      <c r="AM169" s="14">
        <f>BF150</f>
        <v>86.532021958842577</v>
      </c>
      <c r="AN169" s="14">
        <f t="shared" ref="AN169:AO169" si="363">BG150</f>
        <v>592.77126608478659</v>
      </c>
      <c r="AO169" s="14">
        <f t="shared" si="363"/>
        <v>837.80317204961727</v>
      </c>
      <c r="AP169" s="15">
        <f t="shared" si="356"/>
        <v>1517.1064600932464</v>
      </c>
    </row>
    <row r="170" spans="1:56" x14ac:dyDescent="0.45">
      <c r="B170" s="18">
        <f>SUM(B164:B169)</f>
        <v>1</v>
      </c>
      <c r="C170" s="18">
        <f>SUM(C164:C169)</f>
        <v>1.0000000000000002</v>
      </c>
      <c r="D170" s="18">
        <f>SUM(D164:D169)</f>
        <v>1</v>
      </c>
      <c r="E170" s="19">
        <f>SUM(E164:E169)</f>
        <v>1</v>
      </c>
      <c r="H170" s="18">
        <f>SUM(H164:H169)</f>
        <v>1</v>
      </c>
      <c r="I170" s="18">
        <f>SUM(I164:I169)</f>
        <v>1.0000000000000002</v>
      </c>
      <c r="J170" s="18">
        <f>SUM(J164:J169)</f>
        <v>1</v>
      </c>
      <c r="K170" s="19">
        <f>SUM(K164:K169)</f>
        <v>1</v>
      </c>
      <c r="N170" s="18">
        <f>SUM(N164:N169)</f>
        <v>1</v>
      </c>
      <c r="O170" s="18">
        <f>SUM(O164:O169)</f>
        <v>1</v>
      </c>
      <c r="P170" s="18">
        <f>SUM(P164:P169)</f>
        <v>1</v>
      </c>
      <c r="Q170" s="19">
        <f>SUM(Q164:Q169)</f>
        <v>1</v>
      </c>
      <c r="U170" s="20">
        <f>SUM(U164:U169)</f>
        <v>779.46617949590359</v>
      </c>
      <c r="V170" s="20">
        <f>SUM(V164:V169)</f>
        <v>3631.3415064238516</v>
      </c>
      <c r="W170" s="20">
        <f>SUM(W164:W169)</f>
        <v>8869.1989811796375</v>
      </c>
      <c r="X170" s="21">
        <f>SUM(X164:X169)</f>
        <v>13280.006667099391</v>
      </c>
      <c r="AD170" s="20">
        <f>SUM(AD164:AD169)</f>
        <v>437.66031097880875</v>
      </c>
      <c r="AE170" s="20">
        <f>SUM(AE164:AE169)</f>
        <v>2377.7637391938124</v>
      </c>
      <c r="AF170" s="20">
        <f>SUM(AF164:AF169)</f>
        <v>6663.7025980877424</v>
      </c>
      <c r="AG170" s="21">
        <f>SUM(AG164:AG169)</f>
        <v>9479.1266482603642</v>
      </c>
      <c r="AM170" s="20">
        <f>SUM(AM164:AM169)</f>
        <v>341.80586851709478</v>
      </c>
      <c r="AN170" s="20">
        <f>SUM(AN164:AN169)</f>
        <v>1253.5777672300387</v>
      </c>
      <c r="AO170" s="20">
        <f>SUM(AO164:AO169)</f>
        <v>2205.4963830918937</v>
      </c>
      <c r="AP170" s="21">
        <f>SUM(AP164:AP169)</f>
        <v>3800.8800188390269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4CA8-05D2-4DCA-9C15-B211C5863AB3}">
  <sheetPr codeName="Sheet12">
    <tabColor theme="0" tint="-0.14999847407452621"/>
  </sheetPr>
  <dimension ref="B2:F28"/>
  <sheetViews>
    <sheetView workbookViewId="0">
      <selection activeCell="BL8" sqref="BL8"/>
    </sheetView>
  </sheetViews>
  <sheetFormatPr defaultColWidth="9.1328125" defaultRowHeight="14.25" x14ac:dyDescent="0.45"/>
  <cols>
    <col min="1" max="1" width="9.1328125" style="2"/>
    <col min="2" max="2" width="23" style="2" bestFit="1" customWidth="1"/>
    <col min="3" max="16384" width="9.1328125" style="2"/>
  </cols>
  <sheetData>
    <row r="2" spans="2:6" x14ac:dyDescent="0.45">
      <c r="B2" s="115" t="s">
        <v>319</v>
      </c>
    </row>
    <row r="3" spans="2:6" x14ac:dyDescent="0.45">
      <c r="C3" s="3" t="s">
        <v>1</v>
      </c>
      <c r="D3" s="3" t="s">
        <v>1</v>
      </c>
      <c r="E3" s="3" t="s">
        <v>2</v>
      </c>
      <c r="F3" s="3" t="s">
        <v>2</v>
      </c>
    </row>
    <row r="4" spans="2:6" x14ac:dyDescent="0.45">
      <c r="C4" s="29" t="s">
        <v>5</v>
      </c>
      <c r="D4" s="29" t="s">
        <v>6</v>
      </c>
      <c r="E4" s="29" t="s">
        <v>5</v>
      </c>
      <c r="F4" s="29" t="s">
        <v>6</v>
      </c>
    </row>
    <row r="5" spans="2:6" x14ac:dyDescent="0.45">
      <c r="B5" s="2" t="s">
        <v>320</v>
      </c>
      <c r="C5" s="116">
        <f>'v7 Targets'!B4*'v7 Targets'!B32</f>
        <v>0.61517433329080007</v>
      </c>
      <c r="D5" s="116">
        <f>'v7 Targets'!C4*'v7 Targets'!C32</f>
        <v>0.28382626209247874</v>
      </c>
      <c r="E5" s="116">
        <f>'v7 Targets'!D4*'v7 Targets'!D32</f>
        <v>0.67428820137572831</v>
      </c>
      <c r="F5" s="116">
        <f>'v7 Targets'!E4*'v7 Targets'!E32</f>
        <v>0.77698178667186646</v>
      </c>
    </row>
    <row r="6" spans="2:6" x14ac:dyDescent="0.45">
      <c r="B6" s="2" t="s">
        <v>321</v>
      </c>
      <c r="C6" s="117">
        <v>0.26781299999999997</v>
      </c>
      <c r="D6" s="117">
        <v>0.23020011498091958</v>
      </c>
      <c r="E6" s="117">
        <v>0.23714121944748884</v>
      </c>
      <c r="F6" s="117">
        <v>0.24760979378532399</v>
      </c>
    </row>
    <row r="7" spans="2:6" x14ac:dyDescent="0.45">
      <c r="B7" s="2" t="s">
        <v>322</v>
      </c>
      <c r="C7" s="117">
        <v>0.58797900000000003</v>
      </c>
      <c r="D7" s="117">
        <v>0.54394617638531695</v>
      </c>
      <c r="E7" s="117">
        <v>0.25662094529586638</v>
      </c>
      <c r="F7" s="117">
        <v>0.39722496414675279</v>
      </c>
    </row>
    <row r="9" spans="2:6" x14ac:dyDescent="0.45">
      <c r="B9" s="115" t="s">
        <v>323</v>
      </c>
    </row>
    <row r="10" spans="2:6" x14ac:dyDescent="0.45">
      <c r="C10" s="3" t="s">
        <v>1</v>
      </c>
      <c r="D10" s="3" t="s">
        <v>1</v>
      </c>
      <c r="E10" s="3" t="s">
        <v>2</v>
      </c>
      <c r="F10" s="3" t="s">
        <v>2</v>
      </c>
    </row>
    <row r="11" spans="2:6" x14ac:dyDescent="0.45">
      <c r="C11" s="29" t="s">
        <v>5</v>
      </c>
      <c r="D11" s="29" t="s">
        <v>6</v>
      </c>
      <c r="E11" s="29" t="s">
        <v>5</v>
      </c>
      <c r="F11" s="29" t="s">
        <v>6</v>
      </c>
    </row>
    <row r="12" spans="2:6" x14ac:dyDescent="0.45">
      <c r="B12" s="2" t="s">
        <v>320</v>
      </c>
      <c r="C12" s="116">
        <f>'v7 Targets'!B4*'v7 Targets'!B38</f>
        <v>0.2964308727829526</v>
      </c>
      <c r="D12" s="116">
        <f>'v7 Targets'!C4*'v7 Targets'!C38</f>
        <v>0.5161737379075213</v>
      </c>
      <c r="E12" s="116">
        <f>'v7 Targets'!D4*'v7 Targets'!D38</f>
        <v>5.9242666830627934E-2</v>
      </c>
      <c r="F12" s="116">
        <f>'v7 Targets'!E4*'v7 Targets'!E38</f>
        <v>7.3615019289074241E-2</v>
      </c>
    </row>
    <row r="13" spans="2:6" x14ac:dyDescent="0.45">
      <c r="B13" s="2" t="s">
        <v>321</v>
      </c>
      <c r="C13" s="118">
        <v>0.36218699999999998</v>
      </c>
      <c r="D13" s="118">
        <v>0.32429988501908047</v>
      </c>
      <c r="E13" s="118">
        <v>0.24205878055251118</v>
      </c>
      <c r="F13" s="118">
        <v>0.17749020621467598</v>
      </c>
    </row>
    <row r="14" spans="2:6" x14ac:dyDescent="0.45">
      <c r="B14" s="2" t="s">
        <v>322</v>
      </c>
      <c r="C14" s="117">
        <v>4.2020999999999989E-2</v>
      </c>
      <c r="D14" s="117">
        <v>1.055382361468309E-2</v>
      </c>
      <c r="E14" s="117">
        <v>0.22257905470413361</v>
      </c>
      <c r="F14" s="117">
        <v>2.7875035853247195E-2</v>
      </c>
    </row>
    <row r="16" spans="2:6" x14ac:dyDescent="0.45">
      <c r="B16" s="115" t="s">
        <v>324</v>
      </c>
    </row>
    <row r="17" spans="2:6" x14ac:dyDescent="0.45">
      <c r="C17" s="3" t="s">
        <v>1</v>
      </c>
      <c r="D17" s="3" t="s">
        <v>1</v>
      </c>
      <c r="E17" s="3" t="s">
        <v>2</v>
      </c>
      <c r="F17" s="3" t="s">
        <v>2</v>
      </c>
    </row>
    <row r="18" spans="2:6" x14ac:dyDescent="0.45">
      <c r="C18" s="29" t="s">
        <v>5</v>
      </c>
      <c r="D18" s="29" t="s">
        <v>6</v>
      </c>
      <c r="E18" s="29" t="s">
        <v>5</v>
      </c>
      <c r="F18" s="29" t="s">
        <v>6</v>
      </c>
    </row>
    <row r="19" spans="2:6" x14ac:dyDescent="0.45">
      <c r="B19" s="2" t="s">
        <v>320</v>
      </c>
      <c r="C19" s="116">
        <f>'v7 Targets'!B10</f>
        <v>8.8394793926247273E-2</v>
      </c>
      <c r="D19" s="116">
        <f>'v7 Targets'!C10</f>
        <v>0.19999999999999996</v>
      </c>
      <c r="E19" s="116">
        <f>'v7 Targets'!D10</f>
        <v>0.26646913179364373</v>
      </c>
      <c r="F19" s="116">
        <f>'v7 Targets'!E10</f>
        <v>0.14940319403905933</v>
      </c>
    </row>
    <row r="20" spans="2:6" x14ac:dyDescent="0.45">
      <c r="B20" s="2" t="s">
        <v>321</v>
      </c>
      <c r="C20" s="117">
        <v>0.37</v>
      </c>
      <c r="D20" s="117">
        <v>0.44550000000000001</v>
      </c>
      <c r="E20" s="117">
        <v>0.52079999999999993</v>
      </c>
      <c r="F20" s="117">
        <v>0.57489999999999997</v>
      </c>
    </row>
    <row r="21" spans="2:6" x14ac:dyDescent="0.45">
      <c r="B21" s="2" t="s">
        <v>322</v>
      </c>
      <c r="C21" s="117">
        <v>0.37</v>
      </c>
      <c r="D21" s="117">
        <v>0.44550000000000001</v>
      </c>
      <c r="E21" s="117">
        <v>0.52079999999999993</v>
      </c>
      <c r="F21" s="117">
        <v>0.57489999999999997</v>
      </c>
    </row>
    <row r="23" spans="2:6" x14ac:dyDescent="0.45">
      <c r="B23" s="115" t="s">
        <v>187</v>
      </c>
    </row>
    <row r="24" spans="2:6" x14ac:dyDescent="0.45">
      <c r="C24" s="3" t="s">
        <v>1</v>
      </c>
      <c r="D24" s="3" t="s">
        <v>1</v>
      </c>
      <c r="E24" s="3" t="s">
        <v>2</v>
      </c>
      <c r="F24" s="3" t="s">
        <v>2</v>
      </c>
    </row>
    <row r="25" spans="2:6" x14ac:dyDescent="0.45">
      <c r="C25" s="29" t="s">
        <v>5</v>
      </c>
      <c r="D25" s="29" t="s">
        <v>6</v>
      </c>
      <c r="E25" s="29" t="s">
        <v>5</v>
      </c>
      <c r="F25" s="29" t="s">
        <v>6</v>
      </c>
    </row>
    <row r="26" spans="2:6" x14ac:dyDescent="0.45">
      <c r="B26" s="2" t="s">
        <v>320</v>
      </c>
      <c r="C26" s="117">
        <f>C5+C12+C19</f>
        <v>1</v>
      </c>
      <c r="D26" s="117">
        <f t="shared" ref="D26:F26" si="0">D5+D12+D19</f>
        <v>1</v>
      </c>
      <c r="E26" s="117">
        <f t="shared" si="0"/>
        <v>1</v>
      </c>
      <c r="F26" s="117">
        <f t="shared" si="0"/>
        <v>1</v>
      </c>
    </row>
    <row r="27" spans="2:6" x14ac:dyDescent="0.45">
      <c r="B27" s="2" t="s">
        <v>321</v>
      </c>
      <c r="C27" s="117">
        <f t="shared" ref="C27:F28" si="1">C6+C13+C20</f>
        <v>0.99999999999999989</v>
      </c>
      <c r="D27" s="117">
        <f t="shared" si="1"/>
        <v>1</v>
      </c>
      <c r="E27" s="117">
        <f t="shared" si="1"/>
        <v>1</v>
      </c>
      <c r="F27" s="117">
        <f t="shared" si="1"/>
        <v>1</v>
      </c>
    </row>
    <row r="28" spans="2:6" x14ac:dyDescent="0.45">
      <c r="B28" s="2" t="s">
        <v>322</v>
      </c>
      <c r="C28" s="117">
        <f t="shared" si="1"/>
        <v>1</v>
      </c>
      <c r="D28" s="117">
        <f t="shared" si="1"/>
        <v>1</v>
      </c>
      <c r="E28" s="117">
        <f t="shared" si="1"/>
        <v>0.99999999999999989</v>
      </c>
      <c r="F28" s="117">
        <f t="shared" si="1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3C83-1E80-46D2-BC58-B6A5F4475727}">
  <sheetPr codeName="Sheet13">
    <tabColor theme="0" tint="-0.14999847407452621"/>
  </sheetPr>
  <dimension ref="A1:H179"/>
  <sheetViews>
    <sheetView workbookViewId="0">
      <selection activeCell="BL8" sqref="BL8"/>
    </sheetView>
  </sheetViews>
  <sheetFormatPr defaultColWidth="9.1328125" defaultRowHeight="14.25" x14ac:dyDescent="0.45"/>
  <cols>
    <col min="1" max="1" width="43.86328125" style="2" bestFit="1" customWidth="1"/>
    <col min="2" max="2" width="7.1328125" style="3" bestFit="1" customWidth="1"/>
    <col min="3" max="3" width="9.265625" style="3" bestFit="1" customWidth="1"/>
    <col min="4" max="4" width="7.1328125" style="3" bestFit="1" customWidth="1"/>
    <col min="5" max="5" width="9.265625" style="3" bestFit="1" customWidth="1"/>
    <col min="6" max="6" width="8.59765625" style="3" bestFit="1" customWidth="1"/>
    <col min="7" max="7" width="9.265625" style="3" bestFit="1" customWidth="1"/>
    <col min="8" max="8" width="7.1328125" style="3" bestFit="1" customWidth="1"/>
    <col min="9" max="16384" width="9.1328125" style="2"/>
  </cols>
  <sheetData>
    <row r="1" spans="1:8" x14ac:dyDescent="0.45">
      <c r="A1" s="119" t="s">
        <v>0</v>
      </c>
      <c r="B1" s="120" t="s">
        <v>1</v>
      </c>
      <c r="C1" s="120" t="s">
        <v>1</v>
      </c>
      <c r="D1" s="120" t="s">
        <v>2</v>
      </c>
      <c r="E1" s="120" t="s">
        <v>2</v>
      </c>
      <c r="F1" s="120" t="s">
        <v>3</v>
      </c>
      <c r="G1" s="120" t="s">
        <v>3</v>
      </c>
      <c r="H1" s="120" t="s">
        <v>4</v>
      </c>
    </row>
    <row r="2" spans="1:8" x14ac:dyDescent="0.45">
      <c r="A2" s="119"/>
      <c r="B2" s="121" t="s">
        <v>5</v>
      </c>
      <c r="C2" s="121" t="s">
        <v>6</v>
      </c>
      <c r="D2" s="121" t="s">
        <v>5</v>
      </c>
      <c r="E2" s="121" t="s">
        <v>6</v>
      </c>
      <c r="F2" s="121" t="s">
        <v>5</v>
      </c>
      <c r="G2" s="121" t="s">
        <v>6</v>
      </c>
      <c r="H2" s="121" t="s">
        <v>5</v>
      </c>
    </row>
    <row r="3" spans="1:8" x14ac:dyDescent="0.45">
      <c r="A3" s="119" t="s">
        <v>325</v>
      </c>
      <c r="B3" s="122"/>
      <c r="C3" s="122"/>
      <c r="D3" s="122"/>
      <c r="E3" s="122"/>
      <c r="F3" s="122"/>
      <c r="G3" s="122"/>
      <c r="H3" s="122"/>
    </row>
    <row r="4" spans="1:8" x14ac:dyDescent="0.45">
      <c r="A4" s="119" t="s">
        <v>7</v>
      </c>
      <c r="B4" s="110">
        <v>0.91160520607375273</v>
      </c>
      <c r="C4" s="110">
        <v>0.8</v>
      </c>
      <c r="D4" s="110">
        <v>0.73353086820635627</v>
      </c>
      <c r="E4" s="110">
        <v>0.85059680596094067</v>
      </c>
      <c r="F4" s="122"/>
      <c r="G4" s="122"/>
      <c r="H4" s="122"/>
    </row>
    <row r="5" spans="1:8" x14ac:dyDescent="0.45">
      <c r="A5" s="119" t="s">
        <v>8</v>
      </c>
      <c r="B5" s="110">
        <v>0.94319556161333051</v>
      </c>
      <c r="C5" s="110">
        <v>0.94479036944790373</v>
      </c>
      <c r="D5" s="110">
        <v>0.78910299752084745</v>
      </c>
      <c r="E5" s="110">
        <v>0.89548475940785466</v>
      </c>
      <c r="F5" s="122"/>
      <c r="G5" s="122"/>
      <c r="H5" s="122"/>
    </row>
    <row r="6" spans="1:8" x14ac:dyDescent="0.45">
      <c r="A6" s="119" t="s">
        <v>9</v>
      </c>
      <c r="B6" s="110">
        <v>0.97820365963245681</v>
      </c>
      <c r="C6" s="110">
        <v>0.9740998416564618</v>
      </c>
      <c r="D6" s="110">
        <v>0.831957004895721</v>
      </c>
      <c r="E6" s="110">
        <v>0.92165209476751975</v>
      </c>
      <c r="F6" s="122"/>
      <c r="G6" s="122"/>
      <c r="H6" s="122"/>
    </row>
    <row r="7" spans="1:8" x14ac:dyDescent="0.45">
      <c r="A7" s="119" t="s">
        <v>10</v>
      </c>
      <c r="B7" s="110">
        <v>0.96977786490465367</v>
      </c>
      <c r="C7" s="110">
        <v>0.96403889122006681</v>
      </c>
      <c r="D7" s="110">
        <v>0.82242414669875163</v>
      </c>
      <c r="E7" s="110">
        <v>0.91467263385795616</v>
      </c>
      <c r="F7" s="123">
        <v>0.95054304606904361</v>
      </c>
      <c r="G7" s="123">
        <v>0.94304379276725181</v>
      </c>
      <c r="H7" s="110">
        <v>0.85268259210018438</v>
      </c>
    </row>
    <row r="8" spans="1:8" x14ac:dyDescent="0.45">
      <c r="A8" s="119" t="s">
        <v>11</v>
      </c>
      <c r="B8" s="122"/>
      <c r="C8" s="122"/>
      <c r="D8" s="122"/>
      <c r="E8" s="122"/>
      <c r="F8" s="122"/>
      <c r="G8" s="122"/>
      <c r="H8" s="122"/>
    </row>
    <row r="9" spans="1:8" x14ac:dyDescent="0.45">
      <c r="A9" s="119" t="s">
        <v>326</v>
      </c>
      <c r="B9" s="122"/>
      <c r="C9" s="122"/>
      <c r="D9" s="122"/>
      <c r="E9" s="122"/>
      <c r="F9" s="122"/>
      <c r="G9" s="122"/>
      <c r="H9" s="122"/>
    </row>
    <row r="10" spans="1:8" x14ac:dyDescent="0.45">
      <c r="A10" s="119" t="s">
        <v>12</v>
      </c>
      <c r="B10" s="110">
        <v>8.8394793926247273E-2</v>
      </c>
      <c r="C10" s="110">
        <v>0.19999999999999996</v>
      </c>
      <c r="D10" s="110">
        <v>0.26646913179364373</v>
      </c>
      <c r="E10" s="110">
        <v>0.14940319403905933</v>
      </c>
      <c r="F10" s="122"/>
      <c r="G10" s="122"/>
      <c r="H10" s="122"/>
    </row>
    <row r="11" spans="1:8" x14ac:dyDescent="0.45">
      <c r="A11" s="119" t="s">
        <v>13</v>
      </c>
      <c r="B11" s="110">
        <v>5.6804438386669487E-2</v>
      </c>
      <c r="C11" s="110">
        <v>5.5209630552096267E-2</v>
      </c>
      <c r="D11" s="110">
        <v>0.21089700247915255</v>
      </c>
      <c r="E11" s="110">
        <v>0.10451524059214534</v>
      </c>
      <c r="F11" s="122"/>
      <c r="G11" s="122"/>
      <c r="H11" s="122"/>
    </row>
    <row r="12" spans="1:8" x14ac:dyDescent="0.45">
      <c r="A12" s="119" t="s">
        <v>14</v>
      </c>
      <c r="B12" s="110">
        <v>2.1796340367543188E-2</v>
      </c>
      <c r="C12" s="110">
        <v>2.5900158343538204E-2</v>
      </c>
      <c r="D12" s="110">
        <v>0.168042995104279</v>
      </c>
      <c r="E12" s="110">
        <v>7.8347905232480253E-2</v>
      </c>
      <c r="F12" s="122"/>
      <c r="G12" s="122"/>
      <c r="H12" s="122"/>
    </row>
    <row r="13" spans="1:8" x14ac:dyDescent="0.45">
      <c r="A13" s="119" t="s">
        <v>15</v>
      </c>
      <c r="B13" s="110">
        <v>3.0222135095346325E-2</v>
      </c>
      <c r="C13" s="110">
        <v>3.5961108779933193E-2</v>
      </c>
      <c r="D13" s="110">
        <v>0.17757585330124837</v>
      </c>
      <c r="E13" s="110">
        <v>8.5327366142043837E-2</v>
      </c>
      <c r="F13" s="123">
        <v>4.9456953930956393E-2</v>
      </c>
      <c r="G13" s="123">
        <v>5.6956207232748191E-2</v>
      </c>
      <c r="H13" s="110">
        <v>0.14731740789981562</v>
      </c>
    </row>
    <row r="15" spans="1:8" x14ac:dyDescent="0.45">
      <c r="A15" s="119" t="s">
        <v>11</v>
      </c>
      <c r="B15" s="122"/>
      <c r="C15" s="122"/>
      <c r="D15" s="122"/>
      <c r="E15" s="122"/>
      <c r="F15" s="122"/>
      <c r="G15" s="122"/>
      <c r="H15" s="122"/>
    </row>
    <row r="17" spans="1:8" x14ac:dyDescent="0.45">
      <c r="A17" s="119" t="s">
        <v>327</v>
      </c>
      <c r="B17" s="122"/>
      <c r="C17" s="122"/>
      <c r="D17" s="122"/>
      <c r="E17" s="122"/>
      <c r="F17" s="122"/>
      <c r="G17" s="122"/>
      <c r="H17" s="122"/>
    </row>
    <row r="18" spans="1:8" x14ac:dyDescent="0.45">
      <c r="A18" s="119" t="s">
        <v>16</v>
      </c>
      <c r="B18" s="110">
        <v>0.80368098159509205</v>
      </c>
      <c r="C18" s="110">
        <v>0.95342465753424654</v>
      </c>
      <c r="D18" s="110">
        <v>0.91835491241431833</v>
      </c>
      <c r="E18" s="110">
        <v>0.88913595933926304</v>
      </c>
      <c r="F18" s="122"/>
      <c r="G18" s="122"/>
      <c r="H18" s="122"/>
    </row>
    <row r="19" spans="1:8" x14ac:dyDescent="0.45">
      <c r="A19" s="119" t="s">
        <v>17</v>
      </c>
      <c r="B19" s="110">
        <v>0.57130787428185192</v>
      </c>
      <c r="C19" s="110">
        <v>0.73469387755102045</v>
      </c>
      <c r="D19" s="110">
        <v>0.83328880577077213</v>
      </c>
      <c r="E19" s="110">
        <v>0.88777682055440121</v>
      </c>
      <c r="F19" s="122"/>
      <c r="G19" s="122"/>
      <c r="H19" s="122"/>
    </row>
    <row r="20" spans="1:8" x14ac:dyDescent="0.45">
      <c r="A20" s="119" t="s">
        <v>18</v>
      </c>
      <c r="B20" s="110">
        <v>0.74017442518971566</v>
      </c>
      <c r="C20" s="110">
        <v>0.93488049878766888</v>
      </c>
      <c r="D20" s="110">
        <v>0.81802467150601854</v>
      </c>
      <c r="E20" s="110">
        <v>0.81686759937660103</v>
      </c>
      <c r="F20" s="122"/>
      <c r="G20" s="122"/>
      <c r="H20" s="122"/>
    </row>
    <row r="21" spans="1:8" x14ac:dyDescent="0.45">
      <c r="A21" s="119" t="s">
        <v>19</v>
      </c>
      <c r="B21" s="110">
        <v>0.6805723370429253</v>
      </c>
      <c r="C21" s="110">
        <v>0.88181908846115487</v>
      </c>
      <c r="D21" s="110">
        <v>0.8241349541316404</v>
      </c>
      <c r="E21" s="110">
        <v>0.83753684692010566</v>
      </c>
      <c r="F21" s="123">
        <v>0.86677679882525693</v>
      </c>
      <c r="G21" s="123">
        <v>0.92878328915814712</v>
      </c>
      <c r="H21" s="110">
        <v>0.91179039301310039</v>
      </c>
    </row>
    <row r="22" spans="1:8" x14ac:dyDescent="0.45">
      <c r="A22" s="119" t="s">
        <v>11</v>
      </c>
      <c r="B22" s="122"/>
      <c r="C22" s="122"/>
      <c r="D22" s="122"/>
      <c r="E22" s="122"/>
      <c r="F22" s="122"/>
      <c r="G22" s="122"/>
      <c r="H22" s="122"/>
    </row>
    <row r="23" spans="1:8" x14ac:dyDescent="0.45">
      <c r="A23" s="119" t="s">
        <v>328</v>
      </c>
      <c r="B23" s="122"/>
      <c r="C23" s="122"/>
      <c r="D23" s="122"/>
      <c r="E23" s="122"/>
      <c r="F23" s="122"/>
      <c r="G23" s="122"/>
      <c r="H23" s="122"/>
    </row>
    <row r="24" spans="1:8" x14ac:dyDescent="0.45">
      <c r="A24" s="119" t="s">
        <v>20</v>
      </c>
      <c r="B24" s="110">
        <v>0.19631901840490795</v>
      </c>
      <c r="C24" s="110">
        <v>4.6575342465753455E-2</v>
      </c>
      <c r="D24" s="110">
        <v>8.1645087585681675E-2</v>
      </c>
      <c r="E24" s="110">
        <v>0.11086404066073696</v>
      </c>
      <c r="F24" s="122"/>
      <c r="G24" s="122"/>
      <c r="H24" s="122"/>
    </row>
    <row r="25" spans="1:8" x14ac:dyDescent="0.45">
      <c r="A25" s="119" t="s">
        <v>21</v>
      </c>
      <c r="B25" s="110">
        <v>0.42869212571814808</v>
      </c>
      <c r="C25" s="110">
        <v>0.26530612244897955</v>
      </c>
      <c r="D25" s="110">
        <v>0.16671119422922787</v>
      </c>
      <c r="E25" s="110">
        <v>0.11222317944559879</v>
      </c>
      <c r="F25" s="122"/>
      <c r="G25" s="122"/>
      <c r="H25" s="122"/>
    </row>
    <row r="26" spans="1:8" x14ac:dyDescent="0.45">
      <c r="A26" s="119" t="s">
        <v>22</v>
      </c>
      <c r="B26" s="110">
        <v>0.25982557481028434</v>
      </c>
      <c r="C26" s="110">
        <v>6.5119501212331121E-2</v>
      </c>
      <c r="D26" s="110">
        <v>0.18197532849398146</v>
      </c>
      <c r="E26" s="110">
        <v>0.18313240062339897</v>
      </c>
      <c r="F26" s="122"/>
      <c r="G26" s="122"/>
      <c r="H26" s="122"/>
    </row>
    <row r="27" spans="1:8" x14ac:dyDescent="0.45">
      <c r="A27" s="119" t="s">
        <v>23</v>
      </c>
      <c r="B27" s="110">
        <v>0.3194276629570747</v>
      </c>
      <c r="C27" s="110">
        <v>0.11818091153884513</v>
      </c>
      <c r="D27" s="110">
        <v>0.1758650458683596</v>
      </c>
      <c r="E27" s="110">
        <v>0.16246315307989434</v>
      </c>
      <c r="F27" s="123">
        <v>0.13322320117474307</v>
      </c>
      <c r="G27" s="123">
        <v>7.1216710841852882E-2</v>
      </c>
      <c r="H27" s="110">
        <v>8.8209606986899614E-2</v>
      </c>
    </row>
    <row r="29" spans="1:8" x14ac:dyDescent="0.45">
      <c r="A29" s="119" t="s">
        <v>11</v>
      </c>
      <c r="B29" s="122"/>
      <c r="C29" s="122"/>
      <c r="D29" s="122"/>
      <c r="E29" s="122"/>
      <c r="F29" s="122"/>
      <c r="G29" s="122"/>
      <c r="H29" s="122"/>
    </row>
    <row r="31" spans="1:8" x14ac:dyDescent="0.45">
      <c r="A31" s="119" t="s">
        <v>329</v>
      </c>
      <c r="B31" s="122"/>
      <c r="C31" s="122"/>
      <c r="D31" s="122"/>
      <c r="E31" s="122"/>
      <c r="F31" s="122"/>
      <c r="G31" s="122"/>
      <c r="H31" s="122"/>
    </row>
    <row r="32" spans="1:8" x14ac:dyDescent="0.45">
      <c r="A32" s="119" t="s">
        <v>24</v>
      </c>
      <c r="B32" s="110">
        <v>0.67482538405011028</v>
      </c>
      <c r="C32" s="110">
        <v>0.35478282761559843</v>
      </c>
      <c r="D32" s="110">
        <v>0.91923630020439462</v>
      </c>
      <c r="E32" s="110">
        <v>0.913454860430719</v>
      </c>
      <c r="F32" s="122"/>
      <c r="G32" s="122"/>
      <c r="H32" s="122"/>
    </row>
    <row r="33" spans="1:8" x14ac:dyDescent="0.45">
      <c r="A33" s="119" t="s">
        <v>25</v>
      </c>
      <c r="B33" s="110">
        <v>0.90798257829726259</v>
      </c>
      <c r="C33" s="110">
        <v>0.89723360294028709</v>
      </c>
      <c r="D33" s="110">
        <v>0.98749074997318209</v>
      </c>
      <c r="E33" s="110">
        <v>0.98988501379089244</v>
      </c>
      <c r="F33" s="122"/>
      <c r="G33" s="122"/>
      <c r="H33" s="122"/>
    </row>
    <row r="34" spans="1:8" x14ac:dyDescent="0.45">
      <c r="A34" s="119" t="s">
        <v>26</v>
      </c>
      <c r="B34" s="110">
        <v>0.96876671045835339</v>
      </c>
      <c r="C34" s="110">
        <v>0.98042537139159613</v>
      </c>
      <c r="D34" s="110">
        <v>0.9971301910779824</v>
      </c>
      <c r="E34" s="110">
        <v>0.99712285938996525</v>
      </c>
      <c r="F34" s="122"/>
      <c r="G34" s="122"/>
      <c r="H34" s="122"/>
    </row>
    <row r="35" spans="1:8" x14ac:dyDescent="0.45">
      <c r="A35" s="119" t="s">
        <v>27</v>
      </c>
      <c r="B35" s="110">
        <v>0.95300038779345608</v>
      </c>
      <c r="C35" s="110">
        <v>0.95703624873807014</v>
      </c>
      <c r="D35" s="110">
        <v>0.99380472307293777</v>
      </c>
      <c r="E35" s="110">
        <v>0.9939655945363628</v>
      </c>
      <c r="F35" s="123">
        <v>0.99261081855804845</v>
      </c>
      <c r="G35" s="123">
        <v>0.99482976536191481</v>
      </c>
      <c r="H35" s="110">
        <v>0.86883219365403808</v>
      </c>
    </row>
    <row r="36" spans="1:8" x14ac:dyDescent="0.45">
      <c r="A36" s="119" t="s">
        <v>11</v>
      </c>
      <c r="B36" s="122"/>
      <c r="C36" s="122"/>
      <c r="D36" s="122"/>
      <c r="E36" s="122"/>
      <c r="F36" s="122"/>
      <c r="G36" s="122"/>
      <c r="H36" s="122"/>
    </row>
    <row r="37" spans="1:8" x14ac:dyDescent="0.45">
      <c r="A37" s="119" t="s">
        <v>330</v>
      </c>
      <c r="B37" s="122"/>
      <c r="C37" s="122"/>
      <c r="D37" s="122"/>
      <c r="E37" s="122"/>
      <c r="F37" s="122"/>
      <c r="G37" s="122"/>
      <c r="H37" s="122"/>
    </row>
    <row r="38" spans="1:8" x14ac:dyDescent="0.45">
      <c r="A38" s="119" t="s">
        <v>28</v>
      </c>
      <c r="B38" s="110">
        <v>0.32517461594988972</v>
      </c>
      <c r="C38" s="110">
        <v>0.64521717238440157</v>
      </c>
      <c r="D38" s="110">
        <v>8.0763699795605381E-2</v>
      </c>
      <c r="E38" s="110">
        <v>8.6545139569281004E-2</v>
      </c>
      <c r="F38" s="122"/>
      <c r="G38" s="122"/>
      <c r="H38" s="122"/>
    </row>
    <row r="39" spans="1:8" x14ac:dyDescent="0.45">
      <c r="A39" s="119" t="s">
        <v>29</v>
      </c>
      <c r="B39" s="110">
        <v>9.2017421702737412E-2</v>
      </c>
      <c r="C39" s="110">
        <v>0.10276639705971291</v>
      </c>
      <c r="D39" s="110">
        <v>1.2509250026817909E-2</v>
      </c>
      <c r="E39" s="110">
        <v>1.0114986209107557E-2</v>
      </c>
      <c r="F39" s="122"/>
      <c r="G39" s="122"/>
      <c r="H39" s="122"/>
    </row>
    <row r="40" spans="1:8" x14ac:dyDescent="0.45">
      <c r="A40" s="119" t="s">
        <v>30</v>
      </c>
      <c r="B40" s="110">
        <v>3.1233289541646614E-2</v>
      </c>
      <c r="C40" s="110">
        <v>1.9574628608403866E-2</v>
      </c>
      <c r="D40" s="110">
        <v>2.8698089220176026E-3</v>
      </c>
      <c r="E40" s="110">
        <v>2.8771406100347452E-3</v>
      </c>
      <c r="F40" s="122"/>
      <c r="G40" s="122"/>
      <c r="H40" s="122"/>
    </row>
    <row r="41" spans="1:8" x14ac:dyDescent="0.45">
      <c r="A41" s="119" t="s">
        <v>31</v>
      </c>
      <c r="B41" s="110">
        <v>4.6999612206543917E-2</v>
      </c>
      <c r="C41" s="110">
        <v>4.2963751261929861E-2</v>
      </c>
      <c r="D41" s="110">
        <v>6.1952769270622321E-3</v>
      </c>
      <c r="E41" s="110">
        <v>6.0344054636372046E-3</v>
      </c>
      <c r="F41" s="123">
        <v>7.3891814419515534E-3</v>
      </c>
      <c r="G41" s="123">
        <v>5.1702346380851916E-3</v>
      </c>
      <c r="H41" s="110">
        <v>0.13116780634596192</v>
      </c>
    </row>
    <row r="42" spans="1:8" x14ac:dyDescent="0.45">
      <c r="A42" s="119" t="s">
        <v>11</v>
      </c>
      <c r="B42" s="122"/>
      <c r="C42" s="122"/>
      <c r="D42" s="122"/>
      <c r="E42" s="122"/>
      <c r="F42" s="122"/>
      <c r="G42" s="122"/>
      <c r="H42" s="122"/>
    </row>
    <row r="43" spans="1:8" x14ac:dyDescent="0.45">
      <c r="A43" s="119" t="s">
        <v>11</v>
      </c>
      <c r="B43" s="122"/>
      <c r="C43" s="122"/>
      <c r="D43" s="122"/>
      <c r="E43" s="122"/>
      <c r="F43" s="122"/>
      <c r="G43" s="122"/>
      <c r="H43" s="122"/>
    </row>
    <row r="45" spans="1:8" x14ac:dyDescent="0.45">
      <c r="A45" s="119" t="s">
        <v>331</v>
      </c>
      <c r="B45" s="122"/>
      <c r="C45" s="122"/>
      <c r="D45" s="122"/>
      <c r="E45" s="122"/>
      <c r="F45" s="122"/>
      <c r="G45" s="122"/>
      <c r="H45" s="122"/>
    </row>
    <row r="46" spans="1:8" x14ac:dyDescent="0.45">
      <c r="A46" s="119" t="s">
        <v>32</v>
      </c>
      <c r="B46" s="110">
        <v>0</v>
      </c>
      <c r="C46" s="110">
        <v>0</v>
      </c>
      <c r="D46" s="110">
        <v>0</v>
      </c>
      <c r="E46" s="110">
        <v>0</v>
      </c>
      <c r="F46" s="122"/>
      <c r="G46" s="122"/>
      <c r="H46" s="122"/>
    </row>
    <row r="47" spans="1:8" x14ac:dyDescent="0.45">
      <c r="A47" s="119" t="s">
        <v>33</v>
      </c>
      <c r="B47" s="110">
        <v>0.74985199995532081</v>
      </c>
      <c r="C47" s="110">
        <v>0.80769647461593463</v>
      </c>
      <c r="D47" s="110">
        <v>0.37789798206278025</v>
      </c>
      <c r="E47" s="110">
        <v>0.40241778628923663</v>
      </c>
      <c r="F47" s="122"/>
      <c r="G47" s="122"/>
      <c r="H47" s="122"/>
    </row>
    <row r="48" spans="1:8" x14ac:dyDescent="0.45">
      <c r="A48" s="119" t="s">
        <v>34</v>
      </c>
      <c r="B48" s="110">
        <v>0.80482109516867439</v>
      </c>
      <c r="C48" s="110">
        <v>0.83710908357930935</v>
      </c>
      <c r="D48" s="110">
        <v>0.34905336832895884</v>
      </c>
      <c r="E48" s="110">
        <v>0.38337726414351736</v>
      </c>
      <c r="F48" s="122"/>
      <c r="G48" s="122"/>
      <c r="H48" s="122"/>
    </row>
    <row r="49" spans="1:8" x14ac:dyDescent="0.45">
      <c r="A49" s="119" t="s">
        <v>35</v>
      </c>
      <c r="B49" s="110">
        <v>0.7936433962109205</v>
      </c>
      <c r="C49" s="110">
        <v>0.83316203143893586</v>
      </c>
      <c r="D49" s="110">
        <v>0.35259977405693532</v>
      </c>
      <c r="E49" s="110">
        <v>0.38586386025354613</v>
      </c>
      <c r="F49" s="123">
        <v>0.506558980758269</v>
      </c>
      <c r="G49" s="123">
        <v>0.47070127924397831</v>
      </c>
      <c r="H49" s="110">
        <v>0.66093898699376119</v>
      </c>
    </row>
    <row r="51" spans="1:8" x14ac:dyDescent="0.45">
      <c r="A51" s="119" t="s">
        <v>332</v>
      </c>
      <c r="B51" s="122"/>
      <c r="C51" s="122"/>
      <c r="D51" s="122"/>
      <c r="E51" s="122"/>
      <c r="F51" s="122"/>
      <c r="G51" s="122"/>
      <c r="H51" s="122"/>
    </row>
    <row r="52" spans="1:8" x14ac:dyDescent="0.45">
      <c r="A52" s="119" t="s">
        <v>36</v>
      </c>
      <c r="B52" s="110">
        <v>1</v>
      </c>
      <c r="C52" s="110">
        <v>1</v>
      </c>
      <c r="D52" s="110">
        <v>1</v>
      </c>
      <c r="E52" s="110">
        <v>1</v>
      </c>
      <c r="F52" s="122"/>
      <c r="G52" s="122"/>
      <c r="H52" s="122"/>
    </row>
    <row r="53" spans="1:8" x14ac:dyDescent="0.45">
      <c r="A53" s="119" t="s">
        <v>37</v>
      </c>
      <c r="B53" s="110">
        <v>0.25014800004467919</v>
      </c>
      <c r="C53" s="110">
        <v>0.19230352538406537</v>
      </c>
      <c r="D53" s="110">
        <v>0.62210201793721975</v>
      </c>
      <c r="E53" s="110">
        <v>0.59758221371076337</v>
      </c>
      <c r="F53" s="122"/>
      <c r="G53" s="122"/>
      <c r="H53" s="122"/>
    </row>
    <row r="54" spans="1:8" x14ac:dyDescent="0.45">
      <c r="A54" s="119" t="s">
        <v>38</v>
      </c>
      <c r="B54" s="110">
        <v>0.19517890483132561</v>
      </c>
      <c r="C54" s="110">
        <v>0.16289091642069065</v>
      </c>
      <c r="D54" s="110">
        <v>0.65094663167104116</v>
      </c>
      <c r="E54" s="110">
        <v>0.61662273585648264</v>
      </c>
      <c r="F54" s="122"/>
      <c r="G54" s="122"/>
      <c r="H54" s="122"/>
    </row>
    <row r="55" spans="1:8" x14ac:dyDescent="0.45">
      <c r="A55" s="119" t="s">
        <v>39</v>
      </c>
      <c r="B55" s="110">
        <v>0.2063566037890795</v>
      </c>
      <c r="C55" s="110">
        <v>0.16683796856106414</v>
      </c>
      <c r="D55" s="110">
        <v>0.64740022594306468</v>
      </c>
      <c r="E55" s="110">
        <v>0.61413613974645387</v>
      </c>
      <c r="F55" s="123">
        <v>0.493441019241731</v>
      </c>
      <c r="G55" s="123">
        <v>0.52929872075602169</v>
      </c>
      <c r="H55" s="110">
        <v>0.33906101300623881</v>
      </c>
    </row>
    <row r="57" spans="1:8" x14ac:dyDescent="0.45">
      <c r="A57" s="119" t="s">
        <v>11</v>
      </c>
      <c r="B57" s="122"/>
      <c r="C57" s="122"/>
      <c r="D57" s="122"/>
      <c r="E57" s="122"/>
      <c r="F57" s="122"/>
      <c r="G57" s="122"/>
      <c r="H57" s="122"/>
    </row>
    <row r="59" spans="1:8" x14ac:dyDescent="0.45">
      <c r="A59" s="119" t="s">
        <v>333</v>
      </c>
      <c r="B59" s="122"/>
      <c r="C59" s="122"/>
      <c r="D59" s="122"/>
      <c r="E59" s="122"/>
      <c r="F59" s="122"/>
      <c r="G59" s="122"/>
      <c r="H59" s="122"/>
    </row>
    <row r="60" spans="1:8" x14ac:dyDescent="0.45">
      <c r="A60" s="119" t="s">
        <v>40</v>
      </c>
      <c r="B60" s="110">
        <v>0.60277008310249303</v>
      </c>
      <c r="C60" s="110">
        <v>0.6</v>
      </c>
      <c r="D60" s="110">
        <v>0.66237791134485347</v>
      </c>
      <c r="E60" s="110">
        <v>0.63196437407224149</v>
      </c>
      <c r="F60" s="122"/>
      <c r="G60" s="122"/>
      <c r="H60" s="122"/>
    </row>
    <row r="61" spans="1:8" x14ac:dyDescent="0.45">
      <c r="A61" s="119" t="s">
        <v>41</v>
      </c>
      <c r="B61" s="110">
        <v>0.74583612413485156</v>
      </c>
      <c r="C61" s="110">
        <v>0.58174647887323949</v>
      </c>
      <c r="D61" s="110">
        <v>0.5394339673643711</v>
      </c>
      <c r="E61" s="110">
        <v>0.52634873263697635</v>
      </c>
      <c r="F61" s="122"/>
      <c r="G61" s="122"/>
      <c r="H61" s="122"/>
    </row>
    <row r="62" spans="1:8" x14ac:dyDescent="0.45">
      <c r="A62" s="119" t="s">
        <v>42</v>
      </c>
      <c r="B62" s="110">
        <v>0.78468937140460993</v>
      </c>
      <c r="C62" s="110">
        <v>0.74636588626859723</v>
      </c>
      <c r="D62" s="110">
        <v>0.46415207948045245</v>
      </c>
      <c r="E62" s="110">
        <v>0.50550846564846708</v>
      </c>
      <c r="F62" s="122"/>
      <c r="G62" s="122"/>
      <c r="H62" s="122"/>
    </row>
    <row r="63" spans="1:8" x14ac:dyDescent="0.45">
      <c r="A63" s="119" t="s">
        <v>43</v>
      </c>
      <c r="B63" s="110">
        <v>0.77276571189796339</v>
      </c>
      <c r="C63" s="110">
        <v>0.7139880413118318</v>
      </c>
      <c r="D63" s="110">
        <v>0.47955065437611727</v>
      </c>
      <c r="E63" s="110">
        <v>0.51205095615841989</v>
      </c>
      <c r="F63" s="123">
        <v>0.53826910918755222</v>
      </c>
      <c r="G63" s="123">
        <v>0.56841707991080093</v>
      </c>
      <c r="H63" s="110">
        <v>0.72446592858256664</v>
      </c>
    </row>
    <row r="65" spans="1:8" x14ac:dyDescent="0.45">
      <c r="A65" s="119" t="s">
        <v>334</v>
      </c>
      <c r="B65" s="122"/>
      <c r="C65" s="122"/>
      <c r="D65" s="122"/>
      <c r="E65" s="122"/>
      <c r="F65" s="122"/>
      <c r="G65" s="122"/>
      <c r="H65" s="122"/>
    </row>
    <row r="66" spans="1:8" x14ac:dyDescent="0.45">
      <c r="A66" s="119" t="s">
        <v>44</v>
      </c>
      <c r="B66" s="110">
        <v>0.39722991689750697</v>
      </c>
      <c r="C66" s="110">
        <v>0.4</v>
      </c>
      <c r="D66" s="110">
        <v>0.33762208865514653</v>
      </c>
      <c r="E66" s="110">
        <v>0.36803562592775851</v>
      </c>
      <c r="F66" s="122"/>
      <c r="G66" s="122"/>
      <c r="H66" s="122"/>
    </row>
    <row r="67" spans="1:8" x14ac:dyDescent="0.45">
      <c r="A67" s="119" t="s">
        <v>45</v>
      </c>
      <c r="B67" s="110">
        <v>0.25416387586514844</v>
      </c>
      <c r="C67" s="110">
        <v>0.41825352112676051</v>
      </c>
      <c r="D67" s="110">
        <v>0.4605660326356289</v>
      </c>
      <c r="E67" s="110">
        <v>0.47365126736302365</v>
      </c>
      <c r="F67" s="122"/>
      <c r="G67" s="122"/>
      <c r="H67" s="122"/>
    </row>
    <row r="68" spans="1:8" x14ac:dyDescent="0.45">
      <c r="A68" s="119" t="s">
        <v>46</v>
      </c>
      <c r="B68" s="110">
        <v>0.21531062859539007</v>
      </c>
      <c r="C68" s="110">
        <v>0.25363411373140277</v>
      </c>
      <c r="D68" s="110">
        <v>0.53584792051954755</v>
      </c>
      <c r="E68" s="110">
        <v>0.49449153435153292</v>
      </c>
      <c r="F68" s="122"/>
      <c r="G68" s="122"/>
      <c r="H68" s="122"/>
    </row>
    <row r="69" spans="1:8" x14ac:dyDescent="0.45">
      <c r="A69" s="119" t="s">
        <v>47</v>
      </c>
      <c r="B69" s="110">
        <v>0.22723428810203661</v>
      </c>
      <c r="C69" s="110">
        <v>0.2860119586881682</v>
      </c>
      <c r="D69" s="110">
        <v>0.52044934562388279</v>
      </c>
      <c r="E69" s="110">
        <v>0.48794904384158011</v>
      </c>
      <c r="F69" s="123">
        <v>0.46173089081244778</v>
      </c>
      <c r="G69" s="123">
        <v>0.43158292008919907</v>
      </c>
      <c r="H69" s="110">
        <v>0.27553407141743336</v>
      </c>
    </row>
    <row r="71" spans="1:8" x14ac:dyDescent="0.45">
      <c r="A71" s="119" t="s">
        <v>48</v>
      </c>
      <c r="B71" s="122"/>
      <c r="C71" s="122"/>
      <c r="D71" s="122"/>
      <c r="E71" s="122"/>
      <c r="F71" s="122"/>
      <c r="G71" s="122"/>
      <c r="H71" s="122"/>
    </row>
    <row r="73" spans="1:8" x14ac:dyDescent="0.45">
      <c r="A73" s="119" t="s">
        <v>335</v>
      </c>
      <c r="B73" s="122"/>
      <c r="C73" s="122"/>
      <c r="D73" s="122"/>
      <c r="E73" s="122"/>
      <c r="F73" s="122"/>
      <c r="G73" s="122"/>
      <c r="H73" s="122"/>
    </row>
    <row r="74" spans="1:8" x14ac:dyDescent="0.45">
      <c r="A74" s="119" t="s">
        <v>49</v>
      </c>
      <c r="B74" s="110">
        <v>0.6781393411794332</v>
      </c>
      <c r="C74" s="110">
        <v>0.70072265511616971</v>
      </c>
      <c r="D74" s="110">
        <v>0.76437324675473839</v>
      </c>
      <c r="E74" s="110">
        <v>0.67983008104823672</v>
      </c>
      <c r="F74" s="122"/>
      <c r="G74" s="122"/>
      <c r="H74" s="122"/>
    </row>
    <row r="75" spans="1:8" x14ac:dyDescent="0.45">
      <c r="A75" s="119" t="s">
        <v>50</v>
      </c>
      <c r="B75" s="110">
        <v>0.47633372719976819</v>
      </c>
      <c r="C75" s="110">
        <v>0.64490493726731202</v>
      </c>
      <c r="D75" s="110">
        <v>0.62642943964757836</v>
      </c>
      <c r="E75" s="110">
        <v>0.55795277608905314</v>
      </c>
      <c r="F75" s="122"/>
      <c r="G75" s="122"/>
      <c r="H75" s="122"/>
    </row>
    <row r="76" spans="1:8" x14ac:dyDescent="0.45">
      <c r="A76" s="119" t="s">
        <v>51</v>
      </c>
      <c r="B76" s="110">
        <v>0.34136736699121162</v>
      </c>
      <c r="C76" s="110">
        <v>0.40818751709238854</v>
      </c>
      <c r="D76" s="110">
        <v>0.55187105891887422</v>
      </c>
      <c r="E76" s="110">
        <v>0.45242576238408549</v>
      </c>
      <c r="F76" s="122"/>
      <c r="G76" s="122"/>
      <c r="H76" s="122"/>
    </row>
    <row r="77" spans="1:8" x14ac:dyDescent="0.45">
      <c r="A77" s="119" t="s">
        <v>52</v>
      </c>
      <c r="B77" s="110">
        <v>0.43163440385618107</v>
      </c>
      <c r="C77" s="110">
        <v>0.5695462500217694</v>
      </c>
      <c r="D77" s="110">
        <v>0.63747507520974467</v>
      </c>
      <c r="E77" s="110">
        <v>0.55726008954678652</v>
      </c>
      <c r="F77" s="123">
        <v>0.45099756960808779</v>
      </c>
      <c r="G77" s="123">
        <v>0.57825658414376646</v>
      </c>
      <c r="H77" s="110">
        <v>0.69294711773942486</v>
      </c>
    </row>
    <row r="78" spans="1:8" x14ac:dyDescent="0.45">
      <c r="A78" s="119" t="s">
        <v>11</v>
      </c>
      <c r="B78" s="122"/>
      <c r="C78" s="122"/>
      <c r="D78" s="122"/>
      <c r="E78" s="122"/>
      <c r="F78" s="122"/>
      <c r="G78" s="122"/>
      <c r="H78" s="122"/>
    </row>
    <row r="79" spans="1:8" x14ac:dyDescent="0.45">
      <c r="A79" s="119" t="s">
        <v>336</v>
      </c>
      <c r="B79" s="122"/>
      <c r="C79" s="122"/>
      <c r="D79" s="122"/>
      <c r="E79" s="122"/>
      <c r="F79" s="122"/>
      <c r="G79" s="122"/>
      <c r="H79" s="122"/>
    </row>
    <row r="80" spans="1:8" x14ac:dyDescent="0.45">
      <c r="A80" s="119" t="s">
        <v>175</v>
      </c>
      <c r="B80" s="110"/>
      <c r="C80" s="110"/>
      <c r="D80" s="110"/>
      <c r="E80" s="110"/>
      <c r="F80" s="122"/>
      <c r="G80" s="122"/>
      <c r="H80" s="122"/>
    </row>
    <row r="81" spans="1:8" x14ac:dyDescent="0.45">
      <c r="A81" s="119" t="s">
        <v>176</v>
      </c>
      <c r="B81" s="110"/>
      <c r="C81" s="110"/>
      <c r="D81" s="110"/>
      <c r="E81" s="110"/>
      <c r="F81" s="122"/>
      <c r="G81" s="122"/>
      <c r="H81" s="122"/>
    </row>
    <row r="82" spans="1:8" x14ac:dyDescent="0.45">
      <c r="A82" s="119" t="s">
        <v>177</v>
      </c>
      <c r="B82" s="110"/>
      <c r="C82" s="110"/>
      <c r="D82" s="110"/>
      <c r="E82" s="110"/>
      <c r="F82" s="122"/>
      <c r="G82" s="122"/>
      <c r="H82" s="122"/>
    </row>
    <row r="83" spans="1:8" x14ac:dyDescent="0.45">
      <c r="A83" s="119" t="s">
        <v>178</v>
      </c>
      <c r="B83" s="110"/>
      <c r="C83" s="110"/>
      <c r="D83" s="110"/>
      <c r="E83" s="110"/>
      <c r="F83" s="123"/>
      <c r="G83" s="123"/>
      <c r="H83" s="110"/>
    </row>
    <row r="84" spans="1:8" x14ac:dyDescent="0.45">
      <c r="A84" s="119" t="s">
        <v>11</v>
      </c>
      <c r="B84" s="122"/>
      <c r="C84" s="122"/>
      <c r="D84" s="122"/>
      <c r="E84" s="122"/>
      <c r="F84" s="122"/>
      <c r="G84" s="122"/>
      <c r="H84" s="122"/>
    </row>
    <row r="85" spans="1:8" x14ac:dyDescent="0.45">
      <c r="A85" s="119" t="s">
        <v>337</v>
      </c>
      <c r="B85" s="122"/>
      <c r="C85" s="122"/>
      <c r="D85" s="122"/>
      <c r="E85" s="122"/>
      <c r="F85" s="122"/>
      <c r="G85" s="122"/>
      <c r="H85" s="122"/>
    </row>
    <row r="86" spans="1:8" x14ac:dyDescent="0.45">
      <c r="A86" s="119" t="s">
        <v>53</v>
      </c>
      <c r="B86" s="110">
        <v>2.0228646389056141E-2</v>
      </c>
      <c r="C86" s="110">
        <v>5.5037143986082478E-3</v>
      </c>
      <c r="D86" s="110">
        <v>4.8903879866941044E-3</v>
      </c>
      <c r="E86" s="110">
        <v>1.58857745762066E-3</v>
      </c>
      <c r="F86" s="122"/>
      <c r="G86" s="122"/>
      <c r="H86" s="122"/>
    </row>
    <row r="87" spans="1:8" x14ac:dyDescent="0.45">
      <c r="A87" s="119" t="s">
        <v>54</v>
      </c>
      <c r="B87" s="110">
        <v>8.3047828164556303E-2</v>
      </c>
      <c r="C87" s="110">
        <v>3.164553231523059E-3</v>
      </c>
      <c r="D87" s="110">
        <v>1.1008619772073706E-3</v>
      </c>
      <c r="E87" s="110">
        <v>1.4845067288417836E-3</v>
      </c>
      <c r="F87" s="122"/>
      <c r="G87" s="122"/>
      <c r="H87" s="122"/>
    </row>
    <row r="88" spans="1:8" x14ac:dyDescent="0.45">
      <c r="A88" s="119" t="s">
        <v>55</v>
      </c>
      <c r="B88" s="110">
        <v>0.18316590973625277</v>
      </c>
      <c r="C88" s="110">
        <v>8.060573738993225E-2</v>
      </c>
      <c r="D88" s="110">
        <v>5.786982417139535E-2</v>
      </c>
      <c r="E88" s="110">
        <v>6.0537295351052239E-3</v>
      </c>
      <c r="F88" s="122"/>
      <c r="G88" s="122"/>
      <c r="H88" s="122"/>
    </row>
    <row r="89" spans="1:8" x14ac:dyDescent="0.45">
      <c r="A89" s="119" t="s">
        <v>56</v>
      </c>
      <c r="B89" s="110">
        <v>0.12861830233411323</v>
      </c>
      <c r="C89" s="110">
        <v>3.2789549584881117E-2</v>
      </c>
      <c r="D89" s="110">
        <v>2.3430973972203853E-2</v>
      </c>
      <c r="E89" s="110">
        <v>3.2699601544116988E-3</v>
      </c>
      <c r="F89" s="123">
        <v>2.9486290926228832E-2</v>
      </c>
      <c r="G89" s="123">
        <v>3.8102040044409734E-3</v>
      </c>
      <c r="H89" s="110">
        <v>2.0000867929635225E-2</v>
      </c>
    </row>
    <row r="90" spans="1:8" x14ac:dyDescent="0.45">
      <c r="A90" s="119" t="s">
        <v>48</v>
      </c>
      <c r="B90" s="122"/>
      <c r="C90" s="122"/>
      <c r="D90" s="122"/>
      <c r="E90" s="122"/>
      <c r="F90" s="122"/>
      <c r="G90" s="122"/>
      <c r="H90" s="122"/>
    </row>
    <row r="91" spans="1:8" x14ac:dyDescent="0.45">
      <c r="A91" s="119" t="s">
        <v>338</v>
      </c>
      <c r="B91" s="122"/>
      <c r="C91" s="122"/>
      <c r="D91" s="122"/>
      <c r="E91" s="122"/>
      <c r="F91" s="122"/>
      <c r="G91" s="122"/>
      <c r="H91" s="122"/>
    </row>
    <row r="92" spans="1:8" x14ac:dyDescent="0.45">
      <c r="A92" s="119" t="s">
        <v>57</v>
      </c>
      <c r="B92" s="110">
        <v>0.30163201243151067</v>
      </c>
      <c r="C92" s="110">
        <v>0.29377363048522204</v>
      </c>
      <c r="D92" s="110">
        <v>0.2307363652585675</v>
      </c>
      <c r="E92" s="110">
        <v>0.31858134149414263</v>
      </c>
      <c r="F92" s="122"/>
      <c r="G92" s="122"/>
      <c r="H92" s="122"/>
    </row>
    <row r="93" spans="1:8" x14ac:dyDescent="0.45">
      <c r="A93" s="119" t="s">
        <v>58</v>
      </c>
      <c r="B93" s="110">
        <v>0.44061844463567551</v>
      </c>
      <c r="C93" s="110">
        <v>0.35193050950116495</v>
      </c>
      <c r="D93" s="110">
        <v>0.37246969837521426</v>
      </c>
      <c r="E93" s="110">
        <v>0.4405627171821051</v>
      </c>
      <c r="F93" s="122"/>
      <c r="G93" s="122"/>
      <c r="H93" s="122"/>
    </row>
    <row r="94" spans="1:8" x14ac:dyDescent="0.45">
      <c r="A94" s="119" t="s">
        <v>59</v>
      </c>
      <c r="B94" s="110">
        <v>0.47546672327253559</v>
      </c>
      <c r="C94" s="110">
        <v>0.5112067455176792</v>
      </c>
      <c r="D94" s="110">
        <v>0.39025911690973042</v>
      </c>
      <c r="E94" s="110">
        <v>0.54152050808080932</v>
      </c>
      <c r="F94" s="122"/>
      <c r="G94" s="122"/>
      <c r="H94" s="122"/>
    </row>
    <row r="95" spans="1:8" x14ac:dyDescent="0.45">
      <c r="A95" s="119" t="s">
        <v>60</v>
      </c>
      <c r="B95" s="110">
        <v>0.43974729380970579</v>
      </c>
      <c r="C95" s="110">
        <v>0.39766420039334949</v>
      </c>
      <c r="D95" s="110">
        <v>0.33909395081805149</v>
      </c>
      <c r="E95" s="110">
        <v>0.43946995029880176</v>
      </c>
      <c r="F95" s="123">
        <v>0.51951613946568342</v>
      </c>
      <c r="G95" s="123">
        <v>0.41793321185179255</v>
      </c>
      <c r="H95" s="110">
        <v>0.28705201433093991</v>
      </c>
    </row>
    <row r="96" spans="1:8" x14ac:dyDescent="0.45">
      <c r="A96" s="119" t="s">
        <v>11</v>
      </c>
      <c r="B96" s="122"/>
      <c r="C96" s="122"/>
      <c r="D96" s="122"/>
      <c r="E96" s="122"/>
      <c r="F96" s="122"/>
      <c r="G96" s="122"/>
      <c r="H96" s="122"/>
    </row>
    <row r="97" spans="1:8" x14ac:dyDescent="0.45">
      <c r="A97" s="119" t="s">
        <v>339</v>
      </c>
      <c r="B97" s="122"/>
      <c r="C97" s="122"/>
      <c r="D97" s="122"/>
      <c r="E97" s="122"/>
      <c r="F97" s="122"/>
      <c r="G97" s="122"/>
      <c r="H97" s="122"/>
    </row>
    <row r="98" spans="1:8" x14ac:dyDescent="0.45">
      <c r="A98" s="119" t="s">
        <v>61</v>
      </c>
      <c r="B98" s="110">
        <v>0</v>
      </c>
      <c r="C98" s="110">
        <v>0</v>
      </c>
      <c r="D98" s="110">
        <v>0</v>
      </c>
      <c r="E98" s="110">
        <v>0</v>
      </c>
      <c r="F98" s="122"/>
      <c r="G98" s="122"/>
      <c r="H98" s="122"/>
    </row>
    <row r="99" spans="1:8" x14ac:dyDescent="0.45">
      <c r="A99" s="119" t="s">
        <v>62</v>
      </c>
      <c r="B99" s="110">
        <v>0</v>
      </c>
      <c r="C99" s="110">
        <v>0</v>
      </c>
      <c r="D99" s="110">
        <v>0</v>
      </c>
      <c r="E99" s="110">
        <v>0</v>
      </c>
      <c r="F99" s="122"/>
      <c r="G99" s="122"/>
      <c r="H99" s="122"/>
    </row>
    <row r="100" spans="1:8" x14ac:dyDescent="0.45">
      <c r="A100" s="119" t="s">
        <v>63</v>
      </c>
      <c r="B100" s="110">
        <v>0</v>
      </c>
      <c r="C100" s="110">
        <v>0</v>
      </c>
      <c r="D100" s="110">
        <v>0</v>
      </c>
      <c r="E100" s="110">
        <v>0</v>
      </c>
      <c r="F100" s="122"/>
      <c r="G100" s="122"/>
      <c r="H100" s="122"/>
    </row>
    <row r="101" spans="1:8" x14ac:dyDescent="0.45">
      <c r="A101" s="119" t="s">
        <v>64</v>
      </c>
      <c r="B101" s="110">
        <v>0</v>
      </c>
      <c r="C101" s="110">
        <v>0</v>
      </c>
      <c r="D101" s="110">
        <v>0</v>
      </c>
      <c r="E101" s="110">
        <v>0</v>
      </c>
      <c r="F101" s="123">
        <v>0</v>
      </c>
      <c r="G101" s="123">
        <v>0</v>
      </c>
      <c r="H101" s="110">
        <v>0</v>
      </c>
    </row>
    <row r="102" spans="1:8" x14ac:dyDescent="0.45">
      <c r="A102" s="119" t="s">
        <v>48</v>
      </c>
      <c r="B102" s="122"/>
      <c r="C102" s="122"/>
      <c r="D102" s="122"/>
      <c r="E102" s="122"/>
      <c r="F102" s="122"/>
      <c r="G102" s="122"/>
      <c r="H102" s="122"/>
    </row>
    <row r="105" spans="1:8" x14ac:dyDescent="0.45">
      <c r="A105" s="119" t="s">
        <v>340</v>
      </c>
      <c r="B105" s="122"/>
      <c r="C105" s="122"/>
      <c r="D105" s="122"/>
      <c r="E105" s="122"/>
      <c r="F105" s="122"/>
      <c r="G105" s="122"/>
      <c r="H105" s="122"/>
    </row>
    <row r="106" spans="1:8" x14ac:dyDescent="0.45">
      <c r="A106" s="119" t="s">
        <v>65</v>
      </c>
      <c r="B106" s="110">
        <v>0.94072056918928837</v>
      </c>
      <c r="C106" s="110">
        <v>0.90511101997554311</v>
      </c>
      <c r="D106" s="110">
        <v>0.91771804588454264</v>
      </c>
      <c r="E106" s="110">
        <v>0.85436753785066288</v>
      </c>
      <c r="F106" s="122"/>
      <c r="G106" s="122"/>
      <c r="H106" s="122"/>
    </row>
    <row r="107" spans="1:8" x14ac:dyDescent="0.45">
      <c r="A107" s="119" t="s">
        <v>66</v>
      </c>
      <c r="B107" s="110">
        <v>0.69053386008353945</v>
      </c>
      <c r="C107" s="110">
        <v>0.7779109516238385</v>
      </c>
      <c r="D107" s="110">
        <v>0.8041477653071667</v>
      </c>
      <c r="E107" s="110">
        <v>0.71959004870288545</v>
      </c>
      <c r="F107" s="122"/>
      <c r="G107" s="122"/>
      <c r="H107" s="122"/>
    </row>
    <row r="108" spans="1:8" x14ac:dyDescent="0.45">
      <c r="A108" s="119" t="s">
        <v>67</v>
      </c>
      <c r="B108" s="110">
        <v>0.40248262866006251</v>
      </c>
      <c r="C108" s="110">
        <v>0.5851903917451009</v>
      </c>
      <c r="D108" s="110">
        <v>0.62988499124199848</v>
      </c>
      <c r="E108" s="110">
        <v>0.54994916362326685</v>
      </c>
      <c r="F108" s="122"/>
      <c r="G108" s="122"/>
      <c r="H108" s="122"/>
    </row>
    <row r="109" spans="1:8" x14ac:dyDescent="0.45">
      <c r="A109" s="119" t="s">
        <v>68</v>
      </c>
      <c r="B109" s="110">
        <v>0.56934443796420464</v>
      </c>
      <c r="C109" s="110">
        <v>0.73629042274072765</v>
      </c>
      <c r="D109" s="110">
        <v>0.77096953305126192</v>
      </c>
      <c r="E109" s="110">
        <v>0.69852909931330309</v>
      </c>
      <c r="F109" s="123">
        <v>0.71965660318076385</v>
      </c>
      <c r="G109" s="123">
        <v>0.77070136677858092</v>
      </c>
      <c r="H109" s="110">
        <v>0.71953286867298705</v>
      </c>
    </row>
    <row r="111" spans="1:8" x14ac:dyDescent="0.45">
      <c r="A111" s="119" t="s">
        <v>341</v>
      </c>
      <c r="B111" s="122"/>
      <c r="C111" s="122"/>
      <c r="D111" s="122"/>
      <c r="E111" s="122"/>
      <c r="F111" s="122"/>
      <c r="G111" s="122"/>
      <c r="H111" s="122"/>
    </row>
    <row r="112" spans="1:8" x14ac:dyDescent="0.45">
      <c r="A112" s="119" t="s">
        <v>69</v>
      </c>
      <c r="B112" s="110">
        <v>5.9279430810711631E-2</v>
      </c>
      <c r="C112" s="110">
        <v>9.4888980024456893E-2</v>
      </c>
      <c r="D112" s="110">
        <v>8.2281954115457356E-2</v>
      </c>
      <c r="E112" s="110">
        <v>0.14563246214933712</v>
      </c>
      <c r="F112" s="122"/>
      <c r="G112" s="122"/>
      <c r="H112" s="122"/>
    </row>
    <row r="113" spans="1:8" x14ac:dyDescent="0.45">
      <c r="A113" s="119" t="s">
        <v>70</v>
      </c>
      <c r="B113" s="110">
        <v>0.30946613991646055</v>
      </c>
      <c r="C113" s="110">
        <v>0.2220890483761615</v>
      </c>
      <c r="D113" s="110">
        <v>0.1958522346928333</v>
      </c>
      <c r="E113" s="110">
        <v>0.28040995129711455</v>
      </c>
      <c r="F113" s="122"/>
      <c r="G113" s="122"/>
      <c r="H113" s="122"/>
    </row>
    <row r="114" spans="1:8" x14ac:dyDescent="0.45">
      <c r="A114" s="119" t="s">
        <v>71</v>
      </c>
      <c r="B114" s="110">
        <v>0.59751737133993754</v>
      </c>
      <c r="C114" s="110">
        <v>0.4148096082548991</v>
      </c>
      <c r="D114" s="110">
        <v>0.37011500875800152</v>
      </c>
      <c r="E114" s="110">
        <v>0.45005083637673315</v>
      </c>
      <c r="F114" s="122"/>
      <c r="G114" s="122"/>
      <c r="H114" s="122"/>
    </row>
    <row r="115" spans="1:8" x14ac:dyDescent="0.45">
      <c r="A115" s="119" t="s">
        <v>72</v>
      </c>
      <c r="B115" s="110">
        <v>0.43065556203579536</v>
      </c>
      <c r="C115" s="110">
        <v>0.26370957725927235</v>
      </c>
      <c r="D115" s="110">
        <v>0.22903046694873808</v>
      </c>
      <c r="E115" s="110">
        <v>0.30147090068669691</v>
      </c>
      <c r="F115" s="123">
        <v>0.28034339681923615</v>
      </c>
      <c r="G115" s="123">
        <v>0.22929863322141908</v>
      </c>
      <c r="H115" s="110">
        <v>0.28046713132701295</v>
      </c>
    </row>
    <row r="118" spans="1:8" x14ac:dyDescent="0.45">
      <c r="A118" s="119" t="s">
        <v>48</v>
      </c>
      <c r="B118" s="122"/>
      <c r="C118" s="122"/>
      <c r="D118" s="122"/>
      <c r="E118" s="122"/>
      <c r="F118" s="122"/>
      <c r="G118" s="122"/>
      <c r="H118" s="122"/>
    </row>
    <row r="119" spans="1:8" x14ac:dyDescent="0.45">
      <c r="A119" s="119" t="s">
        <v>342</v>
      </c>
      <c r="B119" s="122"/>
      <c r="C119" s="122"/>
      <c r="D119" s="122"/>
      <c r="E119" s="122"/>
      <c r="F119" s="122"/>
      <c r="G119" s="122"/>
      <c r="H119" s="122"/>
    </row>
    <row r="120" spans="1:8" x14ac:dyDescent="0.45">
      <c r="A120" s="119" t="s">
        <v>73</v>
      </c>
      <c r="B120" s="110">
        <v>0.67243750042898032</v>
      </c>
      <c r="C120" s="110">
        <v>0.71792473910272858</v>
      </c>
      <c r="D120" s="110">
        <v>0.77438036773182739</v>
      </c>
      <c r="E120" s="110">
        <v>0.69588113159637655</v>
      </c>
      <c r="F120" s="122"/>
      <c r="G120" s="122"/>
      <c r="H120" s="122"/>
    </row>
    <row r="121" spans="1:8" x14ac:dyDescent="0.45">
      <c r="A121" s="119" t="s">
        <v>74</v>
      </c>
      <c r="B121" s="110">
        <v>0.61839529495633572</v>
      </c>
      <c r="C121" s="110">
        <v>0.6994839590885028</v>
      </c>
      <c r="D121" s="110">
        <v>0.70694643831442594</v>
      </c>
      <c r="E121" s="110">
        <v>0.70225284435213897</v>
      </c>
      <c r="F121" s="122"/>
      <c r="G121" s="122"/>
      <c r="H121" s="122"/>
    </row>
    <row r="122" spans="1:8" x14ac:dyDescent="0.45">
      <c r="A122" s="119" t="s">
        <v>75</v>
      </c>
      <c r="B122" s="110">
        <v>0.63295386979885337</v>
      </c>
      <c r="C122" s="110">
        <v>0.59032570545732954</v>
      </c>
      <c r="D122" s="110">
        <v>0.69094579888269825</v>
      </c>
      <c r="E122" s="110">
        <v>0.7151337139909788</v>
      </c>
      <c r="F122" s="122"/>
      <c r="G122" s="122"/>
      <c r="H122" s="122"/>
    </row>
    <row r="123" spans="1:8" x14ac:dyDescent="0.45">
      <c r="A123" s="119" t="s">
        <v>76</v>
      </c>
      <c r="B123" s="110">
        <v>0.63675961481337462</v>
      </c>
      <c r="C123" s="110">
        <v>0.67239877888085897</v>
      </c>
      <c r="D123" s="110">
        <v>0.72472589780654617</v>
      </c>
      <c r="E123" s="110">
        <v>0.70359789144505747</v>
      </c>
      <c r="F123" s="123">
        <v>0.52084462261897724</v>
      </c>
      <c r="G123" s="123">
        <v>0.61806765446711465</v>
      </c>
      <c r="H123" s="110">
        <v>0.77880042327080579</v>
      </c>
    </row>
    <row r="125" spans="1:8" x14ac:dyDescent="0.45">
      <c r="A125" s="119" t="s">
        <v>343</v>
      </c>
      <c r="B125" s="122"/>
      <c r="C125" s="122"/>
      <c r="D125" s="122"/>
      <c r="E125" s="122"/>
      <c r="F125" s="122"/>
      <c r="G125" s="122"/>
      <c r="H125" s="122"/>
    </row>
    <row r="126" spans="1:8" x14ac:dyDescent="0.45">
      <c r="A126" s="119" t="s">
        <v>179</v>
      </c>
      <c r="B126" s="110"/>
      <c r="C126" s="110"/>
      <c r="D126" s="110"/>
      <c r="E126" s="110"/>
      <c r="F126" s="122"/>
      <c r="G126" s="122"/>
      <c r="H126" s="122"/>
    </row>
    <row r="127" spans="1:8" x14ac:dyDescent="0.45">
      <c r="A127" s="119" t="s">
        <v>180</v>
      </c>
      <c r="B127" s="110"/>
      <c r="C127" s="110"/>
      <c r="D127" s="110"/>
      <c r="E127" s="110"/>
      <c r="F127" s="122"/>
      <c r="G127" s="122"/>
      <c r="H127" s="122"/>
    </row>
    <row r="128" spans="1:8" x14ac:dyDescent="0.45">
      <c r="A128" s="119" t="s">
        <v>181</v>
      </c>
      <c r="B128" s="110"/>
      <c r="C128" s="110"/>
      <c r="D128" s="110"/>
      <c r="E128" s="110"/>
      <c r="F128" s="122"/>
      <c r="G128" s="122"/>
      <c r="H128" s="122"/>
    </row>
    <row r="129" spans="1:8" x14ac:dyDescent="0.45">
      <c r="A129" s="119" t="s">
        <v>182</v>
      </c>
      <c r="B129" s="110"/>
      <c r="C129" s="110"/>
      <c r="D129" s="110"/>
      <c r="E129" s="110"/>
      <c r="F129" s="123"/>
      <c r="G129" s="123"/>
      <c r="H129" s="110"/>
    </row>
    <row r="131" spans="1:8" x14ac:dyDescent="0.45">
      <c r="A131" s="119" t="s">
        <v>344</v>
      </c>
      <c r="B131" s="122"/>
      <c r="C131" s="122"/>
      <c r="D131" s="122"/>
      <c r="E131" s="122"/>
      <c r="F131" s="122"/>
      <c r="G131" s="122"/>
      <c r="H131" s="122"/>
    </row>
    <row r="132" spans="1:8" x14ac:dyDescent="0.45">
      <c r="A132" s="119" t="s">
        <v>77</v>
      </c>
      <c r="B132" s="110">
        <v>2.061850952793863E-2</v>
      </c>
      <c r="C132" s="110">
        <v>5.8924300480828916E-3</v>
      </c>
      <c r="D132" s="110">
        <v>5.3288567317868341E-3</v>
      </c>
      <c r="E132" s="110">
        <v>1.8593607402465841E-3</v>
      </c>
      <c r="F132" s="122"/>
      <c r="G132" s="122"/>
      <c r="H132" s="122"/>
    </row>
    <row r="133" spans="1:8" x14ac:dyDescent="0.45">
      <c r="A133" s="119" t="s">
        <v>78</v>
      </c>
      <c r="B133" s="110">
        <v>3.6103368383532342E-2</v>
      </c>
      <c r="C133" s="110">
        <v>3.1136219444680173E-3</v>
      </c>
      <c r="D133" s="110">
        <v>1.0022887186718343E-3</v>
      </c>
      <c r="E133" s="110">
        <v>1.510403041094281E-3</v>
      </c>
      <c r="F133" s="122"/>
      <c r="G133" s="122"/>
      <c r="H133" s="122"/>
    </row>
    <row r="134" spans="1:8" x14ac:dyDescent="0.45">
      <c r="A134" s="119" t="s">
        <v>79</v>
      </c>
      <c r="B134" s="110">
        <v>5.7763717340333635E-2</v>
      </c>
      <c r="C134" s="110">
        <v>0.1259628604123389</v>
      </c>
      <c r="D134" s="110">
        <v>0</v>
      </c>
      <c r="E134" s="110">
        <v>7.2413457977644558E-4</v>
      </c>
      <c r="F134" s="122"/>
      <c r="G134" s="122"/>
      <c r="H134" s="122"/>
    </row>
    <row r="135" spans="1:8" x14ac:dyDescent="0.45">
      <c r="A135" s="119" t="s">
        <v>80</v>
      </c>
      <c r="B135" s="110">
        <v>4.0790248275787575E-2</v>
      </c>
      <c r="C135" s="110">
        <v>4.0577658103009416E-2</v>
      </c>
      <c r="D135" s="110">
        <v>2.1504598891252543E-3</v>
      </c>
      <c r="E135" s="110">
        <v>1.4123467509522918E-3</v>
      </c>
      <c r="F135" s="123">
        <v>0</v>
      </c>
      <c r="G135" s="123">
        <v>2.4812892888847193E-3</v>
      </c>
      <c r="H135" s="110">
        <v>5.2093858555545547E-3</v>
      </c>
    </row>
    <row r="137" spans="1:8" x14ac:dyDescent="0.45">
      <c r="A137" s="119" t="s">
        <v>345</v>
      </c>
      <c r="B137" s="122"/>
      <c r="C137" s="122"/>
      <c r="D137" s="122"/>
      <c r="E137" s="122"/>
      <c r="F137" s="122"/>
      <c r="G137" s="122"/>
      <c r="H137" s="122"/>
    </row>
    <row r="138" spans="1:8" x14ac:dyDescent="0.45">
      <c r="A138" s="119" t="s">
        <v>81</v>
      </c>
      <c r="B138" s="110">
        <v>0.30694399004308104</v>
      </c>
      <c r="C138" s="110">
        <v>0.27618283084918854</v>
      </c>
      <c r="D138" s="110">
        <v>0.22029077553638576</v>
      </c>
      <c r="E138" s="110">
        <v>0.30225950766337689</v>
      </c>
      <c r="F138" s="122"/>
      <c r="G138" s="122"/>
      <c r="H138" s="122"/>
    </row>
    <row r="139" spans="1:8" x14ac:dyDescent="0.45">
      <c r="A139" s="119" t="s">
        <v>82</v>
      </c>
      <c r="B139" s="110">
        <v>0.34550133666013194</v>
      </c>
      <c r="C139" s="110">
        <v>0.29740241896702918</v>
      </c>
      <c r="D139" s="110">
        <v>0.29205127296690225</v>
      </c>
      <c r="E139" s="110">
        <v>0.29623675260676674</v>
      </c>
      <c r="F139" s="122"/>
      <c r="G139" s="122"/>
      <c r="H139" s="122"/>
    </row>
    <row r="140" spans="1:8" x14ac:dyDescent="0.45">
      <c r="A140" s="119" t="s">
        <v>83</v>
      </c>
      <c r="B140" s="110">
        <v>0.30928241286081298</v>
      </c>
      <c r="C140" s="110">
        <v>0.28371143413033156</v>
      </c>
      <c r="D140" s="110">
        <v>0.30905420111730175</v>
      </c>
      <c r="E140" s="110">
        <v>0.28414215142924476</v>
      </c>
      <c r="F140" s="122"/>
      <c r="G140" s="122"/>
      <c r="H140" s="122"/>
    </row>
    <row r="141" spans="1:8" x14ac:dyDescent="0.45">
      <c r="A141" s="119" t="s">
        <v>84</v>
      </c>
      <c r="B141" s="110">
        <v>0.32245013691083779</v>
      </c>
      <c r="C141" s="110">
        <v>0.28702356301613163</v>
      </c>
      <c r="D141" s="110">
        <v>0.27312364230432856</v>
      </c>
      <c r="E141" s="110">
        <v>0.29498976180399022</v>
      </c>
      <c r="F141" s="123">
        <v>0.47915537738102276</v>
      </c>
      <c r="G141" s="123">
        <v>0.37945105624400066</v>
      </c>
      <c r="H141" s="110">
        <v>0.21599019087363966</v>
      </c>
    </row>
    <row r="143" spans="1:8" x14ac:dyDescent="0.45">
      <c r="A143" s="119" t="s">
        <v>346</v>
      </c>
      <c r="B143" s="122"/>
      <c r="C143" s="122"/>
      <c r="D143" s="122"/>
      <c r="E143" s="122"/>
      <c r="F143" s="122"/>
      <c r="G143" s="122"/>
      <c r="H143" s="122"/>
    </row>
    <row r="144" spans="1:8" x14ac:dyDescent="0.45">
      <c r="A144" s="119" t="s">
        <v>85</v>
      </c>
      <c r="B144" s="110">
        <v>0</v>
      </c>
      <c r="C144" s="110">
        <v>0</v>
      </c>
      <c r="D144" s="110">
        <v>0</v>
      </c>
      <c r="E144" s="110">
        <v>0</v>
      </c>
      <c r="F144" s="122"/>
      <c r="G144" s="122"/>
      <c r="H144" s="122"/>
    </row>
    <row r="145" spans="1:8" x14ac:dyDescent="0.45">
      <c r="A145" s="119" t="s">
        <v>86</v>
      </c>
      <c r="B145" s="110">
        <v>0</v>
      </c>
      <c r="C145" s="110">
        <v>0</v>
      </c>
      <c r="D145" s="110">
        <v>0</v>
      </c>
      <c r="E145" s="110">
        <v>0</v>
      </c>
      <c r="F145" s="122"/>
      <c r="G145" s="122"/>
      <c r="H145" s="122"/>
    </row>
    <row r="146" spans="1:8" x14ac:dyDescent="0.45">
      <c r="A146" s="119" t="s">
        <v>87</v>
      </c>
      <c r="B146" s="110">
        <v>0</v>
      </c>
      <c r="C146" s="110">
        <v>0</v>
      </c>
      <c r="D146" s="110">
        <v>0</v>
      </c>
      <c r="E146" s="110">
        <v>0</v>
      </c>
      <c r="F146" s="122"/>
      <c r="G146" s="122"/>
      <c r="H146" s="122"/>
    </row>
    <row r="147" spans="1:8" x14ac:dyDescent="0.45">
      <c r="A147" s="119" t="s">
        <v>88</v>
      </c>
      <c r="B147" s="110">
        <v>0</v>
      </c>
      <c r="C147" s="110">
        <v>0</v>
      </c>
      <c r="D147" s="110">
        <v>0</v>
      </c>
      <c r="E147" s="110">
        <v>0</v>
      </c>
      <c r="F147" s="123">
        <v>0</v>
      </c>
      <c r="G147" s="123">
        <v>0</v>
      </c>
      <c r="H147" s="110">
        <v>0</v>
      </c>
    </row>
    <row r="151" spans="1:8" x14ac:dyDescent="0.45">
      <c r="A151" s="119" t="s">
        <v>347</v>
      </c>
      <c r="B151" s="122"/>
      <c r="C151" s="122"/>
      <c r="D151" s="122"/>
      <c r="E151" s="122"/>
      <c r="F151" s="122"/>
      <c r="G151" s="122"/>
      <c r="H151" s="122"/>
    </row>
    <row r="152" spans="1:8" x14ac:dyDescent="0.45">
      <c r="A152" s="119" t="s">
        <v>89</v>
      </c>
      <c r="B152" s="110">
        <v>0.76862332192682281</v>
      </c>
      <c r="C152" s="110">
        <v>0.53663831382842253</v>
      </c>
      <c r="D152" s="110">
        <v>0.6527604926976609</v>
      </c>
      <c r="E152" s="110">
        <v>0.58566497297866094</v>
      </c>
      <c r="F152" s="122"/>
      <c r="G152" s="122"/>
      <c r="H152" s="122"/>
    </row>
    <row r="153" spans="1:8" x14ac:dyDescent="0.45">
      <c r="A153" s="119" t="s">
        <v>90</v>
      </c>
      <c r="B153" s="110">
        <v>0.15934162338206695</v>
      </c>
      <c r="C153" s="110">
        <v>0.45373108554406716</v>
      </c>
      <c r="D153" s="110">
        <v>0.29583548625851852</v>
      </c>
      <c r="E153" s="110">
        <v>0.18764889539959453</v>
      </c>
      <c r="F153" s="122"/>
      <c r="G153" s="122"/>
      <c r="H153" s="122"/>
    </row>
    <row r="154" spans="1:8" x14ac:dyDescent="0.45">
      <c r="A154" s="119" t="s">
        <v>91</v>
      </c>
      <c r="B154" s="110">
        <v>0.14495717414838769</v>
      </c>
      <c r="C154" s="110">
        <v>0.15123706155827674</v>
      </c>
      <c r="D154" s="110">
        <v>0.3151849227417427</v>
      </c>
      <c r="E154" s="110">
        <v>0.13140420973785677</v>
      </c>
      <c r="F154" s="122"/>
      <c r="G154" s="122"/>
      <c r="H154" s="122"/>
    </row>
    <row r="155" spans="1:8" x14ac:dyDescent="0.45">
      <c r="A155" s="119" t="s">
        <v>92</v>
      </c>
      <c r="B155" s="110">
        <v>0.16045040383389619</v>
      </c>
      <c r="C155" s="110">
        <v>0.282376808772554</v>
      </c>
      <c r="D155" s="110">
        <v>0.34376862273654407</v>
      </c>
      <c r="E155" s="110">
        <v>0.2181851979978971</v>
      </c>
      <c r="F155" s="123">
        <v>0.2716964215078716</v>
      </c>
      <c r="G155" s="123">
        <v>0.44444660071706843</v>
      </c>
      <c r="H155" s="110">
        <v>0.47269216336465786</v>
      </c>
    </row>
    <row r="157" spans="1:8" x14ac:dyDescent="0.45">
      <c r="A157" s="119" t="s">
        <v>348</v>
      </c>
      <c r="B157" s="122"/>
      <c r="C157" s="122"/>
      <c r="D157" s="122"/>
      <c r="E157" s="122"/>
      <c r="F157" s="122"/>
      <c r="G157" s="122"/>
      <c r="H157" s="122"/>
    </row>
    <row r="158" spans="1:8" x14ac:dyDescent="0.45">
      <c r="A158" s="119" t="s">
        <v>183</v>
      </c>
      <c r="B158" s="110"/>
      <c r="C158" s="110"/>
      <c r="D158" s="110"/>
      <c r="E158" s="110"/>
      <c r="F158" s="122"/>
      <c r="G158" s="122"/>
      <c r="H158" s="122"/>
    </row>
    <row r="159" spans="1:8" x14ac:dyDescent="0.45">
      <c r="A159" s="119" t="s">
        <v>184</v>
      </c>
      <c r="B159" s="110"/>
      <c r="C159" s="110"/>
      <c r="D159" s="110"/>
      <c r="E159" s="110"/>
      <c r="F159" s="122"/>
      <c r="G159" s="122"/>
      <c r="H159" s="122"/>
    </row>
    <row r="160" spans="1:8" x14ac:dyDescent="0.45">
      <c r="A160" s="119" t="s">
        <v>185</v>
      </c>
      <c r="B160" s="110"/>
      <c r="C160" s="110"/>
      <c r="D160" s="110"/>
      <c r="E160" s="110"/>
      <c r="F160" s="122"/>
      <c r="G160" s="122"/>
      <c r="H160" s="122"/>
    </row>
    <row r="161" spans="1:8" x14ac:dyDescent="0.45">
      <c r="A161" s="119" t="s">
        <v>186</v>
      </c>
      <c r="B161" s="110"/>
      <c r="C161" s="110"/>
      <c r="D161" s="110"/>
      <c r="E161" s="110"/>
      <c r="F161" s="123"/>
      <c r="G161" s="123"/>
      <c r="H161" s="110"/>
    </row>
    <row r="163" spans="1:8" x14ac:dyDescent="0.45">
      <c r="A163" s="119" t="s">
        <v>349</v>
      </c>
      <c r="B163" s="122"/>
      <c r="C163" s="122"/>
      <c r="D163" s="122"/>
      <c r="E163" s="122"/>
      <c r="F163" s="122"/>
      <c r="G163" s="122"/>
      <c r="H163" s="122"/>
    </row>
    <row r="164" spans="1:8" x14ac:dyDescent="0.45">
      <c r="A164" s="119" t="s">
        <v>93</v>
      </c>
      <c r="B164" s="110">
        <v>1.4041807735247934E-2</v>
      </c>
      <c r="C164" s="110">
        <v>1.7958990349509582E-3</v>
      </c>
      <c r="D164" s="110">
        <v>0</v>
      </c>
      <c r="E164" s="110">
        <v>0</v>
      </c>
      <c r="F164" s="122"/>
      <c r="G164" s="122"/>
      <c r="H164" s="122"/>
    </row>
    <row r="165" spans="1:8" x14ac:dyDescent="0.45">
      <c r="A165" s="119" t="s">
        <v>94</v>
      </c>
      <c r="B165" s="110">
        <v>0.18779834798193523</v>
      </c>
      <c r="C165" s="110">
        <v>3.3429501685629634E-3</v>
      </c>
      <c r="D165" s="110">
        <v>1.5055929505083233E-3</v>
      </c>
      <c r="E165" s="110">
        <v>1.4180514247101011E-3</v>
      </c>
      <c r="F165" s="122"/>
      <c r="G165" s="122"/>
      <c r="H165" s="122"/>
    </row>
    <row r="166" spans="1:8" x14ac:dyDescent="0.45">
      <c r="A166" s="119" t="s">
        <v>95</v>
      </c>
      <c r="B166" s="110">
        <v>0.26763576192157096</v>
      </c>
      <c r="C166" s="110">
        <v>1.6618423543521596E-2</v>
      </c>
      <c r="D166" s="110">
        <v>0.15635632925449219</v>
      </c>
      <c r="E166" s="110">
        <v>1.2566341114123213E-2</v>
      </c>
      <c r="F166" s="122"/>
      <c r="G166" s="122"/>
      <c r="H166" s="122"/>
    </row>
    <row r="167" spans="1:8" x14ac:dyDescent="0.45">
      <c r="A167" s="119" t="s">
        <v>96</v>
      </c>
      <c r="B167" s="110">
        <v>0.24473061686906616</v>
      </c>
      <c r="C167" s="110">
        <v>1.1044758315789183E-2</v>
      </c>
      <c r="D167" s="110">
        <v>9.5066107167797689E-2</v>
      </c>
      <c r="E167" s="110">
        <v>7.5741799468862806E-3</v>
      </c>
      <c r="F167" s="123">
        <v>0.1051791883125445</v>
      </c>
      <c r="G167" s="123">
        <v>8.276852467287996E-3</v>
      </c>
      <c r="H167" s="110">
        <v>5.7948122134902809E-2</v>
      </c>
    </row>
    <row r="169" spans="1:8" x14ac:dyDescent="0.45">
      <c r="A169" s="119" t="s">
        <v>350</v>
      </c>
      <c r="B169" s="122"/>
      <c r="C169" s="122"/>
      <c r="D169" s="122"/>
      <c r="E169" s="122"/>
      <c r="F169" s="122"/>
      <c r="G169" s="122"/>
      <c r="H169" s="122"/>
    </row>
    <row r="170" spans="1:8" x14ac:dyDescent="0.45">
      <c r="A170" s="119" t="s">
        <v>97</v>
      </c>
      <c r="B170" s="110">
        <v>0.21733487033792925</v>
      </c>
      <c r="C170" s="110">
        <v>0.46156578713662649</v>
      </c>
      <c r="D170" s="110">
        <v>0.3472395073023391</v>
      </c>
      <c r="E170" s="110">
        <v>0.41433502702133906</v>
      </c>
      <c r="F170" s="122"/>
      <c r="G170" s="122"/>
      <c r="H170" s="122"/>
    </row>
    <row r="171" spans="1:8" x14ac:dyDescent="0.45">
      <c r="A171" s="119" t="s">
        <v>98</v>
      </c>
      <c r="B171" s="110">
        <v>0.65286002863599779</v>
      </c>
      <c r="C171" s="110">
        <v>0.54292596428736983</v>
      </c>
      <c r="D171" s="110">
        <v>0.70265892079097314</v>
      </c>
      <c r="E171" s="110">
        <v>0.81093305317569542</v>
      </c>
      <c r="F171" s="122"/>
      <c r="G171" s="122"/>
      <c r="H171" s="122"/>
    </row>
    <row r="172" spans="1:8" x14ac:dyDescent="0.45">
      <c r="A172" s="119" t="s">
        <v>99</v>
      </c>
      <c r="B172" s="110">
        <v>0.58740706393004127</v>
      </c>
      <c r="C172" s="110">
        <v>0.83214451489820163</v>
      </c>
      <c r="D172" s="110">
        <v>0.52845874800376513</v>
      </c>
      <c r="E172" s="110">
        <v>0.85602944914802004</v>
      </c>
      <c r="F172" s="122"/>
      <c r="G172" s="122"/>
      <c r="H172" s="122"/>
    </row>
    <row r="173" spans="1:8" x14ac:dyDescent="0.45">
      <c r="A173" s="119" t="s">
        <v>100</v>
      </c>
      <c r="B173" s="110">
        <v>0.59481897929703764</v>
      </c>
      <c r="C173" s="110">
        <v>0.70657843291165678</v>
      </c>
      <c r="D173" s="110">
        <v>0.5611652700956582</v>
      </c>
      <c r="E173" s="110">
        <v>0.77424062205521671</v>
      </c>
      <c r="F173" s="123">
        <v>0.62312439017958388</v>
      </c>
      <c r="G173" s="123">
        <v>0.54727654681564353</v>
      </c>
      <c r="H173" s="110">
        <v>0.46935971450043928</v>
      </c>
    </row>
    <row r="174" spans="1:8" x14ac:dyDescent="0.45">
      <c r="A174" s="119" t="s">
        <v>11</v>
      </c>
      <c r="B174" s="122"/>
      <c r="C174" s="122"/>
      <c r="D174" s="122"/>
      <c r="E174" s="122"/>
      <c r="F174" s="122"/>
      <c r="G174" s="122"/>
      <c r="H174" s="122"/>
    </row>
    <row r="175" spans="1:8" x14ac:dyDescent="0.45">
      <c r="A175" s="119" t="s">
        <v>351</v>
      </c>
      <c r="B175" s="122"/>
      <c r="C175" s="122"/>
      <c r="D175" s="122"/>
      <c r="E175" s="122"/>
      <c r="F175" s="122"/>
      <c r="G175" s="122"/>
      <c r="H175" s="122"/>
    </row>
    <row r="176" spans="1:8" x14ac:dyDescent="0.45">
      <c r="A176" s="119" t="s">
        <v>101</v>
      </c>
      <c r="B176" s="110">
        <v>0</v>
      </c>
      <c r="C176" s="110">
        <v>0</v>
      </c>
      <c r="D176" s="110">
        <v>0</v>
      </c>
      <c r="E176" s="110">
        <v>0</v>
      </c>
      <c r="F176" s="122"/>
      <c r="G176" s="122"/>
      <c r="H176" s="122"/>
    </row>
    <row r="177" spans="1:8" x14ac:dyDescent="0.45">
      <c r="A177" s="119" t="s">
        <v>102</v>
      </c>
      <c r="B177" s="110">
        <v>0</v>
      </c>
      <c r="C177" s="110">
        <v>0</v>
      </c>
      <c r="D177" s="110">
        <v>0</v>
      </c>
      <c r="E177" s="110">
        <v>0</v>
      </c>
      <c r="F177" s="122"/>
      <c r="G177" s="122"/>
      <c r="H177" s="122"/>
    </row>
    <row r="178" spans="1:8" x14ac:dyDescent="0.45">
      <c r="A178" s="119" t="s">
        <v>103</v>
      </c>
      <c r="B178" s="110">
        <v>0</v>
      </c>
      <c r="C178" s="110">
        <v>0</v>
      </c>
      <c r="D178" s="110">
        <v>0</v>
      </c>
      <c r="E178" s="110">
        <v>0</v>
      </c>
      <c r="F178" s="122"/>
      <c r="G178" s="122"/>
      <c r="H178" s="122"/>
    </row>
    <row r="179" spans="1:8" x14ac:dyDescent="0.45">
      <c r="A179" s="119" t="s">
        <v>104</v>
      </c>
      <c r="B179" s="110">
        <v>0</v>
      </c>
      <c r="C179" s="110">
        <v>0</v>
      </c>
      <c r="D179" s="110">
        <v>0</v>
      </c>
      <c r="E179" s="110">
        <v>0</v>
      </c>
      <c r="F179" s="123">
        <v>0</v>
      </c>
      <c r="G179" s="123">
        <v>0</v>
      </c>
      <c r="H179" s="1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0000"/>
  </sheetPr>
  <dimension ref="A1:E62"/>
  <sheetViews>
    <sheetView topLeftCell="A22" zoomScaleNormal="100" workbookViewId="0">
      <selection activeCell="A35" sqref="A35:A62"/>
    </sheetView>
  </sheetViews>
  <sheetFormatPr defaultColWidth="9.1328125" defaultRowHeight="14.25" x14ac:dyDescent="0.45"/>
  <cols>
    <col min="1" max="1" width="32.3984375" style="2" customWidth="1"/>
    <col min="2" max="2" width="5.1328125" style="2" customWidth="1"/>
    <col min="3" max="16384" width="9.1328125" style="2"/>
  </cols>
  <sheetData>
    <row r="1" spans="1:5" x14ac:dyDescent="0.45">
      <c r="A1" s="26" t="s">
        <v>271</v>
      </c>
      <c r="B1" s="26"/>
      <c r="C1" s="26"/>
    </row>
    <row r="2" spans="1:5" x14ac:dyDescent="0.45">
      <c r="A2" s="26"/>
      <c r="B2" s="26"/>
      <c r="C2" s="26"/>
    </row>
    <row r="3" spans="1:5" x14ac:dyDescent="0.45">
      <c r="A3" s="31" t="s">
        <v>225</v>
      </c>
      <c r="B3" s="26"/>
      <c r="C3" s="26"/>
    </row>
    <row r="4" spans="1:5" x14ac:dyDescent="0.45">
      <c r="A4" s="31" t="s">
        <v>226</v>
      </c>
      <c r="B4" s="26"/>
      <c r="C4" s="33"/>
    </row>
    <row r="5" spans="1:5" x14ac:dyDescent="0.45">
      <c r="A5" s="31" t="s">
        <v>12</v>
      </c>
      <c r="B5" s="4" t="s">
        <v>224</v>
      </c>
      <c r="C5" s="33">
        <f>ROUND(Summary!E11,4)</f>
        <v>0.57489999999999997</v>
      </c>
      <c r="E5" s="2">
        <f>LEN(A5)</f>
        <v>28</v>
      </c>
    </row>
    <row r="6" spans="1:5" x14ac:dyDescent="0.45">
      <c r="A6" s="31" t="s">
        <v>13</v>
      </c>
      <c r="B6" s="4" t="s">
        <v>224</v>
      </c>
      <c r="C6" s="33">
        <f>ROUND(Summary!E12,4)</f>
        <v>0.16089999999999999</v>
      </c>
      <c r="E6" s="2">
        <f t="shared" ref="E6:E7" si="0">LEN(A6)</f>
        <v>28</v>
      </c>
    </row>
    <row r="7" spans="1:5" x14ac:dyDescent="0.45">
      <c r="A7" s="31" t="s">
        <v>14</v>
      </c>
      <c r="B7" s="4" t="s">
        <v>224</v>
      </c>
      <c r="C7" s="33">
        <f>ROUND(Summary!E13,4)</f>
        <v>9.2600000000000002E-2</v>
      </c>
      <c r="E7" s="2">
        <f t="shared" si="0"/>
        <v>28</v>
      </c>
    </row>
    <row r="8" spans="1:5" x14ac:dyDescent="0.45">
      <c r="A8" s="26"/>
      <c r="B8" s="26"/>
      <c r="C8" s="33"/>
    </row>
    <row r="9" spans="1:5" x14ac:dyDescent="0.45">
      <c r="A9" s="26"/>
      <c r="B9" s="26"/>
      <c r="C9" s="33"/>
    </row>
    <row r="10" spans="1:5" x14ac:dyDescent="0.45">
      <c r="A10" s="31" t="s">
        <v>228</v>
      </c>
      <c r="B10" s="26"/>
      <c r="C10" s="33"/>
    </row>
    <row r="11" spans="1:5" x14ac:dyDescent="0.45">
      <c r="A11" s="31" t="s">
        <v>227</v>
      </c>
      <c r="B11" s="26"/>
      <c r="C11" s="33"/>
    </row>
    <row r="12" spans="1:5" x14ac:dyDescent="0.45">
      <c r="A12" s="31" t="s">
        <v>280</v>
      </c>
      <c r="B12" s="4" t="s">
        <v>224</v>
      </c>
      <c r="C12" s="33">
        <f>ROUND(Summary!E28,4)</f>
        <v>0.16209999999999999</v>
      </c>
      <c r="E12" s="2">
        <f>LEN(A12)</f>
        <v>28</v>
      </c>
    </row>
    <row r="13" spans="1:5" x14ac:dyDescent="0.45">
      <c r="A13" s="26"/>
      <c r="B13" s="26"/>
      <c r="C13" s="33"/>
    </row>
    <row r="14" spans="1:5" x14ac:dyDescent="0.45">
      <c r="A14" s="26"/>
      <c r="B14" s="26"/>
      <c r="C14" s="33"/>
    </row>
    <row r="15" spans="1:5" x14ac:dyDescent="0.45">
      <c r="A15" s="26" t="s">
        <v>231</v>
      </c>
      <c r="B15" s="26"/>
      <c r="C15" s="33"/>
    </row>
    <row r="16" spans="1:5" x14ac:dyDescent="0.45">
      <c r="A16" s="31" t="s">
        <v>232</v>
      </c>
      <c r="B16" s="26"/>
      <c r="C16" s="33"/>
    </row>
    <row r="17" spans="1:5" x14ac:dyDescent="0.45">
      <c r="A17" s="31" t="s">
        <v>281</v>
      </c>
      <c r="B17" s="4" t="s">
        <v>224</v>
      </c>
      <c r="C17" s="33">
        <f>ROUND(Summary!E39,4)</f>
        <v>1</v>
      </c>
      <c r="E17" s="2">
        <f t="shared" ref="E17:E19" si="1">LEN(A17)</f>
        <v>28</v>
      </c>
    </row>
    <row r="18" spans="1:5" x14ac:dyDescent="0.45">
      <c r="A18" s="31" t="s">
        <v>282</v>
      </c>
      <c r="B18" s="4" t="s">
        <v>224</v>
      </c>
      <c r="C18" s="33">
        <f>ROUND(Summary!E40,4)</f>
        <v>0.53039999999999998</v>
      </c>
      <c r="E18" s="2">
        <f t="shared" si="1"/>
        <v>28</v>
      </c>
    </row>
    <row r="19" spans="1:5" x14ac:dyDescent="0.45">
      <c r="A19" s="31" t="s">
        <v>283</v>
      </c>
      <c r="B19" s="4" t="s">
        <v>224</v>
      </c>
      <c r="C19" s="33">
        <f>ROUND(Summary!E41,4)</f>
        <v>0.67230000000000001</v>
      </c>
      <c r="E19" s="2">
        <f t="shared" si="1"/>
        <v>28</v>
      </c>
    </row>
    <row r="20" spans="1:5" x14ac:dyDescent="0.45">
      <c r="A20" s="26"/>
      <c r="B20" s="26"/>
      <c r="C20" s="33"/>
    </row>
    <row r="21" spans="1:5" x14ac:dyDescent="0.45">
      <c r="A21" s="26"/>
      <c r="B21" s="26"/>
      <c r="C21" s="33"/>
    </row>
    <row r="22" spans="1:5" x14ac:dyDescent="0.45">
      <c r="A22" s="26" t="s">
        <v>233</v>
      </c>
      <c r="B22" s="26"/>
      <c r="C22" s="33"/>
    </row>
    <row r="23" spans="1:5" x14ac:dyDescent="0.45">
      <c r="A23" s="31" t="s">
        <v>234</v>
      </c>
      <c r="B23" s="26"/>
      <c r="C23" s="33"/>
    </row>
    <row r="24" spans="1:5" x14ac:dyDescent="0.45">
      <c r="A24" s="31" t="s">
        <v>284</v>
      </c>
      <c r="B24" s="4" t="s">
        <v>224</v>
      </c>
      <c r="C24" s="33">
        <f>ROUND(Summary!E56,4)</f>
        <v>0.60440000000000005</v>
      </c>
      <c r="E24" s="2">
        <f>LEN(A24)</f>
        <v>28</v>
      </c>
    </row>
    <row r="25" spans="1:5" x14ac:dyDescent="0.45">
      <c r="A25" s="26"/>
      <c r="B25" s="26"/>
      <c r="C25" s="33"/>
    </row>
    <row r="26" spans="1:5" x14ac:dyDescent="0.45">
      <c r="A26" s="26"/>
      <c r="B26" s="26"/>
      <c r="C26" s="33"/>
    </row>
    <row r="27" spans="1:5" x14ac:dyDescent="0.45">
      <c r="A27" s="26" t="s">
        <v>229</v>
      </c>
      <c r="B27" s="26"/>
      <c r="C27" s="33"/>
    </row>
    <row r="28" spans="1:5" x14ac:dyDescent="0.45">
      <c r="A28" s="31" t="s">
        <v>230</v>
      </c>
      <c r="B28" s="26"/>
      <c r="C28" s="33"/>
    </row>
    <row r="29" spans="1:5" x14ac:dyDescent="0.45">
      <c r="A29" s="31" t="s">
        <v>285</v>
      </c>
      <c r="B29" s="4" t="s">
        <v>224</v>
      </c>
      <c r="C29" s="33">
        <f>ROUND(Summary!E67,4)</f>
        <v>0.39929999999999999</v>
      </c>
      <c r="E29" s="2">
        <f t="shared" ref="E29:E31" si="2">LEN(A29)</f>
        <v>28</v>
      </c>
    </row>
    <row r="30" spans="1:5" x14ac:dyDescent="0.45">
      <c r="A30" s="31" t="s">
        <v>286</v>
      </c>
      <c r="B30" s="4" t="s">
        <v>224</v>
      </c>
      <c r="C30" s="33">
        <f>ROUND(Summary!E68,4)</f>
        <v>1.0699999999999999E-2</v>
      </c>
      <c r="E30" s="2">
        <f t="shared" si="2"/>
        <v>28</v>
      </c>
    </row>
    <row r="31" spans="1:5" x14ac:dyDescent="0.45">
      <c r="A31" s="31" t="s">
        <v>287</v>
      </c>
      <c r="B31" s="4" t="s">
        <v>224</v>
      </c>
      <c r="C31" s="33">
        <f>ROUND(Summary!E69,4)</f>
        <v>2.2000000000000001E-3</v>
      </c>
      <c r="E31" s="2">
        <f t="shared" si="2"/>
        <v>28</v>
      </c>
    </row>
    <row r="32" spans="1:5" x14ac:dyDescent="0.45">
      <c r="A32" s="31" t="s">
        <v>11</v>
      </c>
      <c r="B32" s="26"/>
      <c r="C32" s="33"/>
    </row>
    <row r="33" spans="1:5" x14ac:dyDescent="0.45">
      <c r="A33" s="26"/>
      <c r="B33" s="26"/>
      <c r="C33" s="33"/>
    </row>
    <row r="34" spans="1:5" x14ac:dyDescent="0.45">
      <c r="A34" s="26" t="s">
        <v>235</v>
      </c>
      <c r="B34" s="26"/>
      <c r="C34" s="33"/>
    </row>
    <row r="35" spans="1:5" x14ac:dyDescent="0.45">
      <c r="A35" s="31" t="s">
        <v>424</v>
      </c>
      <c r="B35" s="4" t="s">
        <v>224</v>
      </c>
      <c r="C35" s="33">
        <f>ROUND(Summary!E84,4)</f>
        <v>9.4000000000000004E-3</v>
      </c>
      <c r="E35" s="2">
        <f t="shared" ref="E35:E39" si="3">LEN(A35)</f>
        <v>27</v>
      </c>
    </row>
    <row r="36" spans="1:5" x14ac:dyDescent="0.45">
      <c r="A36" s="31" t="s">
        <v>425</v>
      </c>
      <c r="B36" s="4" t="s">
        <v>224</v>
      </c>
      <c r="C36" s="33">
        <f>ROUND(Summary!E90,4)</f>
        <v>3.8800000000000001E-2</v>
      </c>
      <c r="E36" s="2">
        <f t="shared" ref="E36" si="4">LEN(A36)</f>
        <v>27</v>
      </c>
    </row>
    <row r="37" spans="1:5" x14ac:dyDescent="0.45">
      <c r="A37" s="31" t="s">
        <v>426</v>
      </c>
      <c r="B37" s="4" t="s">
        <v>224</v>
      </c>
      <c r="C37" s="33">
        <f>ROUND(Summary!E96,4)</f>
        <v>0.41739999999999999</v>
      </c>
      <c r="E37" s="2">
        <f t="shared" si="3"/>
        <v>27</v>
      </c>
    </row>
    <row r="38" spans="1:5" x14ac:dyDescent="0.45">
      <c r="A38" s="31" t="s">
        <v>427</v>
      </c>
      <c r="B38" s="4" t="s">
        <v>224</v>
      </c>
      <c r="C38" s="33">
        <f>ROUND(Summary!E102,4)</f>
        <v>2.9999999999999997E-4</v>
      </c>
      <c r="E38" s="2">
        <f t="shared" si="3"/>
        <v>27</v>
      </c>
    </row>
    <row r="39" spans="1:5" x14ac:dyDescent="0.45">
      <c r="A39" s="31" t="s">
        <v>428</v>
      </c>
      <c r="B39" s="4" t="s">
        <v>224</v>
      </c>
      <c r="C39" s="33">
        <f>ROUND(Summary!E108,4)</f>
        <v>0.1096</v>
      </c>
      <c r="E39" s="2">
        <f t="shared" si="3"/>
        <v>27</v>
      </c>
    </row>
    <row r="40" spans="1:5" x14ac:dyDescent="0.45">
      <c r="A40" s="31" t="s">
        <v>48</v>
      </c>
      <c r="B40" s="26"/>
      <c r="C40" s="33"/>
    </row>
    <row r="41" spans="1:5" x14ac:dyDescent="0.45">
      <c r="A41" s="26"/>
      <c r="B41" s="26"/>
      <c r="C41" s="33"/>
    </row>
    <row r="42" spans="1:5" x14ac:dyDescent="0.45">
      <c r="A42" s="26" t="s">
        <v>235</v>
      </c>
      <c r="B42" s="26"/>
      <c r="C42" s="33"/>
    </row>
    <row r="43" spans="1:5" x14ac:dyDescent="0.45">
      <c r="A43" s="31" t="s">
        <v>236</v>
      </c>
      <c r="B43" s="26"/>
      <c r="C43" s="33"/>
    </row>
    <row r="44" spans="1:5" x14ac:dyDescent="0.45">
      <c r="A44" s="31" t="s">
        <v>69</v>
      </c>
      <c r="B44" s="4" t="s">
        <v>224</v>
      </c>
      <c r="C44" s="33">
        <f>ROUND(Summary!E119,4)</f>
        <v>0</v>
      </c>
      <c r="E44" s="2">
        <f t="shared" ref="E44:E46" si="5">LEN(A44)</f>
        <v>28</v>
      </c>
    </row>
    <row r="45" spans="1:5" x14ac:dyDescent="0.45">
      <c r="A45" s="31" t="s">
        <v>70</v>
      </c>
      <c r="B45" s="4" t="s">
        <v>224</v>
      </c>
      <c r="C45" s="33">
        <f>ROUND(Summary!E120,4)</f>
        <v>0.13420000000000001</v>
      </c>
      <c r="E45" s="2">
        <f t="shared" si="5"/>
        <v>28</v>
      </c>
    </row>
    <row r="46" spans="1:5" x14ac:dyDescent="0.45">
      <c r="A46" s="31" t="s">
        <v>71</v>
      </c>
      <c r="B46" s="4" t="s">
        <v>224</v>
      </c>
      <c r="C46" s="33">
        <f>ROUND(Summary!E121,4)</f>
        <v>0.29149999999999998</v>
      </c>
      <c r="E46" s="2">
        <f t="shared" si="5"/>
        <v>28</v>
      </c>
    </row>
    <row r="47" spans="1:5" x14ac:dyDescent="0.45">
      <c r="A47" s="26"/>
      <c r="B47" s="26"/>
      <c r="C47" s="33"/>
    </row>
    <row r="48" spans="1:5" x14ac:dyDescent="0.45">
      <c r="A48" s="26"/>
      <c r="B48" s="26"/>
      <c r="C48" s="33"/>
    </row>
    <row r="49" spans="1:5" x14ac:dyDescent="0.45">
      <c r="A49" s="26" t="s">
        <v>237</v>
      </c>
      <c r="B49" s="26"/>
      <c r="C49" s="33"/>
    </row>
    <row r="50" spans="1:5" x14ac:dyDescent="0.45">
      <c r="A50" s="31" t="s">
        <v>414</v>
      </c>
      <c r="B50" s="4" t="s">
        <v>224</v>
      </c>
      <c r="C50" s="33">
        <f>ROUND(Summary!E136,4)</f>
        <v>1.04E-2</v>
      </c>
      <c r="E50" s="2">
        <f t="shared" ref="E50:E54" si="6">LEN(A50)</f>
        <v>28</v>
      </c>
    </row>
    <row r="51" spans="1:5" x14ac:dyDescent="0.45">
      <c r="A51" s="31" t="s">
        <v>415</v>
      </c>
      <c r="B51" s="4" t="s">
        <v>224</v>
      </c>
      <c r="C51" s="33">
        <f>ROUND(Summary!E142,4)</f>
        <v>4.2799999999999998E-2</v>
      </c>
      <c r="E51" s="2">
        <f t="shared" ref="E51" si="7">LEN(A51)</f>
        <v>28</v>
      </c>
    </row>
    <row r="52" spans="1:5" x14ac:dyDescent="0.45">
      <c r="A52" s="31" t="s">
        <v>416</v>
      </c>
      <c r="B52" s="4" t="s">
        <v>224</v>
      </c>
      <c r="C52" s="33">
        <f>ROUND(Summary!E148,4)</f>
        <v>0.41930000000000001</v>
      </c>
      <c r="E52" s="2">
        <f t="shared" si="6"/>
        <v>28</v>
      </c>
    </row>
    <row r="53" spans="1:5" x14ac:dyDescent="0.45">
      <c r="A53" s="31" t="s">
        <v>417</v>
      </c>
      <c r="B53" s="4" t="s">
        <v>224</v>
      </c>
      <c r="C53" s="33">
        <f>ROUND(Summary!E154,4)</f>
        <v>2.0000000000000001E-4</v>
      </c>
      <c r="E53" s="2">
        <f t="shared" si="6"/>
        <v>28</v>
      </c>
    </row>
    <row r="54" spans="1:5" x14ac:dyDescent="0.45">
      <c r="A54" s="31" t="s">
        <v>418</v>
      </c>
      <c r="B54" s="4" t="s">
        <v>224</v>
      </c>
      <c r="C54" s="33">
        <f>ROUND(Summary!E160,4)</f>
        <v>5.8599999999999999E-2</v>
      </c>
      <c r="E54" s="2">
        <f t="shared" si="6"/>
        <v>28</v>
      </c>
    </row>
    <row r="55" spans="1:5" x14ac:dyDescent="0.45">
      <c r="A55" s="26"/>
      <c r="B55" s="26"/>
      <c r="C55" s="33"/>
    </row>
    <row r="56" spans="1:5" x14ac:dyDescent="0.45">
      <c r="A56" s="26"/>
      <c r="B56" s="26"/>
      <c r="C56" s="33"/>
    </row>
    <row r="57" spans="1:5" x14ac:dyDescent="0.45">
      <c r="A57" s="26" t="s">
        <v>238</v>
      </c>
      <c r="B57" s="26"/>
      <c r="C57" s="33"/>
    </row>
    <row r="58" spans="1:5" x14ac:dyDescent="0.45">
      <c r="A58" s="31" t="s">
        <v>419</v>
      </c>
      <c r="B58" s="4" t="s">
        <v>224</v>
      </c>
      <c r="C58" s="33">
        <f>ROUND(Summary!E174,4)</f>
        <v>2.0999999999999999E-3</v>
      </c>
      <c r="E58" s="2">
        <f t="shared" ref="E58:E62" si="8">LEN(A58)</f>
        <v>28</v>
      </c>
    </row>
    <row r="59" spans="1:5" x14ac:dyDescent="0.45">
      <c r="A59" s="31" t="s">
        <v>420</v>
      </c>
      <c r="B59" s="4" t="s">
        <v>224</v>
      </c>
      <c r="C59" s="33">
        <f>ROUND(Summary!E180,4)</f>
        <v>8.8000000000000005E-3</v>
      </c>
      <c r="E59" s="2">
        <f t="shared" ref="E59" si="9">LEN(A59)</f>
        <v>28</v>
      </c>
    </row>
    <row r="60" spans="1:5" x14ac:dyDescent="0.45">
      <c r="A60" s="31" t="s">
        <v>421</v>
      </c>
      <c r="B60" s="4" t="s">
        <v>224</v>
      </c>
      <c r="C60" s="33">
        <f>ROUND(Summary!E186,4)</f>
        <v>0.40339999999999998</v>
      </c>
      <c r="E60" s="2">
        <f t="shared" si="8"/>
        <v>28</v>
      </c>
    </row>
    <row r="61" spans="1:5" x14ac:dyDescent="0.45">
      <c r="A61" s="31" t="s">
        <v>423</v>
      </c>
      <c r="B61" s="4" t="s">
        <v>224</v>
      </c>
      <c r="C61" s="33">
        <f>ROUND(Summary!E192,4)</f>
        <v>1E-3</v>
      </c>
      <c r="E61" s="2">
        <f t="shared" si="8"/>
        <v>28</v>
      </c>
    </row>
    <row r="62" spans="1:5" x14ac:dyDescent="0.45">
      <c r="A62" s="31" t="s">
        <v>422</v>
      </c>
      <c r="B62" s="4" t="s">
        <v>224</v>
      </c>
      <c r="C62" s="33">
        <f>ROUND(Summary!E198,4)</f>
        <v>0.48930000000000001</v>
      </c>
      <c r="E62" s="2">
        <f t="shared" si="8"/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E62"/>
  <sheetViews>
    <sheetView topLeftCell="A19" zoomScale="90" zoomScaleNormal="90" workbookViewId="0">
      <selection activeCell="A35" sqref="A35:A62"/>
    </sheetView>
  </sheetViews>
  <sheetFormatPr defaultColWidth="9.1328125" defaultRowHeight="14.25" x14ac:dyDescent="0.45"/>
  <cols>
    <col min="1" max="1" width="32.3984375" style="2" customWidth="1"/>
    <col min="2" max="2" width="5.1328125" style="2" customWidth="1"/>
    <col min="3" max="16384" width="9.1328125" style="2"/>
  </cols>
  <sheetData>
    <row r="1" spans="1:5" x14ac:dyDescent="0.45">
      <c r="A1" s="26" t="s">
        <v>270</v>
      </c>
      <c r="B1" s="26"/>
      <c r="C1" s="26"/>
    </row>
    <row r="2" spans="1:5" x14ac:dyDescent="0.45">
      <c r="A2" s="26"/>
      <c r="B2" s="26"/>
      <c r="C2" s="26"/>
    </row>
    <row r="3" spans="1:5" x14ac:dyDescent="0.45">
      <c r="A3" s="31" t="s">
        <v>225</v>
      </c>
      <c r="B3" s="26"/>
      <c r="C3" s="26"/>
    </row>
    <row r="4" spans="1:5" x14ac:dyDescent="0.45">
      <c r="A4" s="31" t="s">
        <v>226</v>
      </c>
      <c r="B4" s="26"/>
      <c r="C4" s="33"/>
    </row>
    <row r="5" spans="1:5" x14ac:dyDescent="0.45">
      <c r="A5" s="31" t="s">
        <v>12</v>
      </c>
      <c r="B5" s="4" t="s">
        <v>224</v>
      </c>
      <c r="C5" s="33">
        <f>ROUND(Summary!D11,4)</f>
        <v>0.52080000000000004</v>
      </c>
      <c r="E5" s="2">
        <f>LEN(A5)</f>
        <v>28</v>
      </c>
    </row>
    <row r="6" spans="1:5" x14ac:dyDescent="0.45">
      <c r="A6" s="31" t="s">
        <v>13</v>
      </c>
      <c r="B6" s="4" t="s">
        <v>224</v>
      </c>
      <c r="C6" s="33">
        <f>ROUND(Summary!D12,4)</f>
        <v>0.1002</v>
      </c>
      <c r="E6" s="2">
        <f t="shared" ref="E6:E7" si="0">LEN(A6)</f>
        <v>28</v>
      </c>
    </row>
    <row r="7" spans="1:5" x14ac:dyDescent="0.45">
      <c r="A7" s="31" t="s">
        <v>14</v>
      </c>
      <c r="B7" s="4" t="s">
        <v>224</v>
      </c>
      <c r="C7" s="33">
        <f>ROUND(Summary!D13,4)</f>
        <v>8.3400000000000002E-2</v>
      </c>
      <c r="E7" s="2">
        <f t="shared" si="0"/>
        <v>28</v>
      </c>
    </row>
    <row r="8" spans="1:5" x14ac:dyDescent="0.45">
      <c r="A8" s="26"/>
      <c r="B8" s="26"/>
      <c r="C8" s="33"/>
    </row>
    <row r="9" spans="1:5" x14ac:dyDescent="0.45">
      <c r="A9" s="26"/>
      <c r="B9" s="26"/>
      <c r="C9" s="33"/>
    </row>
    <row r="10" spans="1:5" x14ac:dyDescent="0.45">
      <c r="A10" s="31" t="s">
        <v>228</v>
      </c>
      <c r="B10" s="26"/>
      <c r="C10" s="33"/>
    </row>
    <row r="11" spans="1:5" x14ac:dyDescent="0.45">
      <c r="A11" s="31" t="s">
        <v>227</v>
      </c>
      <c r="B11" s="26"/>
      <c r="C11" s="33"/>
    </row>
    <row r="12" spans="1:5" x14ac:dyDescent="0.45">
      <c r="A12" s="31" t="s">
        <v>280</v>
      </c>
      <c r="B12" s="4" t="s">
        <v>224</v>
      </c>
      <c r="C12" s="33">
        <f>ROUND(Summary!D28,4)</f>
        <v>0.1459</v>
      </c>
      <c r="E12" s="2">
        <f>LEN(A12)</f>
        <v>28</v>
      </c>
    </row>
    <row r="13" spans="1:5" x14ac:dyDescent="0.45">
      <c r="A13" s="26"/>
      <c r="B13" s="26"/>
      <c r="C13" s="33"/>
    </row>
    <row r="14" spans="1:5" x14ac:dyDescent="0.45">
      <c r="A14" s="26"/>
      <c r="B14" s="26"/>
      <c r="C14" s="33"/>
    </row>
    <row r="15" spans="1:5" x14ac:dyDescent="0.45">
      <c r="A15" s="26" t="s">
        <v>231</v>
      </c>
      <c r="B15" s="26"/>
      <c r="C15" s="33"/>
    </row>
    <row r="16" spans="1:5" x14ac:dyDescent="0.45">
      <c r="A16" s="31" t="s">
        <v>232</v>
      </c>
      <c r="B16" s="26"/>
      <c r="C16" s="33"/>
    </row>
    <row r="17" spans="1:5" x14ac:dyDescent="0.45">
      <c r="A17" s="31" t="s">
        <v>281</v>
      </c>
      <c r="B17" s="4" t="s">
        <v>224</v>
      </c>
      <c r="C17" s="33">
        <f>ROUND(Summary!D39,4)</f>
        <v>1</v>
      </c>
      <c r="E17" s="2">
        <f t="shared" ref="E17:E19" si="1">LEN(A17)</f>
        <v>28</v>
      </c>
    </row>
    <row r="18" spans="1:5" x14ac:dyDescent="0.45">
      <c r="A18" s="31" t="s">
        <v>282</v>
      </c>
      <c r="B18" s="4" t="s">
        <v>224</v>
      </c>
      <c r="C18" s="33">
        <f>ROUND(Summary!D40,4)</f>
        <v>0.57340000000000002</v>
      </c>
      <c r="E18" s="2">
        <f t="shared" si="1"/>
        <v>28</v>
      </c>
    </row>
    <row r="19" spans="1:5" x14ac:dyDescent="0.45">
      <c r="A19" s="31" t="s">
        <v>283</v>
      </c>
      <c r="B19" s="4" t="s">
        <v>224</v>
      </c>
      <c r="C19" s="33">
        <f>ROUND(Summary!D41,4)</f>
        <v>0.69020000000000004</v>
      </c>
      <c r="E19" s="2">
        <f t="shared" si="1"/>
        <v>28</v>
      </c>
    </row>
    <row r="20" spans="1:5" x14ac:dyDescent="0.45">
      <c r="A20" s="26"/>
      <c r="B20" s="26"/>
      <c r="C20" s="33"/>
    </row>
    <row r="21" spans="1:5" x14ac:dyDescent="0.45">
      <c r="A21" s="26"/>
      <c r="B21" s="26"/>
      <c r="C21" s="33"/>
    </row>
    <row r="22" spans="1:5" x14ac:dyDescent="0.45">
      <c r="A22" s="26" t="s">
        <v>233</v>
      </c>
      <c r="B22" s="26"/>
      <c r="C22" s="33"/>
    </row>
    <row r="23" spans="1:5" x14ac:dyDescent="0.45">
      <c r="A23" s="31" t="s">
        <v>234</v>
      </c>
      <c r="B23" s="26"/>
      <c r="C23" s="33"/>
    </row>
    <row r="24" spans="1:5" x14ac:dyDescent="0.45">
      <c r="A24" s="31" t="s">
        <v>284</v>
      </c>
      <c r="B24" s="4" t="s">
        <v>224</v>
      </c>
      <c r="C24" s="33">
        <f>ROUND(Summary!D56,4)</f>
        <v>0.59630000000000005</v>
      </c>
      <c r="E24" s="2">
        <f>LEN(A24)</f>
        <v>28</v>
      </c>
    </row>
    <row r="25" spans="1:5" x14ac:dyDescent="0.45">
      <c r="A25" s="26"/>
      <c r="B25" s="26"/>
      <c r="C25" s="33"/>
    </row>
    <row r="26" spans="1:5" x14ac:dyDescent="0.45">
      <c r="A26" s="26"/>
      <c r="B26" s="26"/>
      <c r="C26" s="33"/>
    </row>
    <row r="27" spans="1:5" x14ac:dyDescent="0.45">
      <c r="A27" s="26" t="s">
        <v>229</v>
      </c>
      <c r="B27" s="26"/>
      <c r="C27" s="33"/>
    </row>
    <row r="28" spans="1:5" x14ac:dyDescent="0.45">
      <c r="A28" s="31" t="s">
        <v>230</v>
      </c>
      <c r="B28" s="26"/>
      <c r="C28" s="33"/>
    </row>
    <row r="29" spans="1:5" x14ac:dyDescent="0.45">
      <c r="A29" s="31" t="s">
        <v>285</v>
      </c>
      <c r="B29" s="4" t="s">
        <v>224</v>
      </c>
      <c r="C29" s="33">
        <f>ROUND(Summary!D67,4)</f>
        <v>0.39290000000000003</v>
      </c>
      <c r="E29" s="2">
        <f t="shared" ref="E29:E31" si="2">LEN(A29)</f>
        <v>28</v>
      </c>
    </row>
    <row r="30" spans="1:5" x14ac:dyDescent="0.45">
      <c r="A30" s="31" t="s">
        <v>286</v>
      </c>
      <c r="B30" s="4" t="s">
        <v>224</v>
      </c>
      <c r="C30" s="33">
        <f>ROUND(Summary!D68,4)</f>
        <v>1.4200000000000001E-2</v>
      </c>
      <c r="E30" s="2">
        <f t="shared" si="2"/>
        <v>28</v>
      </c>
    </row>
    <row r="31" spans="1:5" x14ac:dyDescent="0.45">
      <c r="A31" s="31" t="s">
        <v>287</v>
      </c>
      <c r="B31" s="4" t="s">
        <v>224</v>
      </c>
      <c r="C31" s="33">
        <f>ROUND(Summary!D69,4)</f>
        <v>3.5000000000000001E-3</v>
      </c>
      <c r="E31" s="2">
        <f t="shared" si="2"/>
        <v>28</v>
      </c>
    </row>
    <row r="32" spans="1:5" x14ac:dyDescent="0.45">
      <c r="A32" s="31" t="s">
        <v>11</v>
      </c>
      <c r="B32" s="26"/>
      <c r="C32" s="33"/>
    </row>
    <row r="33" spans="1:5" x14ac:dyDescent="0.45">
      <c r="A33" s="26"/>
      <c r="B33" s="26"/>
      <c r="C33" s="33"/>
    </row>
    <row r="34" spans="1:5" x14ac:dyDescent="0.45">
      <c r="A34" s="26" t="s">
        <v>235</v>
      </c>
      <c r="B34" s="26"/>
      <c r="C34" s="33"/>
    </row>
    <row r="35" spans="1:5" x14ac:dyDescent="0.45">
      <c r="A35" s="31" t="s">
        <v>424</v>
      </c>
      <c r="B35" s="4" t="s">
        <v>224</v>
      </c>
      <c r="C35" s="33">
        <f>ROUND(Summary!D84,4)</f>
        <v>1.9400000000000001E-2</v>
      </c>
      <c r="E35" s="2">
        <f t="shared" ref="E35:E39" si="3">LEN(A35)</f>
        <v>27</v>
      </c>
    </row>
    <row r="36" spans="1:5" x14ac:dyDescent="0.45">
      <c r="A36" s="31" t="s">
        <v>425</v>
      </c>
      <c r="B36" s="4" t="s">
        <v>224</v>
      </c>
      <c r="C36" s="33">
        <f>ROUND(Summary!D90,4)</f>
        <v>6.4100000000000004E-2</v>
      </c>
      <c r="E36" s="2">
        <f t="shared" ref="E36" si="4">LEN(A36)</f>
        <v>27</v>
      </c>
    </row>
    <row r="37" spans="1:5" x14ac:dyDescent="0.45">
      <c r="A37" s="31" t="s">
        <v>426</v>
      </c>
      <c r="B37" s="4" t="s">
        <v>224</v>
      </c>
      <c r="C37" s="33">
        <f>ROUND(Summary!D96,4)</f>
        <v>0.40760000000000002</v>
      </c>
      <c r="E37" s="2">
        <f t="shared" si="3"/>
        <v>27</v>
      </c>
    </row>
    <row r="38" spans="1:5" x14ac:dyDescent="0.45">
      <c r="A38" s="31" t="s">
        <v>427</v>
      </c>
      <c r="B38" s="4" t="s">
        <v>224</v>
      </c>
      <c r="C38" s="33">
        <f>ROUND(Summary!D102,4)</f>
        <v>1.4E-3</v>
      </c>
      <c r="E38" s="2">
        <f t="shared" si="3"/>
        <v>27</v>
      </c>
    </row>
    <row r="39" spans="1:5" x14ac:dyDescent="0.45">
      <c r="A39" s="31" t="s">
        <v>428</v>
      </c>
      <c r="B39" s="4" t="s">
        <v>224</v>
      </c>
      <c r="C39" s="33">
        <f>ROUND(Summary!D108,4)</f>
        <v>0.1368</v>
      </c>
      <c r="E39" s="2">
        <f t="shared" si="3"/>
        <v>27</v>
      </c>
    </row>
    <row r="40" spans="1:5" x14ac:dyDescent="0.45">
      <c r="A40" s="31" t="s">
        <v>48</v>
      </c>
      <c r="B40" s="26"/>
      <c r="C40" s="33"/>
    </row>
    <row r="41" spans="1:5" x14ac:dyDescent="0.45">
      <c r="A41" s="26"/>
      <c r="B41" s="26"/>
      <c r="C41" s="33"/>
    </row>
    <row r="42" spans="1:5" x14ac:dyDescent="0.45">
      <c r="A42" s="26" t="s">
        <v>235</v>
      </c>
      <c r="B42" s="26"/>
      <c r="C42" s="33"/>
    </row>
    <row r="43" spans="1:5" x14ac:dyDescent="0.45">
      <c r="A43" s="31" t="s">
        <v>236</v>
      </c>
      <c r="B43" s="26"/>
      <c r="C43" s="33"/>
    </row>
    <row r="44" spans="1:5" x14ac:dyDescent="0.45">
      <c r="A44" s="31" t="s">
        <v>69</v>
      </c>
      <c r="B44" s="4" t="s">
        <v>224</v>
      </c>
      <c r="C44" s="33">
        <f>ROUND(Summary!D119,4)</f>
        <v>0</v>
      </c>
      <c r="E44" s="2">
        <f t="shared" ref="E44:E46" si="5">LEN(A44)</f>
        <v>28</v>
      </c>
    </row>
    <row r="45" spans="1:5" x14ac:dyDescent="0.45">
      <c r="A45" s="31" t="s">
        <v>70</v>
      </c>
      <c r="B45" s="4" t="s">
        <v>224</v>
      </c>
      <c r="C45" s="33">
        <f>ROUND(Summary!D120,4)</f>
        <v>0.2152</v>
      </c>
      <c r="E45" s="2">
        <f t="shared" si="5"/>
        <v>28</v>
      </c>
    </row>
    <row r="46" spans="1:5" x14ac:dyDescent="0.45">
      <c r="A46" s="31" t="s">
        <v>71</v>
      </c>
      <c r="B46" s="4" t="s">
        <v>224</v>
      </c>
      <c r="C46" s="33">
        <f>ROUND(Summary!D121,4)</f>
        <v>0.3977</v>
      </c>
      <c r="E46" s="2">
        <f t="shared" si="5"/>
        <v>28</v>
      </c>
    </row>
    <row r="47" spans="1:5" x14ac:dyDescent="0.45">
      <c r="A47" s="26"/>
      <c r="B47" s="26"/>
      <c r="C47" s="33"/>
    </row>
    <row r="48" spans="1:5" x14ac:dyDescent="0.45">
      <c r="A48" s="26"/>
      <c r="B48" s="26"/>
      <c r="C48" s="33"/>
    </row>
    <row r="49" spans="1:5" x14ac:dyDescent="0.45">
      <c r="A49" s="26" t="s">
        <v>237</v>
      </c>
      <c r="B49" s="26"/>
      <c r="C49" s="33"/>
    </row>
    <row r="50" spans="1:5" x14ac:dyDescent="0.45">
      <c r="A50" s="31" t="s">
        <v>414</v>
      </c>
      <c r="B50" s="4" t="s">
        <v>224</v>
      </c>
      <c r="C50" s="33">
        <f>ROUND(Summary!D136,4)</f>
        <v>2.41E-2</v>
      </c>
      <c r="E50" s="2">
        <f t="shared" ref="E50:E54" si="6">LEN(A50)</f>
        <v>28</v>
      </c>
    </row>
    <row r="51" spans="1:5" x14ac:dyDescent="0.45">
      <c r="A51" s="31" t="s">
        <v>415</v>
      </c>
      <c r="B51" s="4" t="s">
        <v>224</v>
      </c>
      <c r="C51" s="33">
        <f>ROUND(Summary!D142,4)</f>
        <v>7.9000000000000001E-2</v>
      </c>
      <c r="E51" s="2">
        <f t="shared" ref="E51" si="7">LEN(A51)</f>
        <v>28</v>
      </c>
    </row>
    <row r="52" spans="1:5" x14ac:dyDescent="0.45">
      <c r="A52" s="31" t="s">
        <v>416</v>
      </c>
      <c r="B52" s="4" t="s">
        <v>224</v>
      </c>
      <c r="C52" s="33">
        <f>ROUND(Summary!D148,4)</f>
        <v>0.41660000000000003</v>
      </c>
      <c r="E52" s="2">
        <f t="shared" si="6"/>
        <v>28</v>
      </c>
    </row>
    <row r="53" spans="1:5" x14ac:dyDescent="0.45">
      <c r="A53" s="31" t="s">
        <v>417</v>
      </c>
      <c r="B53" s="4" t="s">
        <v>224</v>
      </c>
      <c r="C53" s="33">
        <f>ROUND(Summary!D154,4)</f>
        <v>1.4E-3</v>
      </c>
      <c r="E53" s="2">
        <f t="shared" si="6"/>
        <v>28</v>
      </c>
    </row>
    <row r="54" spans="1:5" x14ac:dyDescent="0.45">
      <c r="A54" s="31" t="s">
        <v>418</v>
      </c>
      <c r="B54" s="4" t="s">
        <v>224</v>
      </c>
      <c r="C54" s="33">
        <f>ROUND(Summary!D160,4)</f>
        <v>4.9099999999999998E-2</v>
      </c>
      <c r="E54" s="2">
        <f t="shared" si="6"/>
        <v>28</v>
      </c>
    </row>
    <row r="55" spans="1:5" x14ac:dyDescent="0.45">
      <c r="A55" s="26"/>
      <c r="B55" s="26"/>
      <c r="C55" s="33"/>
    </row>
    <row r="56" spans="1:5" x14ac:dyDescent="0.45">
      <c r="A56" s="26"/>
      <c r="B56" s="26"/>
      <c r="C56" s="33"/>
    </row>
    <row r="57" spans="1:5" x14ac:dyDescent="0.45">
      <c r="A57" s="26" t="s">
        <v>238</v>
      </c>
      <c r="B57" s="26"/>
      <c r="C57" s="33"/>
    </row>
    <row r="58" spans="1:5" x14ac:dyDescent="0.45">
      <c r="A58" s="31" t="s">
        <v>419</v>
      </c>
      <c r="B58" s="4" t="s">
        <v>224</v>
      </c>
      <c r="C58" s="33">
        <f>ROUND(Summary!D174,4)</f>
        <v>8.0000000000000004E-4</v>
      </c>
      <c r="E58" s="2">
        <f t="shared" ref="E58:E62" si="8">LEN(A58)</f>
        <v>28</v>
      </c>
    </row>
    <row r="59" spans="1:5" x14ac:dyDescent="0.45">
      <c r="A59" s="31" t="s">
        <v>420</v>
      </c>
      <c r="B59" s="4" t="s">
        <v>224</v>
      </c>
      <c r="C59" s="33">
        <f>ROUND(Summary!D180,4)</f>
        <v>5.5999999999999999E-3</v>
      </c>
      <c r="E59" s="2">
        <f t="shared" ref="E59" si="9">LEN(A59)</f>
        <v>28</v>
      </c>
    </row>
    <row r="60" spans="1:5" x14ac:dyDescent="0.45">
      <c r="A60" s="31" t="s">
        <v>421</v>
      </c>
      <c r="B60" s="4" t="s">
        <v>224</v>
      </c>
      <c r="C60" s="33">
        <f>ROUND(Summary!D186,4)</f>
        <v>0.372</v>
      </c>
      <c r="E60" s="2">
        <f t="shared" si="8"/>
        <v>28</v>
      </c>
    </row>
    <row r="61" spans="1:5" x14ac:dyDescent="0.45">
      <c r="A61" s="31" t="s">
        <v>423</v>
      </c>
      <c r="B61" s="4" t="s">
        <v>224</v>
      </c>
      <c r="C61" s="33">
        <f>ROUND(Summary!D192,4)</f>
        <v>1.2999999999999999E-3</v>
      </c>
      <c r="E61" s="2">
        <f t="shared" si="8"/>
        <v>28</v>
      </c>
    </row>
    <row r="62" spans="1:5" x14ac:dyDescent="0.45">
      <c r="A62" s="31" t="s">
        <v>422</v>
      </c>
      <c r="B62" s="4" t="s">
        <v>224</v>
      </c>
      <c r="C62" s="33">
        <f>ROUND(Summary!D198,4)</f>
        <v>0.48230000000000001</v>
      </c>
      <c r="E62" s="2">
        <f t="shared" si="8"/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</sheetPr>
  <dimension ref="A1:E62"/>
  <sheetViews>
    <sheetView topLeftCell="A25" zoomScaleNormal="100" workbookViewId="0">
      <selection activeCell="A35" sqref="A35:A62"/>
    </sheetView>
  </sheetViews>
  <sheetFormatPr defaultColWidth="9.1328125" defaultRowHeight="14.25" x14ac:dyDescent="0.45"/>
  <cols>
    <col min="1" max="1" width="32.3984375" style="2" customWidth="1"/>
    <col min="2" max="2" width="5.1328125" style="2" customWidth="1"/>
    <col min="3" max="16384" width="9.1328125" style="2"/>
  </cols>
  <sheetData>
    <row r="1" spans="1:5" x14ac:dyDescent="0.45">
      <c r="A1" s="26" t="s">
        <v>269</v>
      </c>
      <c r="B1" s="26"/>
      <c r="C1" s="26"/>
    </row>
    <row r="2" spans="1:5" x14ac:dyDescent="0.45">
      <c r="A2" s="26"/>
      <c r="B2" s="26"/>
      <c r="C2" s="26"/>
    </row>
    <row r="3" spans="1:5" x14ac:dyDescent="0.45">
      <c r="A3" s="31" t="s">
        <v>225</v>
      </c>
      <c r="B3" s="26"/>
      <c r="C3" s="26"/>
    </row>
    <row r="4" spans="1:5" x14ac:dyDescent="0.45">
      <c r="A4" s="31" t="s">
        <v>226</v>
      </c>
      <c r="B4" s="26"/>
      <c r="C4" s="33"/>
    </row>
    <row r="5" spans="1:5" x14ac:dyDescent="0.45">
      <c r="A5" s="31" t="s">
        <v>12</v>
      </c>
      <c r="B5" s="4" t="s">
        <v>224</v>
      </c>
      <c r="C5" s="33">
        <f>ROUND(Summary!C11,4)</f>
        <v>0.44550000000000001</v>
      </c>
      <c r="E5" s="2">
        <f>LEN(A5)</f>
        <v>28</v>
      </c>
    </row>
    <row r="6" spans="1:5" x14ac:dyDescent="0.45">
      <c r="A6" s="31" t="s">
        <v>13</v>
      </c>
      <c r="B6" s="4" t="s">
        <v>224</v>
      </c>
      <c r="C6" s="33">
        <f>ROUND(Summary!C12,4)</f>
        <v>0.1027</v>
      </c>
      <c r="E6" s="2">
        <f t="shared" ref="E6:E7" si="0">LEN(A6)</f>
        <v>28</v>
      </c>
    </row>
    <row r="7" spans="1:5" x14ac:dyDescent="0.45">
      <c r="A7" s="31" t="s">
        <v>14</v>
      </c>
      <c r="B7" s="4" t="s">
        <v>224</v>
      </c>
      <c r="C7" s="33">
        <f>ROUND(Summary!C13,4)</f>
        <v>3.5799999999999998E-2</v>
      </c>
      <c r="E7" s="2">
        <f t="shared" si="0"/>
        <v>28</v>
      </c>
    </row>
    <row r="8" spans="1:5" x14ac:dyDescent="0.45">
      <c r="A8" s="26"/>
      <c r="B8" s="26"/>
      <c r="C8" s="33"/>
    </row>
    <row r="9" spans="1:5" x14ac:dyDescent="0.45">
      <c r="A9" s="26"/>
      <c r="B9" s="26"/>
      <c r="C9" s="33"/>
    </row>
    <row r="10" spans="1:5" x14ac:dyDescent="0.45">
      <c r="A10" s="31" t="s">
        <v>228</v>
      </c>
      <c r="B10" s="26"/>
      <c r="C10" s="33"/>
    </row>
    <row r="11" spans="1:5" x14ac:dyDescent="0.45">
      <c r="A11" s="31" t="s">
        <v>227</v>
      </c>
      <c r="B11" s="26"/>
      <c r="C11" s="33"/>
    </row>
    <row r="12" spans="1:5" x14ac:dyDescent="0.45">
      <c r="A12" s="31" t="s">
        <v>280</v>
      </c>
      <c r="B12" s="4" t="s">
        <v>224</v>
      </c>
      <c r="C12" s="33">
        <f>ROUND(Summary!C28,4)</f>
        <v>0.32769999999999999</v>
      </c>
      <c r="E12" s="2">
        <f>LEN(A12)</f>
        <v>28</v>
      </c>
    </row>
    <row r="13" spans="1:5" x14ac:dyDescent="0.45">
      <c r="A13" s="26"/>
      <c r="B13" s="26"/>
      <c r="C13" s="33"/>
    </row>
    <row r="14" spans="1:5" x14ac:dyDescent="0.45">
      <c r="A14" s="26"/>
      <c r="B14" s="26"/>
      <c r="C14" s="33"/>
    </row>
    <row r="15" spans="1:5" x14ac:dyDescent="0.45">
      <c r="A15" s="26" t="s">
        <v>231</v>
      </c>
      <c r="B15" s="26"/>
      <c r="C15" s="33"/>
    </row>
    <row r="16" spans="1:5" x14ac:dyDescent="0.45">
      <c r="A16" s="31" t="s">
        <v>232</v>
      </c>
      <c r="B16" s="26"/>
      <c r="C16" s="33"/>
    </row>
    <row r="17" spans="1:5" x14ac:dyDescent="0.45">
      <c r="A17" s="31" t="s">
        <v>281</v>
      </c>
      <c r="B17" s="4" t="s">
        <v>224</v>
      </c>
      <c r="C17" s="33">
        <f>ROUND(Summary!C39,4)</f>
        <v>1</v>
      </c>
      <c r="E17" s="2">
        <f t="shared" ref="E17:E19" si="1">LEN(A17)</f>
        <v>28</v>
      </c>
    </row>
    <row r="18" spans="1:5" x14ac:dyDescent="0.45">
      <c r="A18" s="31" t="s">
        <v>282</v>
      </c>
      <c r="B18" s="4" t="s">
        <v>224</v>
      </c>
      <c r="C18" s="33">
        <f>ROUND(Summary!C40,4)</f>
        <v>0.18329999999999999</v>
      </c>
      <c r="E18" s="2">
        <f t="shared" si="1"/>
        <v>28</v>
      </c>
    </row>
    <row r="19" spans="1:5" x14ac:dyDescent="0.45">
      <c r="A19" s="31" t="s">
        <v>283</v>
      </c>
      <c r="B19" s="4" t="s">
        <v>224</v>
      </c>
      <c r="C19" s="33">
        <f>ROUND(Summary!C41,4)</f>
        <v>0.1196</v>
      </c>
      <c r="E19" s="2">
        <f t="shared" si="1"/>
        <v>28</v>
      </c>
    </row>
    <row r="20" spans="1:5" x14ac:dyDescent="0.45">
      <c r="A20" s="26"/>
      <c r="B20" s="26"/>
      <c r="C20" s="33"/>
    </row>
    <row r="21" spans="1:5" x14ac:dyDescent="0.45">
      <c r="A21" s="26"/>
      <c r="B21" s="26"/>
      <c r="C21" s="33"/>
    </row>
    <row r="22" spans="1:5" x14ac:dyDescent="0.45">
      <c r="A22" s="26" t="s">
        <v>233</v>
      </c>
      <c r="B22" s="26"/>
      <c r="C22" s="33"/>
    </row>
    <row r="23" spans="1:5" x14ac:dyDescent="0.45">
      <c r="A23" s="31" t="s">
        <v>234</v>
      </c>
      <c r="B23" s="26"/>
      <c r="C23" s="33"/>
    </row>
    <row r="24" spans="1:5" x14ac:dyDescent="0.45">
      <c r="A24" s="31" t="s">
        <v>284</v>
      </c>
      <c r="B24" s="4" t="s">
        <v>224</v>
      </c>
      <c r="C24" s="33">
        <f>ROUND(Summary!C56,4)</f>
        <v>0.32240000000000002</v>
      </c>
      <c r="E24" s="2">
        <f>LEN(A24)</f>
        <v>28</v>
      </c>
    </row>
    <row r="25" spans="1:5" x14ac:dyDescent="0.45">
      <c r="A25" s="26"/>
      <c r="B25" s="26"/>
      <c r="C25" s="33"/>
    </row>
    <row r="26" spans="1:5" x14ac:dyDescent="0.45">
      <c r="A26" s="26"/>
      <c r="B26" s="26"/>
      <c r="C26" s="33"/>
    </row>
    <row r="27" spans="1:5" x14ac:dyDescent="0.45">
      <c r="A27" s="26" t="s">
        <v>229</v>
      </c>
      <c r="B27" s="26"/>
      <c r="C27" s="33"/>
    </row>
    <row r="28" spans="1:5" x14ac:dyDescent="0.45">
      <c r="A28" s="31" t="s">
        <v>230</v>
      </c>
      <c r="B28" s="26"/>
      <c r="C28" s="33"/>
    </row>
    <row r="29" spans="1:5" x14ac:dyDescent="0.45">
      <c r="A29" s="31" t="s">
        <v>285</v>
      </c>
      <c r="B29" s="4" t="s">
        <v>224</v>
      </c>
      <c r="C29" s="33">
        <f>ROUND(Summary!C67,4)</f>
        <v>0.7056</v>
      </c>
      <c r="E29" s="2">
        <f t="shared" ref="E29:E31" si="2">LEN(A29)</f>
        <v>28</v>
      </c>
    </row>
    <row r="30" spans="1:5" x14ac:dyDescent="0.45">
      <c r="A30" s="31" t="s">
        <v>286</v>
      </c>
      <c r="B30" s="4" t="s">
        <v>224</v>
      </c>
      <c r="C30" s="33">
        <f>ROUND(Summary!C68,4)</f>
        <v>5.4800000000000001E-2</v>
      </c>
      <c r="E30" s="2">
        <f t="shared" si="2"/>
        <v>28</v>
      </c>
    </row>
    <row r="31" spans="1:5" x14ac:dyDescent="0.45">
      <c r="A31" s="31" t="s">
        <v>287</v>
      </c>
      <c r="B31" s="4" t="s">
        <v>224</v>
      </c>
      <c r="C31" s="33">
        <f>ROUND(Summary!C69,4)</f>
        <v>1.2E-2</v>
      </c>
      <c r="E31" s="2">
        <f t="shared" si="2"/>
        <v>28</v>
      </c>
    </row>
    <row r="32" spans="1:5" x14ac:dyDescent="0.45">
      <c r="A32" s="31" t="s">
        <v>11</v>
      </c>
      <c r="B32" s="26"/>
      <c r="C32" s="33"/>
    </row>
    <row r="33" spans="1:5" x14ac:dyDescent="0.45">
      <c r="A33" s="26"/>
      <c r="B33" s="26"/>
      <c r="C33" s="33"/>
    </row>
    <row r="34" spans="1:5" x14ac:dyDescent="0.45">
      <c r="A34" s="26" t="s">
        <v>235</v>
      </c>
      <c r="B34" s="26"/>
      <c r="C34" s="33"/>
    </row>
    <row r="35" spans="1:5" x14ac:dyDescent="0.45">
      <c r="A35" s="31" t="s">
        <v>424</v>
      </c>
      <c r="B35" s="4" t="s">
        <v>224</v>
      </c>
      <c r="C35" s="33">
        <f>ROUND(Summary!C84,4)</f>
        <v>1.4200000000000001E-2</v>
      </c>
      <c r="E35" s="2">
        <f t="shared" ref="E35:E39" si="3">LEN(A35)</f>
        <v>27</v>
      </c>
    </row>
    <row r="36" spans="1:5" x14ac:dyDescent="0.45">
      <c r="A36" s="31" t="s">
        <v>425</v>
      </c>
      <c r="B36" s="4" t="s">
        <v>224</v>
      </c>
      <c r="C36" s="33">
        <f>ROUND(Summary!C90,4)</f>
        <v>6.7799999999999999E-2</v>
      </c>
      <c r="E36" s="2">
        <f t="shared" ref="E36" si="4">LEN(A36)</f>
        <v>27</v>
      </c>
    </row>
    <row r="37" spans="1:5" x14ac:dyDescent="0.45">
      <c r="A37" s="31" t="s">
        <v>426</v>
      </c>
      <c r="B37" s="4" t="s">
        <v>224</v>
      </c>
      <c r="C37" s="33">
        <f>ROUND(Summary!C96,4)</f>
        <v>0.4148</v>
      </c>
      <c r="E37" s="2">
        <f t="shared" si="3"/>
        <v>27</v>
      </c>
    </row>
    <row r="38" spans="1:5" x14ac:dyDescent="0.45">
      <c r="A38" s="31" t="s">
        <v>427</v>
      </c>
      <c r="B38" s="4" t="s">
        <v>224</v>
      </c>
      <c r="C38" s="33">
        <f>ROUND(Summary!C102,4)</f>
        <v>4.4000000000000003E-3</v>
      </c>
      <c r="E38" s="2">
        <f t="shared" si="3"/>
        <v>27</v>
      </c>
    </row>
    <row r="39" spans="1:5" x14ac:dyDescent="0.45">
      <c r="A39" s="31" t="s">
        <v>428</v>
      </c>
      <c r="B39" s="4" t="s">
        <v>224</v>
      </c>
      <c r="C39" s="33">
        <f>ROUND(Summary!C108,4)</f>
        <v>0.15040000000000001</v>
      </c>
      <c r="E39" s="2">
        <f t="shared" si="3"/>
        <v>27</v>
      </c>
    </row>
    <row r="40" spans="1:5" x14ac:dyDescent="0.45">
      <c r="A40" s="31" t="s">
        <v>48</v>
      </c>
      <c r="B40" s="26"/>
      <c r="C40" s="33"/>
    </row>
    <row r="41" spans="1:5" x14ac:dyDescent="0.45">
      <c r="A41" s="26"/>
      <c r="B41" s="26"/>
      <c r="C41" s="33"/>
    </row>
    <row r="42" spans="1:5" x14ac:dyDescent="0.45">
      <c r="A42" s="26" t="s">
        <v>235</v>
      </c>
      <c r="B42" s="26"/>
      <c r="C42" s="33"/>
    </row>
    <row r="43" spans="1:5" x14ac:dyDescent="0.45">
      <c r="A43" s="31" t="s">
        <v>236</v>
      </c>
      <c r="B43" s="26"/>
      <c r="C43" s="33"/>
    </row>
    <row r="44" spans="1:5" x14ac:dyDescent="0.45">
      <c r="A44" s="31" t="s">
        <v>69</v>
      </c>
      <c r="B44" s="4" t="s">
        <v>224</v>
      </c>
      <c r="C44" s="33">
        <f>ROUND(Summary!C119,4)</f>
        <v>0</v>
      </c>
      <c r="E44" s="2">
        <f t="shared" ref="E44:E46" si="5">LEN(A44)</f>
        <v>28</v>
      </c>
    </row>
    <row r="45" spans="1:5" x14ac:dyDescent="0.45">
      <c r="A45" s="31" t="s">
        <v>70</v>
      </c>
      <c r="B45" s="4" t="s">
        <v>224</v>
      </c>
      <c r="C45" s="33">
        <f>ROUND(Summary!C120,4)</f>
        <v>0.18310000000000001</v>
      </c>
      <c r="E45" s="2">
        <f t="shared" si="5"/>
        <v>28</v>
      </c>
    </row>
    <row r="46" spans="1:5" x14ac:dyDescent="0.45">
      <c r="A46" s="31" t="s">
        <v>71</v>
      </c>
      <c r="B46" s="4" t="s">
        <v>224</v>
      </c>
      <c r="C46" s="33">
        <f>ROUND(Summary!C121,4)</f>
        <v>0.44650000000000001</v>
      </c>
      <c r="E46" s="2">
        <f t="shared" si="5"/>
        <v>28</v>
      </c>
    </row>
    <row r="47" spans="1:5" x14ac:dyDescent="0.45">
      <c r="A47" s="26"/>
      <c r="B47" s="26"/>
      <c r="C47" s="33"/>
    </row>
    <row r="48" spans="1:5" x14ac:dyDescent="0.45">
      <c r="A48" s="26"/>
      <c r="B48" s="26"/>
      <c r="C48" s="33"/>
    </row>
    <row r="49" spans="1:5" x14ac:dyDescent="0.45">
      <c r="A49" s="26" t="s">
        <v>237</v>
      </c>
      <c r="B49" s="26"/>
      <c r="C49" s="33"/>
    </row>
    <row r="50" spans="1:5" x14ac:dyDescent="0.45">
      <c r="A50" s="31" t="s">
        <v>414</v>
      </c>
      <c r="B50" s="4" t="s">
        <v>224</v>
      </c>
      <c r="C50" s="33">
        <f>ROUND(Summary!C136,4)</f>
        <v>1.7600000000000001E-2</v>
      </c>
      <c r="E50" s="2">
        <f t="shared" ref="E50:E54" si="6">LEN(A50)</f>
        <v>28</v>
      </c>
    </row>
    <row r="51" spans="1:5" x14ac:dyDescent="0.45">
      <c r="A51" s="31" t="s">
        <v>415</v>
      </c>
      <c r="B51" s="4" t="s">
        <v>224</v>
      </c>
      <c r="C51" s="33">
        <f>ROUND(Summary!C140,4)</f>
        <v>7.5600000000000001E-2</v>
      </c>
      <c r="E51" s="2">
        <f t="shared" ref="E51" si="7">LEN(A51)</f>
        <v>28</v>
      </c>
    </row>
    <row r="52" spans="1:5" x14ac:dyDescent="0.45">
      <c r="A52" s="31" t="s">
        <v>416</v>
      </c>
      <c r="B52" s="4" t="s">
        <v>224</v>
      </c>
      <c r="C52" s="33">
        <f>ROUND(Summary!C148,4)</f>
        <v>0.41470000000000001</v>
      </c>
      <c r="E52" s="2">
        <f t="shared" si="6"/>
        <v>28</v>
      </c>
    </row>
    <row r="53" spans="1:5" x14ac:dyDescent="0.45">
      <c r="A53" s="31" t="s">
        <v>417</v>
      </c>
      <c r="B53" s="4" t="s">
        <v>224</v>
      </c>
      <c r="C53" s="33">
        <f>ROUND(Summary!C154,4)</f>
        <v>4.0000000000000002E-4</v>
      </c>
      <c r="E53" s="2">
        <f t="shared" si="6"/>
        <v>28</v>
      </c>
    </row>
    <row r="54" spans="1:5" x14ac:dyDescent="0.45">
      <c r="A54" s="31" t="s">
        <v>418</v>
      </c>
      <c r="B54" s="4" t="s">
        <v>224</v>
      </c>
      <c r="C54" s="33">
        <f>ROUND(Summary!C160,4)</f>
        <v>6.54E-2</v>
      </c>
      <c r="E54" s="2">
        <f t="shared" si="6"/>
        <v>28</v>
      </c>
    </row>
    <row r="55" spans="1:5" x14ac:dyDescent="0.45">
      <c r="A55" s="26"/>
      <c r="B55" s="26"/>
      <c r="C55" s="33"/>
    </row>
    <row r="56" spans="1:5" x14ac:dyDescent="0.45">
      <c r="A56" s="26"/>
      <c r="B56" s="26"/>
      <c r="C56" s="33"/>
    </row>
    <row r="57" spans="1:5" x14ac:dyDescent="0.45">
      <c r="A57" s="26" t="s">
        <v>238</v>
      </c>
      <c r="B57" s="26"/>
      <c r="C57" s="33"/>
    </row>
    <row r="58" spans="1:5" x14ac:dyDescent="0.45">
      <c r="A58" s="31" t="s">
        <v>419</v>
      </c>
      <c r="B58" s="4" t="s">
        <v>224</v>
      </c>
      <c r="C58" s="33">
        <f>ROUND(Summary!C174,4)</f>
        <v>8.9999999999999998E-4</v>
      </c>
      <c r="E58" s="2">
        <f t="shared" ref="E58:E62" si="8">LEN(A58)</f>
        <v>28</v>
      </c>
    </row>
    <row r="59" spans="1:5" x14ac:dyDescent="0.45">
      <c r="A59" s="31" t="s">
        <v>420</v>
      </c>
      <c r="B59" s="4" t="s">
        <v>224</v>
      </c>
      <c r="C59" s="33">
        <f>ROUND(Summary!C180,4)</f>
        <v>2E-3</v>
      </c>
      <c r="E59" s="2">
        <f t="shared" ref="E59" si="9">LEN(A59)</f>
        <v>28</v>
      </c>
    </row>
    <row r="60" spans="1:5" x14ac:dyDescent="0.45">
      <c r="A60" s="31" t="s">
        <v>421</v>
      </c>
      <c r="B60" s="4" t="s">
        <v>224</v>
      </c>
      <c r="C60" s="33">
        <f>ROUND(Summary!C186,4)</f>
        <v>0.41510000000000002</v>
      </c>
      <c r="E60" s="2">
        <f t="shared" si="8"/>
        <v>28</v>
      </c>
    </row>
    <row r="61" spans="1:5" x14ac:dyDescent="0.45">
      <c r="A61" s="31" t="s">
        <v>423</v>
      </c>
      <c r="B61" s="4" t="s">
        <v>224</v>
      </c>
      <c r="C61" s="33">
        <f>ROUND(Summary!C192,4)</f>
        <v>2.01E-2</v>
      </c>
      <c r="E61" s="2">
        <f t="shared" si="8"/>
        <v>28</v>
      </c>
    </row>
    <row r="62" spans="1:5" x14ac:dyDescent="0.45">
      <c r="A62" s="31" t="s">
        <v>422</v>
      </c>
      <c r="B62" s="4" t="s">
        <v>224</v>
      </c>
      <c r="C62" s="33">
        <f>ROUND(Summary!C198,4)</f>
        <v>0.48070000000000002</v>
      </c>
      <c r="E62" s="2">
        <f t="shared" si="8"/>
        <v>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FF0000"/>
  </sheetPr>
  <dimension ref="A1:E62"/>
  <sheetViews>
    <sheetView topLeftCell="A10" zoomScale="90" zoomScaleNormal="90" workbookViewId="0">
      <selection activeCell="C37" sqref="C37"/>
    </sheetView>
  </sheetViews>
  <sheetFormatPr defaultColWidth="9.1328125" defaultRowHeight="14.25" x14ac:dyDescent="0.45"/>
  <cols>
    <col min="1" max="1" width="32.3984375" style="2" bestFit="1" customWidth="1"/>
    <col min="2" max="2" width="5.1328125" style="2" customWidth="1"/>
    <col min="3" max="16384" width="9.1328125" style="2"/>
  </cols>
  <sheetData>
    <row r="1" spans="1:5" x14ac:dyDescent="0.45">
      <c r="A1" s="26" t="s">
        <v>223</v>
      </c>
      <c r="B1" s="26"/>
      <c r="C1" s="26"/>
    </row>
    <row r="2" spans="1:5" x14ac:dyDescent="0.45">
      <c r="A2" s="26"/>
      <c r="B2" s="26"/>
      <c r="C2" s="26"/>
    </row>
    <row r="3" spans="1:5" x14ac:dyDescent="0.45">
      <c r="A3" s="31" t="s">
        <v>225</v>
      </c>
      <c r="B3" s="26"/>
      <c r="C3" s="26"/>
    </row>
    <row r="4" spans="1:5" x14ac:dyDescent="0.45">
      <c r="A4" s="31" t="s">
        <v>226</v>
      </c>
      <c r="B4" s="26"/>
      <c r="C4" s="33"/>
    </row>
    <row r="5" spans="1:5" x14ac:dyDescent="0.45">
      <c r="A5" s="31" t="s">
        <v>12</v>
      </c>
      <c r="B5" s="4" t="s">
        <v>224</v>
      </c>
      <c r="C5" s="33">
        <f>ROUND(Summary!B11,4)</f>
        <v>0.37</v>
      </c>
      <c r="E5" s="2">
        <f>LEN(A5)</f>
        <v>28</v>
      </c>
    </row>
    <row r="6" spans="1:5" x14ac:dyDescent="0.45">
      <c r="A6" s="31" t="s">
        <v>13</v>
      </c>
      <c r="B6" s="4" t="s">
        <v>224</v>
      </c>
      <c r="C6" s="33">
        <f>ROUND(Summary!B12,4)</f>
        <v>9.0999999999999998E-2</v>
      </c>
      <c r="E6" s="2">
        <f t="shared" ref="E6:E7" si="0">LEN(A6)</f>
        <v>28</v>
      </c>
    </row>
    <row r="7" spans="1:5" x14ac:dyDescent="0.45">
      <c r="A7" s="31" t="s">
        <v>14</v>
      </c>
      <c r="B7" s="4" t="s">
        <v>224</v>
      </c>
      <c r="C7" s="33">
        <f>ROUND(Summary!B13,4)</f>
        <v>2.41E-2</v>
      </c>
      <c r="E7" s="2">
        <f t="shared" si="0"/>
        <v>28</v>
      </c>
    </row>
    <row r="8" spans="1:5" x14ac:dyDescent="0.45">
      <c r="A8" s="26"/>
      <c r="B8" s="26"/>
      <c r="C8" s="33"/>
    </row>
    <row r="9" spans="1:5" x14ac:dyDescent="0.45">
      <c r="A9" s="26"/>
      <c r="B9" s="26"/>
      <c r="C9" s="33"/>
    </row>
    <row r="10" spans="1:5" x14ac:dyDescent="0.45">
      <c r="A10" s="31" t="s">
        <v>228</v>
      </c>
      <c r="B10" s="26"/>
      <c r="C10" s="33"/>
    </row>
    <row r="11" spans="1:5" x14ac:dyDescent="0.45">
      <c r="A11" s="31" t="s">
        <v>227</v>
      </c>
      <c r="B11" s="26"/>
      <c r="C11" s="33"/>
    </row>
    <row r="12" spans="1:5" x14ac:dyDescent="0.45">
      <c r="A12" s="31" t="s">
        <v>280</v>
      </c>
      <c r="B12" s="4" t="s">
        <v>224</v>
      </c>
      <c r="C12" s="33">
        <f>ROUND(Summary!B28,4)</f>
        <v>0.42820000000000003</v>
      </c>
      <c r="E12" s="2">
        <f>LEN(A12)</f>
        <v>28</v>
      </c>
    </row>
    <row r="13" spans="1:5" x14ac:dyDescent="0.45">
      <c r="A13" s="26"/>
      <c r="B13" s="26"/>
      <c r="C13" s="33"/>
    </row>
    <row r="14" spans="1:5" x14ac:dyDescent="0.45">
      <c r="A14" s="26"/>
      <c r="B14" s="26"/>
      <c r="C14" s="33"/>
    </row>
    <row r="15" spans="1:5" x14ac:dyDescent="0.45">
      <c r="A15" s="26" t="s">
        <v>231</v>
      </c>
      <c r="B15" s="26"/>
      <c r="C15" s="33"/>
    </row>
    <row r="16" spans="1:5" x14ac:dyDescent="0.45">
      <c r="A16" s="31" t="s">
        <v>232</v>
      </c>
      <c r="B16" s="26"/>
      <c r="C16" s="33"/>
    </row>
    <row r="17" spans="1:5" x14ac:dyDescent="0.45">
      <c r="A17" s="31" t="s">
        <v>281</v>
      </c>
      <c r="B17" s="4" t="s">
        <v>224</v>
      </c>
      <c r="C17" s="33">
        <f>ROUND(Summary!B39,4)</f>
        <v>1</v>
      </c>
      <c r="E17" s="2">
        <f t="shared" ref="E17:E19" si="1">LEN(A17)</f>
        <v>28</v>
      </c>
    </row>
    <row r="18" spans="1:5" x14ac:dyDescent="0.45">
      <c r="A18" s="31" t="s">
        <v>282</v>
      </c>
      <c r="B18" s="4" t="s">
        <v>224</v>
      </c>
      <c r="C18" s="33">
        <f>ROUND(Summary!B40,4)</f>
        <v>0.25430000000000003</v>
      </c>
      <c r="E18" s="2">
        <f t="shared" si="1"/>
        <v>28</v>
      </c>
    </row>
    <row r="19" spans="1:5" x14ac:dyDescent="0.45">
      <c r="A19" s="31" t="s">
        <v>283</v>
      </c>
      <c r="B19" s="4" t="s">
        <v>224</v>
      </c>
      <c r="C19" s="33">
        <f>ROUND(Summary!B41,4)</f>
        <v>0.1641</v>
      </c>
      <c r="E19" s="2">
        <f t="shared" si="1"/>
        <v>28</v>
      </c>
    </row>
    <row r="20" spans="1:5" x14ac:dyDescent="0.45">
      <c r="A20" s="26"/>
      <c r="B20" s="26"/>
      <c r="C20" s="33"/>
    </row>
    <row r="21" spans="1:5" x14ac:dyDescent="0.45">
      <c r="A21" s="26"/>
      <c r="B21" s="26"/>
      <c r="C21" s="33"/>
    </row>
    <row r="22" spans="1:5" x14ac:dyDescent="0.45">
      <c r="A22" s="26" t="s">
        <v>233</v>
      </c>
      <c r="B22" s="26"/>
      <c r="C22" s="33"/>
    </row>
    <row r="23" spans="1:5" x14ac:dyDescent="0.45">
      <c r="A23" s="31" t="s">
        <v>234</v>
      </c>
      <c r="B23" s="26"/>
      <c r="C23" s="33"/>
    </row>
    <row r="24" spans="1:5" x14ac:dyDescent="0.45">
      <c r="A24" s="31" t="s">
        <v>284</v>
      </c>
      <c r="B24" s="4" t="s">
        <v>224</v>
      </c>
      <c r="C24" s="33">
        <f>ROUND(Summary!B56,4)</f>
        <v>0.39100000000000001</v>
      </c>
      <c r="E24" s="2">
        <f>LEN(A24)</f>
        <v>28</v>
      </c>
    </row>
    <row r="25" spans="1:5" x14ac:dyDescent="0.45">
      <c r="A25" s="26"/>
      <c r="B25" s="26"/>
      <c r="C25" s="33"/>
    </row>
    <row r="26" spans="1:5" x14ac:dyDescent="0.45">
      <c r="A26" s="26"/>
      <c r="B26" s="26"/>
      <c r="C26" s="33"/>
    </row>
    <row r="27" spans="1:5" x14ac:dyDescent="0.45">
      <c r="A27" s="26" t="s">
        <v>229</v>
      </c>
      <c r="B27" s="26"/>
      <c r="C27" s="33"/>
    </row>
    <row r="28" spans="1:5" x14ac:dyDescent="0.45">
      <c r="A28" s="31" t="s">
        <v>230</v>
      </c>
      <c r="B28" s="26"/>
      <c r="C28" s="33"/>
    </row>
    <row r="29" spans="1:5" x14ac:dyDescent="0.45">
      <c r="A29" s="31" t="s">
        <v>285</v>
      </c>
      <c r="B29" s="4" t="s">
        <v>224</v>
      </c>
      <c r="C29" s="33">
        <f>ROUND(Summary!B67,4)</f>
        <v>0.60840000000000005</v>
      </c>
      <c r="E29" s="2">
        <f t="shared" ref="E29:E31" si="2">LEN(A29)</f>
        <v>28</v>
      </c>
    </row>
    <row r="30" spans="1:5" x14ac:dyDescent="0.45">
      <c r="A30" s="31" t="s">
        <v>286</v>
      </c>
      <c r="B30" s="4" t="s">
        <v>224</v>
      </c>
      <c r="C30" s="33">
        <f>ROUND(Summary!B68,4)</f>
        <v>6.3E-2</v>
      </c>
      <c r="E30" s="2">
        <f t="shared" si="2"/>
        <v>28</v>
      </c>
    </row>
    <row r="31" spans="1:5" x14ac:dyDescent="0.45">
      <c r="A31" s="31" t="s">
        <v>287</v>
      </c>
      <c r="B31" s="4" t="s">
        <v>224</v>
      </c>
      <c r="C31" s="33">
        <f>ROUND(Summary!B69,4)</f>
        <v>1.6799999999999999E-2</v>
      </c>
      <c r="E31" s="2">
        <f t="shared" si="2"/>
        <v>28</v>
      </c>
    </row>
    <row r="32" spans="1:5" x14ac:dyDescent="0.45">
      <c r="A32" s="31" t="s">
        <v>11</v>
      </c>
      <c r="B32" s="26"/>
      <c r="C32" s="33"/>
    </row>
    <row r="33" spans="1:5" x14ac:dyDescent="0.45">
      <c r="A33" s="26"/>
      <c r="B33" s="26"/>
      <c r="C33" s="33"/>
    </row>
    <row r="34" spans="1:5" x14ac:dyDescent="0.45">
      <c r="A34" s="26" t="s">
        <v>235</v>
      </c>
      <c r="B34" s="26"/>
      <c r="C34" s="33"/>
    </row>
    <row r="35" spans="1:5" x14ac:dyDescent="0.45">
      <c r="A35" s="31" t="s">
        <v>424</v>
      </c>
      <c r="B35" s="4" t="s">
        <v>224</v>
      </c>
      <c r="C35" s="33">
        <f>ROUND(Summary!B84,4)</f>
        <v>4.7999999999999996E-3</v>
      </c>
      <c r="E35" s="2">
        <f t="shared" ref="E35:E39" si="3">LEN(A35)</f>
        <v>27</v>
      </c>
    </row>
    <row r="36" spans="1:5" x14ac:dyDescent="0.45">
      <c r="A36" s="31" t="s">
        <v>425</v>
      </c>
      <c r="B36" s="4" t="s">
        <v>224</v>
      </c>
      <c r="C36" s="33">
        <f>ROUND(Summary!B90,4)</f>
        <v>3.5099999999999999E-2</v>
      </c>
      <c r="E36" s="2">
        <f t="shared" ref="E36" si="4">LEN(A36)</f>
        <v>27</v>
      </c>
    </row>
    <row r="37" spans="1:5" x14ac:dyDescent="0.45">
      <c r="A37" s="31" t="s">
        <v>426</v>
      </c>
      <c r="B37" s="4" t="s">
        <v>224</v>
      </c>
      <c r="C37" s="33">
        <f>ROUND(Summary!B96,4)</f>
        <v>0.3866</v>
      </c>
      <c r="E37" s="2">
        <f t="shared" si="3"/>
        <v>27</v>
      </c>
    </row>
    <row r="38" spans="1:5" x14ac:dyDescent="0.45">
      <c r="A38" s="31" t="s">
        <v>427</v>
      </c>
      <c r="B38" s="4" t="s">
        <v>224</v>
      </c>
      <c r="C38" s="33">
        <f>ROUND(Summary!B102,4)</f>
        <v>2.2100000000000002E-2</v>
      </c>
      <c r="E38" s="2">
        <f t="shared" si="3"/>
        <v>27</v>
      </c>
    </row>
    <row r="39" spans="1:5" x14ac:dyDescent="0.45">
      <c r="A39" s="31" t="s">
        <v>428</v>
      </c>
      <c r="B39" s="4" t="s">
        <v>224</v>
      </c>
      <c r="C39" s="33">
        <f>ROUND(Summary!B108,4)</f>
        <v>0.24890000000000001</v>
      </c>
      <c r="E39" s="2">
        <f t="shared" si="3"/>
        <v>27</v>
      </c>
    </row>
    <row r="40" spans="1:5" x14ac:dyDescent="0.45">
      <c r="A40" s="31" t="s">
        <v>48</v>
      </c>
      <c r="B40" s="26"/>
      <c r="C40" s="33"/>
    </row>
    <row r="41" spans="1:5" x14ac:dyDescent="0.45">
      <c r="A41" s="26"/>
      <c r="B41" s="26"/>
      <c r="C41" s="33"/>
    </row>
    <row r="42" spans="1:5" x14ac:dyDescent="0.45">
      <c r="A42" s="26" t="s">
        <v>235</v>
      </c>
      <c r="B42" s="26"/>
      <c r="C42" s="33"/>
    </row>
    <row r="43" spans="1:5" x14ac:dyDescent="0.45">
      <c r="A43" s="31" t="s">
        <v>236</v>
      </c>
      <c r="B43" s="26"/>
      <c r="C43" s="33"/>
    </row>
    <row r="44" spans="1:5" x14ac:dyDescent="0.45">
      <c r="A44" s="31" t="s">
        <v>69</v>
      </c>
      <c r="B44" s="4" t="s">
        <v>224</v>
      </c>
      <c r="C44" s="33">
        <f>ROUND(Summary!B119,4)</f>
        <v>0</v>
      </c>
      <c r="E44" s="2">
        <f t="shared" ref="E44:E46" si="5">LEN(A44)</f>
        <v>28</v>
      </c>
    </row>
    <row r="45" spans="1:5" x14ac:dyDescent="0.45">
      <c r="A45" s="31" t="s">
        <v>70</v>
      </c>
      <c r="B45" s="4" t="s">
        <v>224</v>
      </c>
      <c r="C45" s="33">
        <f>ROUND(Summary!B120,4)</f>
        <v>0.29909999999999998</v>
      </c>
      <c r="E45" s="2">
        <f t="shared" si="5"/>
        <v>28</v>
      </c>
    </row>
    <row r="46" spans="1:5" x14ac:dyDescent="0.45">
      <c r="A46" s="31" t="s">
        <v>71</v>
      </c>
      <c r="B46" s="4" t="s">
        <v>224</v>
      </c>
      <c r="C46" s="33">
        <f>ROUND(Summary!B121,4)</f>
        <v>0.61280000000000001</v>
      </c>
      <c r="E46" s="2">
        <f t="shared" si="5"/>
        <v>28</v>
      </c>
    </row>
    <row r="47" spans="1:5" x14ac:dyDescent="0.45">
      <c r="A47" s="26"/>
      <c r="B47" s="26"/>
      <c r="C47" s="33"/>
    </row>
    <row r="48" spans="1:5" x14ac:dyDescent="0.45">
      <c r="A48" s="26"/>
      <c r="B48" s="26"/>
      <c r="C48" s="33"/>
    </row>
    <row r="49" spans="1:5" x14ac:dyDescent="0.45">
      <c r="A49" s="26" t="s">
        <v>237</v>
      </c>
      <c r="B49" s="26"/>
      <c r="C49" s="33"/>
    </row>
    <row r="50" spans="1:5" x14ac:dyDescent="0.45">
      <c r="A50" s="31" t="s">
        <v>414</v>
      </c>
      <c r="B50" s="4" t="s">
        <v>224</v>
      </c>
      <c r="C50" s="33">
        <f>ROUND(Summary!B136,4)</f>
        <v>7.4000000000000003E-3</v>
      </c>
      <c r="E50" s="2">
        <f t="shared" ref="E50:E54" si="6">LEN(A50)</f>
        <v>28</v>
      </c>
    </row>
    <row r="51" spans="1:5" x14ac:dyDescent="0.45">
      <c r="A51" s="31" t="s">
        <v>415</v>
      </c>
      <c r="B51" s="4" t="s">
        <v>224</v>
      </c>
      <c r="C51" s="33">
        <f>ROUND(Summary!B142,4)</f>
        <v>5.33E-2</v>
      </c>
      <c r="E51" s="2">
        <f t="shared" ref="E51" si="7">LEN(A51)</f>
        <v>28</v>
      </c>
    </row>
    <row r="52" spans="1:5" x14ac:dyDescent="0.45">
      <c r="A52" s="31" t="s">
        <v>416</v>
      </c>
      <c r="B52" s="4" t="s">
        <v>224</v>
      </c>
      <c r="C52" s="33">
        <f>ROUND(Summary!B148,4)</f>
        <v>0.39140000000000003</v>
      </c>
      <c r="E52" s="2">
        <f t="shared" si="6"/>
        <v>28</v>
      </c>
    </row>
    <row r="53" spans="1:5" x14ac:dyDescent="0.45">
      <c r="A53" s="31" t="s">
        <v>417</v>
      </c>
      <c r="B53" s="4" t="s">
        <v>224</v>
      </c>
      <c r="C53" s="33">
        <f>ROUND(Summary!B154,4)</f>
        <v>3.5999999999999999E-3</v>
      </c>
      <c r="E53" s="2">
        <f t="shared" si="6"/>
        <v>28</v>
      </c>
    </row>
    <row r="54" spans="1:5" x14ac:dyDescent="0.45">
      <c r="A54" s="31" t="s">
        <v>418</v>
      </c>
      <c r="B54" s="4" t="s">
        <v>224</v>
      </c>
      <c r="C54" s="33">
        <f>ROUND(Summary!B160,4)</f>
        <v>9.3200000000000005E-2</v>
      </c>
      <c r="E54" s="2">
        <f t="shared" si="6"/>
        <v>28</v>
      </c>
    </row>
    <row r="55" spans="1:5" x14ac:dyDescent="0.45">
      <c r="A55" s="26"/>
      <c r="B55" s="26"/>
      <c r="C55" s="33"/>
    </row>
    <row r="56" spans="1:5" x14ac:dyDescent="0.45">
      <c r="A56" s="26"/>
      <c r="B56" s="26"/>
      <c r="C56" s="33"/>
    </row>
    <row r="57" spans="1:5" x14ac:dyDescent="0.45">
      <c r="A57" s="26" t="s">
        <v>238</v>
      </c>
      <c r="B57" s="26"/>
      <c r="C57" s="33"/>
    </row>
    <row r="58" spans="1:5" x14ac:dyDescent="0.45">
      <c r="A58" s="31" t="s">
        <v>419</v>
      </c>
      <c r="B58" s="4" t="s">
        <v>224</v>
      </c>
      <c r="C58" s="33">
        <f>ROUND(Summary!B174,4)</f>
        <v>5.9999999999999995E-4</v>
      </c>
      <c r="E58" s="2">
        <f t="shared" ref="E58:E62" si="8">LEN(A58)</f>
        <v>28</v>
      </c>
    </row>
    <row r="59" spans="1:5" x14ac:dyDescent="0.45">
      <c r="A59" s="31" t="s">
        <v>420</v>
      </c>
      <c r="B59" s="4" t="s">
        <v>224</v>
      </c>
      <c r="C59" s="33">
        <f>ROUND(Summary!B180,4)</f>
        <v>5.8999999999999999E-3</v>
      </c>
      <c r="E59" s="2">
        <f t="shared" ref="E59" si="9">LEN(A59)</f>
        <v>28</v>
      </c>
    </row>
    <row r="60" spans="1:5" x14ac:dyDescent="0.45">
      <c r="A60" s="31" t="s">
        <v>421</v>
      </c>
      <c r="B60" s="4" t="s">
        <v>224</v>
      </c>
      <c r="C60" s="33">
        <f>ROUND(Summary!B186,4)</f>
        <v>0.37890000000000001</v>
      </c>
      <c r="E60" s="2">
        <f t="shared" si="8"/>
        <v>28</v>
      </c>
    </row>
    <row r="61" spans="1:5" x14ac:dyDescent="0.45">
      <c r="A61" s="31" t="s">
        <v>423</v>
      </c>
      <c r="B61" s="4" t="s">
        <v>224</v>
      </c>
      <c r="C61" s="33">
        <f>ROUND(Summary!B192,4)</f>
        <v>5.1700000000000003E-2</v>
      </c>
      <c r="E61" s="2">
        <f t="shared" si="8"/>
        <v>28</v>
      </c>
    </row>
    <row r="62" spans="1:5" x14ac:dyDescent="0.45">
      <c r="A62" s="31" t="s">
        <v>422</v>
      </c>
      <c r="B62" s="4" t="s">
        <v>224</v>
      </c>
      <c r="C62" s="33">
        <f>ROUND(Summary!B198,4)</f>
        <v>0.49869999999999998</v>
      </c>
      <c r="E62" s="2">
        <f t="shared" si="8"/>
        <v>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A1:E54"/>
  <sheetViews>
    <sheetView topLeftCell="A7" zoomScale="90" zoomScaleNormal="90" workbookViewId="0">
      <selection activeCell="A29" sqref="A29:A54"/>
    </sheetView>
  </sheetViews>
  <sheetFormatPr defaultColWidth="9.1328125" defaultRowHeight="14.25" x14ac:dyDescent="0.45"/>
  <cols>
    <col min="1" max="1" width="31.86328125" style="2" customWidth="1"/>
    <col min="2" max="2" width="5.1328125" style="2" customWidth="1"/>
    <col min="3" max="16384" width="9.1328125" style="2"/>
  </cols>
  <sheetData>
    <row r="1" spans="1:5" x14ac:dyDescent="0.45">
      <c r="A1" s="26" t="s">
        <v>272</v>
      </c>
      <c r="B1" s="26"/>
      <c r="C1" s="26"/>
    </row>
    <row r="2" spans="1:5" x14ac:dyDescent="0.45">
      <c r="A2" s="26"/>
      <c r="B2" s="26"/>
      <c r="C2" s="26"/>
    </row>
    <row r="3" spans="1:5" x14ac:dyDescent="0.45">
      <c r="A3" s="31" t="s">
        <v>225</v>
      </c>
      <c r="B3" s="26"/>
      <c r="C3" s="26"/>
    </row>
    <row r="4" spans="1:5" x14ac:dyDescent="0.45">
      <c r="A4" s="31" t="s">
        <v>226</v>
      </c>
      <c r="B4" s="26"/>
      <c r="C4" s="33"/>
    </row>
    <row r="5" spans="1:5" x14ac:dyDescent="0.45">
      <c r="A5" s="31" t="s">
        <v>240</v>
      </c>
      <c r="B5" s="4" t="s">
        <v>224</v>
      </c>
      <c r="C5" s="33">
        <f>ROUND(Summary!G14,4)</f>
        <v>7.0900000000000005E-2</v>
      </c>
      <c r="E5" s="2">
        <f>LEN(A5)</f>
        <v>28</v>
      </c>
    </row>
    <row r="6" spans="1:5" x14ac:dyDescent="0.45">
      <c r="A6" s="26"/>
      <c r="B6" s="26"/>
      <c r="C6" s="33"/>
    </row>
    <row r="7" spans="1:5" x14ac:dyDescent="0.45">
      <c r="A7" s="26"/>
      <c r="B7" s="26"/>
      <c r="C7" s="33"/>
    </row>
    <row r="8" spans="1:5" x14ac:dyDescent="0.45">
      <c r="A8" s="31" t="s">
        <v>228</v>
      </c>
      <c r="B8" s="26"/>
      <c r="C8" s="33"/>
    </row>
    <row r="9" spans="1:5" x14ac:dyDescent="0.45">
      <c r="A9" s="31" t="s">
        <v>227</v>
      </c>
      <c r="B9" s="26"/>
      <c r="C9" s="33"/>
    </row>
    <row r="10" spans="1:5" x14ac:dyDescent="0.45">
      <c r="A10" s="31" t="s">
        <v>288</v>
      </c>
      <c r="B10" s="4" t="s">
        <v>224</v>
      </c>
      <c r="C10" s="33">
        <f>ROUND(Summary!G28,4)</f>
        <v>9.2600000000000002E-2</v>
      </c>
      <c r="E10" s="2">
        <f>LEN(A10)</f>
        <v>28</v>
      </c>
    </row>
    <row r="11" spans="1:5" x14ac:dyDescent="0.45">
      <c r="A11" s="26"/>
      <c r="B11" s="26"/>
      <c r="C11" s="33"/>
    </row>
    <row r="12" spans="1:5" x14ac:dyDescent="0.45">
      <c r="A12" s="26"/>
      <c r="B12" s="26"/>
      <c r="C12" s="33"/>
    </row>
    <row r="13" spans="1:5" x14ac:dyDescent="0.45">
      <c r="A13" s="26" t="s">
        <v>231</v>
      </c>
      <c r="B13" s="26"/>
      <c r="C13" s="33"/>
    </row>
    <row r="14" spans="1:5" x14ac:dyDescent="0.45">
      <c r="A14" s="31" t="s">
        <v>232</v>
      </c>
      <c r="B14" s="26"/>
      <c r="C14" s="33"/>
    </row>
    <row r="15" spans="1:5" x14ac:dyDescent="0.45">
      <c r="A15" s="31" t="s">
        <v>289</v>
      </c>
      <c r="B15" s="4" t="s">
        <v>224</v>
      </c>
      <c r="C15" s="33">
        <f>ROUND(Summary!G42,4)</f>
        <v>0.57530000000000003</v>
      </c>
      <c r="E15" s="2">
        <f>LEN(A15)</f>
        <v>28</v>
      </c>
    </row>
    <row r="16" spans="1:5" x14ac:dyDescent="0.45">
      <c r="A16" s="26"/>
      <c r="B16" s="26"/>
      <c r="C16" s="33"/>
    </row>
    <row r="17" spans="1:5" x14ac:dyDescent="0.45">
      <c r="A17" s="26"/>
      <c r="B17" s="26"/>
      <c r="C17" s="33"/>
    </row>
    <row r="18" spans="1:5" x14ac:dyDescent="0.45">
      <c r="A18" s="26" t="s">
        <v>233</v>
      </c>
      <c r="B18" s="26"/>
      <c r="C18" s="33"/>
    </row>
    <row r="19" spans="1:5" x14ac:dyDescent="0.45">
      <c r="A19" s="31" t="s">
        <v>234</v>
      </c>
      <c r="B19" s="26"/>
      <c r="C19" s="33"/>
    </row>
    <row r="20" spans="1:5" x14ac:dyDescent="0.45">
      <c r="A20" s="31" t="s">
        <v>290</v>
      </c>
      <c r="B20" s="4" t="s">
        <v>224</v>
      </c>
      <c r="C20" s="33">
        <f>ROUND(Summary!G56,4)</f>
        <v>0.55110000000000003</v>
      </c>
      <c r="E20" s="2">
        <f>LEN(A20)</f>
        <v>28</v>
      </c>
    </row>
    <row r="21" spans="1:5" x14ac:dyDescent="0.45">
      <c r="A21" s="26"/>
      <c r="B21" s="26"/>
      <c r="C21" s="33"/>
    </row>
    <row r="22" spans="1:5" x14ac:dyDescent="0.45">
      <c r="A22" s="26"/>
      <c r="B22" s="26"/>
      <c r="C22" s="33"/>
    </row>
    <row r="23" spans="1:5" x14ac:dyDescent="0.45">
      <c r="A23" s="26" t="s">
        <v>229</v>
      </c>
      <c r="B23" s="26"/>
      <c r="C23" s="33"/>
    </row>
    <row r="24" spans="1:5" x14ac:dyDescent="0.45">
      <c r="A24" s="31" t="s">
        <v>230</v>
      </c>
      <c r="B24" s="26"/>
      <c r="C24" s="33"/>
    </row>
    <row r="25" spans="1:5" x14ac:dyDescent="0.45">
      <c r="A25" s="31" t="s">
        <v>291</v>
      </c>
      <c r="B25" s="4" t="s">
        <v>224</v>
      </c>
      <c r="C25" s="33">
        <f>ROUND(Summary!G70,4)</f>
        <v>5.7999999999999996E-3</v>
      </c>
      <c r="E25" s="2">
        <f>LEN(A25)</f>
        <v>28</v>
      </c>
    </row>
    <row r="26" spans="1:5" x14ac:dyDescent="0.45">
      <c r="A26" s="31" t="s">
        <v>11</v>
      </c>
      <c r="B26" s="26"/>
      <c r="C26" s="33"/>
    </row>
    <row r="27" spans="1:5" x14ac:dyDescent="0.45">
      <c r="A27" s="26"/>
      <c r="B27" s="26"/>
      <c r="C27" s="33"/>
    </row>
    <row r="28" spans="1:5" x14ac:dyDescent="0.45">
      <c r="A28" s="26" t="s">
        <v>235</v>
      </c>
      <c r="B28" s="26"/>
      <c r="C28" s="33"/>
    </row>
    <row r="29" spans="1:5" x14ac:dyDescent="0.45">
      <c r="A29" s="31" t="s">
        <v>399</v>
      </c>
      <c r="B29" s="4" t="s">
        <v>224</v>
      </c>
      <c r="C29" s="33">
        <f>ROUND(Summary!G84,4)</f>
        <v>1.6999999999999999E-3</v>
      </c>
      <c r="E29" s="2">
        <f>LEN(A29)</f>
        <v>27</v>
      </c>
    </row>
    <row r="30" spans="1:5" x14ac:dyDescent="0.45">
      <c r="A30" s="31" t="s">
        <v>402</v>
      </c>
      <c r="B30" s="4" t="s">
        <v>224</v>
      </c>
      <c r="C30" s="33">
        <f>ROUND(Summary!G90,4)</f>
        <v>8.9700000000000002E-2</v>
      </c>
      <c r="E30" s="2">
        <f>LEN(A30)</f>
        <v>27</v>
      </c>
    </row>
    <row r="31" spans="1:5" x14ac:dyDescent="0.45">
      <c r="A31" s="31" t="s">
        <v>400</v>
      </c>
      <c r="B31" s="4" t="s">
        <v>224</v>
      </c>
      <c r="C31" s="33">
        <f>ROUND(Summary!G96,4)</f>
        <v>0.55410000000000004</v>
      </c>
      <c r="E31" s="2">
        <f>LEN(A31)</f>
        <v>27</v>
      </c>
    </row>
    <row r="32" spans="1:5" x14ac:dyDescent="0.45">
      <c r="A32" s="31" t="s">
        <v>401</v>
      </c>
      <c r="B32" s="4" t="s">
        <v>224</v>
      </c>
      <c r="C32" s="33">
        <f>ROUND(Summary!G102,4)</f>
        <v>8.0000000000000004E-4</v>
      </c>
      <c r="E32" s="2">
        <f>LEN(A32)</f>
        <v>27</v>
      </c>
    </row>
    <row r="33" spans="1:5" x14ac:dyDescent="0.45">
      <c r="A33" s="31" t="s">
        <v>403</v>
      </c>
      <c r="B33" s="4" t="s">
        <v>224</v>
      </c>
      <c r="C33" s="33">
        <f>ROUND(Summary!G108,4)</f>
        <v>8.6300000000000002E-2</v>
      </c>
      <c r="E33" s="2">
        <f>LEN(A33)</f>
        <v>27</v>
      </c>
    </row>
    <row r="34" spans="1:5" x14ac:dyDescent="0.45">
      <c r="A34" s="31" t="s">
        <v>48</v>
      </c>
      <c r="B34" s="26"/>
      <c r="C34" s="33"/>
    </row>
    <row r="35" spans="1:5" x14ac:dyDescent="0.45">
      <c r="A35" s="26"/>
      <c r="B35" s="26"/>
      <c r="C35" s="33"/>
    </row>
    <row r="36" spans="1:5" x14ac:dyDescent="0.45">
      <c r="A36" s="26" t="s">
        <v>235</v>
      </c>
      <c r="B36" s="26"/>
      <c r="C36" s="33"/>
    </row>
    <row r="37" spans="1:5" x14ac:dyDescent="0.45">
      <c r="A37" s="31" t="s">
        <v>236</v>
      </c>
      <c r="B37" s="26"/>
      <c r="C37" s="33"/>
    </row>
    <row r="38" spans="1:5" x14ac:dyDescent="0.45">
      <c r="A38" s="31" t="s">
        <v>241</v>
      </c>
      <c r="B38" s="4" t="s">
        <v>224</v>
      </c>
      <c r="C38" s="33">
        <f>ROUND(Summary!G122,4)</f>
        <v>6.2199999999999998E-2</v>
      </c>
      <c r="E38" s="2">
        <f>LEN(A38)</f>
        <v>28</v>
      </c>
    </row>
    <row r="39" spans="1:5" x14ac:dyDescent="0.45">
      <c r="A39" s="26"/>
      <c r="B39" s="26"/>
      <c r="C39" s="33"/>
    </row>
    <row r="40" spans="1:5" x14ac:dyDescent="0.45">
      <c r="A40" s="26"/>
      <c r="B40" s="26"/>
      <c r="C40" s="33"/>
    </row>
    <row r="41" spans="1:5" x14ac:dyDescent="0.45">
      <c r="A41" s="26" t="s">
        <v>237</v>
      </c>
      <c r="B41" s="26"/>
      <c r="C41" s="33"/>
    </row>
    <row r="42" spans="1:5" x14ac:dyDescent="0.45">
      <c r="A42" s="31" t="s">
        <v>404</v>
      </c>
      <c r="B42" s="4" t="s">
        <v>224</v>
      </c>
      <c r="C42" s="33">
        <f>ROUND(Summary!G136,4)</f>
        <v>1.6999999999999999E-3</v>
      </c>
      <c r="E42" s="2">
        <f>LEN(A42)</f>
        <v>28</v>
      </c>
    </row>
    <row r="43" spans="1:5" x14ac:dyDescent="0.45">
      <c r="A43" s="31" t="s">
        <v>405</v>
      </c>
      <c r="B43" s="4" t="s">
        <v>224</v>
      </c>
      <c r="C43" s="33">
        <f>ROUND(Summary!G142,4)</f>
        <v>8.8999999999999996E-2</v>
      </c>
      <c r="E43" s="2">
        <f>LEN(A43)</f>
        <v>28</v>
      </c>
    </row>
    <row r="44" spans="1:5" x14ac:dyDescent="0.45">
      <c r="A44" s="31" t="s">
        <v>406</v>
      </c>
      <c r="B44" s="4" t="s">
        <v>224</v>
      </c>
      <c r="C44" s="33">
        <f>ROUND(Summary!G148,4)</f>
        <v>0.5696</v>
      </c>
      <c r="E44" s="2">
        <f>LEN(A44)</f>
        <v>28</v>
      </c>
    </row>
    <row r="45" spans="1:5" x14ac:dyDescent="0.45">
      <c r="A45" s="31" t="s">
        <v>407</v>
      </c>
      <c r="B45" s="4" t="s">
        <v>224</v>
      </c>
      <c r="C45" s="33">
        <f>ROUND(Summary!G154,4)</f>
        <v>5.0000000000000001E-4</v>
      </c>
      <c r="E45" s="2">
        <f>LEN(A45)</f>
        <v>28</v>
      </c>
    </row>
    <row r="46" spans="1:5" x14ac:dyDescent="0.45">
      <c r="A46" s="31" t="s">
        <v>408</v>
      </c>
      <c r="B46" s="4" t="s">
        <v>224</v>
      </c>
      <c r="C46" s="33">
        <f>ROUND(Summary!G160,4)</f>
        <v>6.2899999999999998E-2</v>
      </c>
      <c r="E46" s="2">
        <f>LEN(A46)</f>
        <v>28</v>
      </c>
    </row>
    <row r="47" spans="1:5" x14ac:dyDescent="0.45">
      <c r="A47" s="26"/>
      <c r="B47" s="26"/>
      <c r="C47" s="33"/>
    </row>
    <row r="48" spans="1:5" x14ac:dyDescent="0.45">
      <c r="A48" s="26"/>
      <c r="B48" s="26"/>
      <c r="C48" s="33"/>
    </row>
    <row r="49" spans="1:5" x14ac:dyDescent="0.45">
      <c r="A49" s="26" t="s">
        <v>238</v>
      </c>
      <c r="B49" s="26"/>
      <c r="C49" s="33"/>
    </row>
    <row r="50" spans="1:5" x14ac:dyDescent="0.45">
      <c r="A50" s="31" t="s">
        <v>409</v>
      </c>
      <c r="B50" s="4" t="s">
        <v>224</v>
      </c>
      <c r="C50" s="33">
        <f>ROUND(Summary!G174,4)</f>
        <v>5.0000000000000001E-3</v>
      </c>
      <c r="E50" s="2">
        <f>LEN(A50)</f>
        <v>28</v>
      </c>
    </row>
    <row r="51" spans="1:5" x14ac:dyDescent="0.45">
      <c r="A51" s="31" t="s">
        <v>410</v>
      </c>
      <c r="B51" s="4" t="s">
        <v>224</v>
      </c>
      <c r="C51" s="33">
        <f>ROUND(Summary!G180,4)</f>
        <v>0.10050000000000001</v>
      </c>
      <c r="E51" s="2">
        <f>LEN(A51)</f>
        <v>28</v>
      </c>
    </row>
    <row r="52" spans="1:5" x14ac:dyDescent="0.45">
      <c r="A52" s="31" t="s">
        <v>411</v>
      </c>
      <c r="B52" s="4" t="s">
        <v>224</v>
      </c>
      <c r="C52" s="33">
        <f>ROUND(Summary!G186,4)</f>
        <v>0.31759999999999999</v>
      </c>
      <c r="E52" s="2">
        <f>LEN(A52)</f>
        <v>28</v>
      </c>
    </row>
    <row r="53" spans="1:5" x14ac:dyDescent="0.45">
      <c r="A53" s="31" t="s">
        <v>412</v>
      </c>
      <c r="B53" s="4" t="s">
        <v>224</v>
      </c>
      <c r="C53" s="33">
        <f>ROUND(Summary!G192,4)</f>
        <v>5.0000000000000001E-3</v>
      </c>
      <c r="E53" s="2">
        <f>LEN(A53)</f>
        <v>28</v>
      </c>
    </row>
    <row r="54" spans="1:5" x14ac:dyDescent="0.45">
      <c r="A54" s="31" t="s">
        <v>413</v>
      </c>
      <c r="B54" s="4" t="s">
        <v>224</v>
      </c>
      <c r="C54" s="33">
        <f>ROUND(Summary!G198,4)</f>
        <v>0.44</v>
      </c>
      <c r="E54" s="2">
        <f>LEN(A54)</f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FF0000"/>
  </sheetPr>
  <dimension ref="A1:E54"/>
  <sheetViews>
    <sheetView zoomScale="85" zoomScaleNormal="85" workbookViewId="0">
      <selection activeCell="G34" sqref="G34"/>
    </sheetView>
  </sheetViews>
  <sheetFormatPr defaultColWidth="9.1328125" defaultRowHeight="14.25" x14ac:dyDescent="0.45"/>
  <cols>
    <col min="1" max="1" width="31.86328125" style="2" bestFit="1" customWidth="1"/>
    <col min="2" max="2" width="5.1328125" style="2" customWidth="1"/>
    <col min="3" max="16384" width="9.1328125" style="2"/>
  </cols>
  <sheetData>
    <row r="1" spans="1:5" x14ac:dyDescent="0.45">
      <c r="A1" s="26" t="s">
        <v>239</v>
      </c>
      <c r="B1" s="26"/>
      <c r="C1" s="26"/>
    </row>
    <row r="2" spans="1:5" x14ac:dyDescent="0.45">
      <c r="A2" s="26"/>
      <c r="B2" s="26"/>
      <c r="C2" s="26"/>
    </row>
    <row r="3" spans="1:5" x14ac:dyDescent="0.45">
      <c r="A3" s="31" t="s">
        <v>225</v>
      </c>
      <c r="B3" s="26"/>
      <c r="C3" s="26"/>
    </row>
    <row r="4" spans="1:5" x14ac:dyDescent="0.45">
      <c r="A4" s="31" t="s">
        <v>226</v>
      </c>
      <c r="B4" s="26"/>
      <c r="C4" s="33"/>
    </row>
    <row r="5" spans="1:5" x14ac:dyDescent="0.45">
      <c r="A5" s="31" t="s">
        <v>240</v>
      </c>
      <c r="B5" s="4" t="s">
        <v>224</v>
      </c>
      <c r="C5" s="33">
        <f>ROUND(Summary!F14,4)</f>
        <v>4.0599999999999997E-2</v>
      </c>
      <c r="E5" s="2">
        <f>LEN(A5)</f>
        <v>28</v>
      </c>
    </row>
    <row r="6" spans="1:5" x14ac:dyDescent="0.45">
      <c r="A6" s="26"/>
      <c r="B6" s="26"/>
      <c r="C6" s="33"/>
    </row>
    <row r="7" spans="1:5" x14ac:dyDescent="0.45">
      <c r="A7" s="26"/>
      <c r="B7" s="26"/>
      <c r="C7" s="33"/>
    </row>
    <row r="8" spans="1:5" x14ac:dyDescent="0.45">
      <c r="A8" s="31" t="s">
        <v>228</v>
      </c>
      <c r="B8" s="26"/>
      <c r="C8" s="33"/>
    </row>
    <row r="9" spans="1:5" x14ac:dyDescent="0.45">
      <c r="A9" s="31" t="s">
        <v>227</v>
      </c>
      <c r="B9" s="26"/>
      <c r="C9" s="33"/>
    </row>
    <row r="10" spans="1:5" x14ac:dyDescent="0.45">
      <c r="A10" s="31" t="s">
        <v>288</v>
      </c>
      <c r="B10" s="4" t="s">
        <v>224</v>
      </c>
      <c r="C10" s="33">
        <f>ROUND(Summary!F28,4)</f>
        <v>0.1487</v>
      </c>
      <c r="E10" s="2">
        <f>LEN(A10)</f>
        <v>28</v>
      </c>
    </row>
    <row r="11" spans="1:5" x14ac:dyDescent="0.45">
      <c r="A11" s="26"/>
      <c r="B11" s="26"/>
      <c r="C11" s="33"/>
    </row>
    <row r="12" spans="1:5" x14ac:dyDescent="0.45">
      <c r="A12" s="26"/>
      <c r="B12" s="26"/>
      <c r="C12" s="33"/>
    </row>
    <row r="13" spans="1:5" x14ac:dyDescent="0.45">
      <c r="A13" s="26" t="s">
        <v>231</v>
      </c>
      <c r="B13" s="26"/>
      <c r="C13" s="33"/>
    </row>
    <row r="14" spans="1:5" x14ac:dyDescent="0.45">
      <c r="A14" s="31" t="s">
        <v>232</v>
      </c>
      <c r="B14" s="26"/>
      <c r="C14" s="33"/>
    </row>
    <row r="15" spans="1:5" x14ac:dyDescent="0.45">
      <c r="A15" s="31" t="s">
        <v>289</v>
      </c>
      <c r="B15" s="4" t="s">
        <v>224</v>
      </c>
      <c r="C15" s="33">
        <f>ROUND(Summary!F42,4)</f>
        <v>0.56369999999999998</v>
      </c>
      <c r="E15" s="2">
        <f>LEN(A15)</f>
        <v>28</v>
      </c>
    </row>
    <row r="16" spans="1:5" x14ac:dyDescent="0.45">
      <c r="A16" s="26"/>
      <c r="B16" s="26"/>
      <c r="C16" s="33"/>
    </row>
    <row r="17" spans="1:5" x14ac:dyDescent="0.45">
      <c r="A17" s="26"/>
      <c r="B17" s="26"/>
      <c r="C17" s="33"/>
    </row>
    <row r="18" spans="1:5" x14ac:dyDescent="0.45">
      <c r="A18" s="26" t="s">
        <v>233</v>
      </c>
      <c r="B18" s="26"/>
      <c r="C18" s="33"/>
    </row>
    <row r="19" spans="1:5" x14ac:dyDescent="0.45">
      <c r="A19" s="31" t="s">
        <v>234</v>
      </c>
      <c r="B19" s="26"/>
      <c r="C19" s="33"/>
    </row>
    <row r="20" spans="1:5" x14ac:dyDescent="0.45">
      <c r="A20" s="31" t="s">
        <v>290</v>
      </c>
      <c r="B20" s="4" t="s">
        <v>224</v>
      </c>
      <c r="C20" s="33">
        <f>ROUND(Summary!F56,4)</f>
        <v>0.5696</v>
      </c>
      <c r="E20" s="2">
        <f>LEN(A20)</f>
        <v>28</v>
      </c>
    </row>
    <row r="21" spans="1:5" x14ac:dyDescent="0.45">
      <c r="A21" s="26"/>
      <c r="B21" s="26"/>
      <c r="C21" s="33"/>
    </row>
    <row r="22" spans="1:5" x14ac:dyDescent="0.45">
      <c r="A22" s="26"/>
      <c r="B22" s="26"/>
      <c r="C22" s="33"/>
    </row>
    <row r="23" spans="1:5" x14ac:dyDescent="0.45">
      <c r="A23" s="26" t="s">
        <v>229</v>
      </c>
      <c r="B23" s="26"/>
      <c r="C23" s="33"/>
    </row>
    <row r="24" spans="1:5" x14ac:dyDescent="0.45">
      <c r="A24" s="31" t="s">
        <v>230</v>
      </c>
      <c r="B24" s="26"/>
      <c r="C24" s="33"/>
    </row>
    <row r="25" spans="1:5" x14ac:dyDescent="0.45">
      <c r="A25" s="31" t="s">
        <v>291</v>
      </c>
      <c r="B25" s="4" t="s">
        <v>224</v>
      </c>
      <c r="C25" s="33">
        <f>ROUND(Summary!F70,4)</f>
        <v>6.4999999999999997E-3</v>
      </c>
      <c r="E25" s="2">
        <f>LEN(A25)</f>
        <v>28</v>
      </c>
    </row>
    <row r="26" spans="1:5" x14ac:dyDescent="0.45">
      <c r="A26" s="31" t="s">
        <v>11</v>
      </c>
      <c r="B26" s="26"/>
      <c r="C26" s="33"/>
    </row>
    <row r="27" spans="1:5" x14ac:dyDescent="0.45">
      <c r="A27" s="26"/>
      <c r="B27" s="26"/>
      <c r="C27" s="33"/>
    </row>
    <row r="28" spans="1:5" x14ac:dyDescent="0.45">
      <c r="A28" s="26" t="s">
        <v>235</v>
      </c>
      <c r="B28" s="26"/>
      <c r="C28" s="33"/>
    </row>
    <row r="29" spans="1:5" x14ac:dyDescent="0.45">
      <c r="A29" s="31" t="s">
        <v>399</v>
      </c>
      <c r="B29" s="4" t="s">
        <v>224</v>
      </c>
      <c r="C29" s="33">
        <f>ROUND(Summary!F84,4)</f>
        <v>2.2000000000000001E-3</v>
      </c>
      <c r="E29" s="2">
        <f>LEN(A29)</f>
        <v>27</v>
      </c>
    </row>
    <row r="30" spans="1:5" x14ac:dyDescent="0.45">
      <c r="A30" s="31" t="s">
        <v>402</v>
      </c>
      <c r="B30" s="4" t="s">
        <v>224</v>
      </c>
      <c r="C30" s="33">
        <f>ROUND(Summary!F90,4)</f>
        <v>8.6699999999999999E-2</v>
      </c>
      <c r="E30" s="2">
        <f>LEN(A30)</f>
        <v>27</v>
      </c>
    </row>
    <row r="31" spans="1:5" x14ac:dyDescent="0.45">
      <c r="A31" s="31" t="s">
        <v>400</v>
      </c>
      <c r="B31" s="4" t="s">
        <v>224</v>
      </c>
      <c r="C31" s="33">
        <f>ROUND(Summary!F96,4)</f>
        <v>0.52149999999999996</v>
      </c>
      <c r="E31" s="2">
        <f>LEN(A31)</f>
        <v>27</v>
      </c>
    </row>
    <row r="32" spans="1:5" x14ac:dyDescent="0.45">
      <c r="A32" s="31" t="s">
        <v>401</v>
      </c>
      <c r="B32" s="4" t="s">
        <v>224</v>
      </c>
      <c r="C32" s="33">
        <f>ROUND(Summary!F102,4)</f>
        <v>1.6000000000000001E-3</v>
      </c>
      <c r="E32" s="2">
        <f>LEN(A32)</f>
        <v>27</v>
      </c>
    </row>
    <row r="33" spans="1:5" x14ac:dyDescent="0.45">
      <c r="A33" s="31" t="s">
        <v>403</v>
      </c>
      <c r="B33" s="4" t="s">
        <v>224</v>
      </c>
      <c r="C33" s="33">
        <f>ROUND(Summary!F108,4)</f>
        <v>0.10580000000000001</v>
      </c>
      <c r="E33" s="2">
        <f>LEN(A33)</f>
        <v>27</v>
      </c>
    </row>
    <row r="34" spans="1:5" x14ac:dyDescent="0.45">
      <c r="A34" s="31" t="s">
        <v>48</v>
      </c>
      <c r="B34" s="26"/>
      <c r="C34" s="33"/>
    </row>
    <row r="35" spans="1:5" x14ac:dyDescent="0.45">
      <c r="A35" s="26"/>
      <c r="B35" s="26"/>
      <c r="C35" s="33"/>
    </row>
    <row r="36" spans="1:5" x14ac:dyDescent="0.45">
      <c r="A36" s="26" t="s">
        <v>235</v>
      </c>
      <c r="B36" s="26"/>
      <c r="C36" s="33"/>
    </row>
    <row r="37" spans="1:5" x14ac:dyDescent="0.45">
      <c r="A37" s="31" t="s">
        <v>236</v>
      </c>
      <c r="B37" s="26"/>
      <c r="C37" s="33"/>
    </row>
    <row r="38" spans="1:5" x14ac:dyDescent="0.45">
      <c r="A38" s="31" t="s">
        <v>241</v>
      </c>
      <c r="B38" s="4" t="s">
        <v>224</v>
      </c>
      <c r="C38" s="33">
        <f>ROUND(Summary!F122,4)</f>
        <v>7.5300000000000006E-2</v>
      </c>
      <c r="E38" s="2">
        <f>LEN(A38)</f>
        <v>28</v>
      </c>
    </row>
    <row r="39" spans="1:5" x14ac:dyDescent="0.45">
      <c r="A39" s="26"/>
      <c r="B39" s="26"/>
      <c r="C39" s="33"/>
    </row>
    <row r="40" spans="1:5" x14ac:dyDescent="0.45">
      <c r="A40" s="26"/>
      <c r="B40" s="26"/>
      <c r="C40" s="33"/>
    </row>
    <row r="41" spans="1:5" x14ac:dyDescent="0.45">
      <c r="A41" s="26" t="s">
        <v>237</v>
      </c>
      <c r="B41" s="26"/>
      <c r="C41" s="33"/>
    </row>
    <row r="42" spans="1:5" x14ac:dyDescent="0.45">
      <c r="A42" s="31" t="s">
        <v>404</v>
      </c>
      <c r="B42" s="4" t="s">
        <v>224</v>
      </c>
      <c r="C42" s="33">
        <f>ROUND(Summary!F136,4)</f>
        <v>1.6999999999999999E-3</v>
      </c>
      <c r="E42" s="2">
        <f>LEN(A42)</f>
        <v>28</v>
      </c>
    </row>
    <row r="43" spans="1:5" x14ac:dyDescent="0.45">
      <c r="A43" s="31" t="s">
        <v>405</v>
      </c>
      <c r="B43" s="4" t="s">
        <v>224</v>
      </c>
      <c r="C43" s="33">
        <f>ROUND(Summary!F142,4)</f>
        <v>8.8400000000000006E-2</v>
      </c>
      <c r="E43" s="2">
        <f>LEN(A43)</f>
        <v>28</v>
      </c>
    </row>
    <row r="44" spans="1:5" x14ac:dyDescent="0.45">
      <c r="A44" s="31" t="s">
        <v>406</v>
      </c>
      <c r="B44" s="4" t="s">
        <v>224</v>
      </c>
      <c r="C44" s="33">
        <f>ROUND(Summary!F148,4)</f>
        <v>0.53790000000000004</v>
      </c>
      <c r="E44" s="2">
        <f>LEN(A44)</f>
        <v>28</v>
      </c>
    </row>
    <row r="45" spans="1:5" x14ac:dyDescent="0.45">
      <c r="A45" s="31" t="s">
        <v>407</v>
      </c>
      <c r="B45" s="4" t="s">
        <v>224</v>
      </c>
      <c r="C45" s="33">
        <f>ROUND(Summary!F154,4)</f>
        <v>1E-3</v>
      </c>
      <c r="E45" s="2">
        <f>LEN(A45)</f>
        <v>28</v>
      </c>
    </row>
    <row r="46" spans="1:5" x14ac:dyDescent="0.45">
      <c r="A46" s="31" t="s">
        <v>408</v>
      </c>
      <c r="B46" s="4" t="s">
        <v>224</v>
      </c>
      <c r="C46" s="33">
        <f>ROUND(Summary!F160,4)</f>
        <v>7.3999999999999996E-2</v>
      </c>
      <c r="E46" s="2">
        <f>LEN(A46)</f>
        <v>28</v>
      </c>
    </row>
    <row r="47" spans="1:5" x14ac:dyDescent="0.45">
      <c r="A47" s="26"/>
      <c r="B47" s="26"/>
      <c r="C47" s="33"/>
    </row>
    <row r="48" spans="1:5" x14ac:dyDescent="0.45">
      <c r="A48" s="26"/>
      <c r="B48" s="26"/>
      <c r="C48" s="33"/>
    </row>
    <row r="49" spans="1:5" x14ac:dyDescent="0.45">
      <c r="A49" s="26" t="s">
        <v>238</v>
      </c>
      <c r="B49" s="26"/>
      <c r="C49" s="33"/>
    </row>
    <row r="50" spans="1:5" x14ac:dyDescent="0.45">
      <c r="A50" s="31" t="s">
        <v>409</v>
      </c>
      <c r="B50" s="4" t="s">
        <v>224</v>
      </c>
      <c r="C50" s="33">
        <f>ROUND(Summary!F174,4)</f>
        <v>8.3999999999999995E-3</v>
      </c>
      <c r="E50" s="2">
        <f>LEN(A50)</f>
        <v>28</v>
      </c>
    </row>
    <row r="51" spans="1:5" x14ac:dyDescent="0.45">
      <c r="A51" s="31" t="s">
        <v>410</v>
      </c>
      <c r="B51" s="4" t="s">
        <v>224</v>
      </c>
      <c r="C51" s="33">
        <f>ROUND(Summary!F180,4)</f>
        <v>6.5600000000000006E-2</v>
      </c>
      <c r="E51" s="2">
        <f>LEN(A51)</f>
        <v>28</v>
      </c>
    </row>
    <row r="52" spans="1:5" x14ac:dyDescent="0.45">
      <c r="A52" s="31" t="s">
        <v>411</v>
      </c>
      <c r="B52" s="4" t="s">
        <v>224</v>
      </c>
      <c r="C52" s="33">
        <f>ROUND(Summary!F186,4)</f>
        <v>0.32040000000000002</v>
      </c>
      <c r="E52" s="2">
        <f>LEN(A52)</f>
        <v>28</v>
      </c>
    </row>
    <row r="53" spans="1:5" x14ac:dyDescent="0.45">
      <c r="A53" s="31" t="s">
        <v>412</v>
      </c>
      <c r="B53" s="4" t="s">
        <v>224</v>
      </c>
      <c r="C53" s="33">
        <f>ROUND(Summary!F192,4)</f>
        <v>8.3999999999999995E-3</v>
      </c>
      <c r="E53" s="2">
        <f>LEN(A53)</f>
        <v>28</v>
      </c>
    </row>
    <row r="54" spans="1:5" x14ac:dyDescent="0.45">
      <c r="A54" s="31" t="s">
        <v>413</v>
      </c>
      <c r="B54" s="4" t="s">
        <v>224</v>
      </c>
      <c r="C54" s="33">
        <f>ROUND(Summary!F198,4)</f>
        <v>0.4965</v>
      </c>
      <c r="E54" s="2">
        <f>LEN(A54)</f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FF00"/>
  </sheetPr>
  <dimension ref="A1:AA244"/>
  <sheetViews>
    <sheetView zoomScale="120" zoomScaleNormal="120" workbookViewId="0">
      <pane xSplit="1" ySplit="2" topLeftCell="B162" activePane="bottomRight" state="frozen"/>
      <selection pane="topRight" activeCell="B1" sqref="B1"/>
      <selection pane="bottomLeft" activeCell="A3" sqref="A3"/>
      <selection pane="bottomRight" activeCell="H174" sqref="H174"/>
    </sheetView>
  </sheetViews>
  <sheetFormatPr defaultColWidth="9.1328125" defaultRowHeight="14.25" x14ac:dyDescent="0.45"/>
  <cols>
    <col min="1" max="1" width="32" style="2" customWidth="1"/>
    <col min="2" max="2" width="8.3984375" style="3" customWidth="1"/>
    <col min="3" max="3" width="9.1328125" style="3"/>
    <col min="4" max="10" width="9.1328125" style="2"/>
    <col min="11" max="19" width="9.1328125" style="78"/>
    <col min="20" max="20" width="16.59765625" style="78" bestFit="1" customWidth="1"/>
    <col min="21" max="22" width="9.1328125" style="77"/>
    <col min="23" max="27" width="9.1328125" style="80"/>
    <col min="28" max="16384" width="9.1328125" style="2"/>
  </cols>
  <sheetData>
    <row r="1" spans="1:27" x14ac:dyDescent="0.45">
      <c r="A1" s="1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/>
      <c r="J1" s="3"/>
      <c r="K1" s="83" t="s">
        <v>268</v>
      </c>
      <c r="L1" s="77" t="s">
        <v>1</v>
      </c>
      <c r="M1" s="77" t="s">
        <v>1</v>
      </c>
      <c r="N1" s="77" t="s">
        <v>2</v>
      </c>
      <c r="O1" s="77" t="s">
        <v>2</v>
      </c>
      <c r="P1" s="77" t="s">
        <v>3</v>
      </c>
      <c r="Q1" s="77" t="s">
        <v>3</v>
      </c>
      <c r="R1" s="77" t="s">
        <v>4</v>
      </c>
      <c r="T1" s="83" t="s">
        <v>305</v>
      </c>
      <c r="U1" s="77" t="s">
        <v>1</v>
      </c>
      <c r="V1" s="77" t="s">
        <v>1</v>
      </c>
      <c r="W1" s="77" t="s">
        <v>2</v>
      </c>
      <c r="X1" s="77" t="s">
        <v>2</v>
      </c>
      <c r="Y1" s="77" t="s">
        <v>3</v>
      </c>
      <c r="Z1" s="77" t="s">
        <v>3</v>
      </c>
      <c r="AA1" s="77" t="s">
        <v>4</v>
      </c>
    </row>
    <row r="2" spans="1:27" x14ac:dyDescent="0.45">
      <c r="B2" s="29" t="s">
        <v>5</v>
      </c>
      <c r="C2" s="29" t="s">
        <v>6</v>
      </c>
      <c r="D2" s="29" t="s">
        <v>5</v>
      </c>
      <c r="E2" s="29" t="s">
        <v>6</v>
      </c>
      <c r="F2" s="29" t="s">
        <v>5</v>
      </c>
      <c r="G2" s="29" t="s">
        <v>6</v>
      </c>
      <c r="H2" s="29" t="s">
        <v>247</v>
      </c>
      <c r="I2" s="29"/>
      <c r="J2" s="29"/>
      <c r="K2" s="84"/>
      <c r="L2" s="79" t="s">
        <v>5</v>
      </c>
      <c r="M2" s="79" t="s">
        <v>6</v>
      </c>
      <c r="N2" s="79" t="s">
        <v>5</v>
      </c>
      <c r="O2" s="79" t="s">
        <v>6</v>
      </c>
      <c r="P2" s="79" t="s">
        <v>5</v>
      </c>
      <c r="Q2" s="79" t="s">
        <v>6</v>
      </c>
      <c r="R2" s="79" t="s">
        <v>247</v>
      </c>
      <c r="U2" s="79" t="s">
        <v>5</v>
      </c>
      <c r="V2" s="79" t="s">
        <v>6</v>
      </c>
      <c r="W2" s="79" t="s">
        <v>5</v>
      </c>
      <c r="X2" s="79" t="s">
        <v>6</v>
      </c>
      <c r="Y2" s="79" t="s">
        <v>5</v>
      </c>
      <c r="Z2" s="79" t="s">
        <v>6</v>
      </c>
      <c r="AA2" s="79" t="s">
        <v>247</v>
      </c>
    </row>
    <row r="3" spans="1:27" x14ac:dyDescent="0.45">
      <c r="A3" s="1" t="s">
        <v>188</v>
      </c>
      <c r="N3" s="85"/>
      <c r="O3" s="85"/>
      <c r="P3" s="85"/>
      <c r="Q3" s="85"/>
    </row>
    <row r="4" spans="1:27" x14ac:dyDescent="0.45">
      <c r="A4" s="1" t="s">
        <v>189</v>
      </c>
      <c r="N4" s="85"/>
      <c r="O4" s="85"/>
      <c r="P4" s="85"/>
      <c r="Q4" s="85"/>
    </row>
    <row r="5" spans="1:27" x14ac:dyDescent="0.45">
      <c r="A5" s="1" t="s">
        <v>7</v>
      </c>
      <c r="B5" s="32">
        <f>ROUND('2012 HHS Shares'!I7,4)</f>
        <v>0.63</v>
      </c>
      <c r="C5" s="32">
        <f>ROUND('2012 HHS Shares'!P7,4)</f>
        <v>0.55449999999999999</v>
      </c>
      <c r="D5" s="32">
        <f>ROUND('2012 HHS Shares'!I34,4)</f>
        <v>0.47920000000000001</v>
      </c>
      <c r="E5" s="32">
        <f>ROUND('2012 HHS Shares'!P34,4)</f>
        <v>0.42509999999999998</v>
      </c>
      <c r="F5" s="32"/>
      <c r="G5" s="32"/>
      <c r="H5" s="32"/>
      <c r="I5" s="32"/>
      <c r="J5" s="32"/>
      <c r="K5" s="86"/>
      <c r="L5" s="87">
        <f>B5-U5</f>
        <v>0</v>
      </c>
      <c r="M5" s="87">
        <f t="shared" ref="M5:M8" si="0">C5-V5</f>
        <v>0</v>
      </c>
      <c r="N5" s="87">
        <f t="shared" ref="N5:N8" si="1">D5-W5</f>
        <v>0</v>
      </c>
      <c r="O5" s="87">
        <f t="shared" ref="O5:O8" si="2">E5-X5</f>
        <v>0</v>
      </c>
      <c r="P5" s="87">
        <f t="shared" ref="P5:P8" si="3">F5-Y5</f>
        <v>0</v>
      </c>
      <c r="U5" s="81">
        <v>0.63</v>
      </c>
      <c r="V5" s="81">
        <v>0.55449999999999999</v>
      </c>
      <c r="W5" s="81">
        <v>0.47920000000000001</v>
      </c>
      <c r="X5" s="81">
        <v>0.42509999999999998</v>
      </c>
      <c r="Y5" s="81"/>
      <c r="Z5" s="81"/>
      <c r="AA5" s="81"/>
    </row>
    <row r="6" spans="1:27" x14ac:dyDescent="0.45">
      <c r="A6" s="1" t="s">
        <v>8</v>
      </c>
      <c r="B6" s="32">
        <f>ROUND('2012 HHS Shares'!J7,4)</f>
        <v>0.90900000000000003</v>
      </c>
      <c r="C6" s="32">
        <f>ROUND('2012 HHS Shares'!Q7,4)</f>
        <v>0.89729999999999999</v>
      </c>
      <c r="D6" s="32">
        <f>ROUND('2012 HHS Shares'!J34,4)</f>
        <v>0.89980000000000004</v>
      </c>
      <c r="E6" s="32">
        <f>ROUND('2012 HHS Shares'!Q34,4)</f>
        <v>0.83909999999999996</v>
      </c>
      <c r="F6" s="32"/>
      <c r="G6" s="32"/>
      <c r="H6" s="32"/>
      <c r="I6" s="32"/>
      <c r="J6" s="32"/>
      <c r="K6" s="86"/>
      <c r="L6" s="87">
        <f t="shared" ref="L6:L8" si="4">B6-U6</f>
        <v>0</v>
      </c>
      <c r="M6" s="87">
        <f t="shared" si="0"/>
        <v>0</v>
      </c>
      <c r="N6" s="87">
        <f t="shared" si="1"/>
        <v>0</v>
      </c>
      <c r="O6" s="87">
        <f t="shared" si="2"/>
        <v>0</v>
      </c>
      <c r="P6" s="87">
        <f t="shared" si="3"/>
        <v>0</v>
      </c>
      <c r="U6" s="81">
        <v>0.90900000000000003</v>
      </c>
      <c r="V6" s="81">
        <v>0.89729999999999999</v>
      </c>
      <c r="W6" s="81">
        <v>0.89980000000000004</v>
      </c>
      <c r="X6" s="81">
        <v>0.83909999999999996</v>
      </c>
      <c r="Y6" s="81"/>
      <c r="Z6" s="81"/>
      <c r="AA6" s="81"/>
    </row>
    <row r="7" spans="1:27" x14ac:dyDescent="0.45">
      <c r="A7" s="1" t="s">
        <v>9</v>
      </c>
      <c r="B7" s="32">
        <f>ROUND('2012 HHS Shares'!K7,4)</f>
        <v>0.97589999999999999</v>
      </c>
      <c r="C7" s="32">
        <f>ROUND('2012 HHS Shares'!R7,4)</f>
        <v>0.96419999999999995</v>
      </c>
      <c r="D7" s="32">
        <f>ROUND('2012 HHS Shares'!K34,4)</f>
        <v>0.91659999999999997</v>
      </c>
      <c r="E7" s="32">
        <f>ROUND('2012 HHS Shares'!R34,4)</f>
        <v>0.90739999999999998</v>
      </c>
      <c r="F7" s="32"/>
      <c r="G7" s="32"/>
      <c r="H7" s="32"/>
      <c r="I7" s="32"/>
      <c r="J7" s="32"/>
      <c r="K7" s="86"/>
      <c r="L7" s="87">
        <f t="shared" si="4"/>
        <v>0</v>
      </c>
      <c r="M7" s="87">
        <f t="shared" si="0"/>
        <v>0</v>
      </c>
      <c r="N7" s="87">
        <f t="shared" si="1"/>
        <v>0</v>
      </c>
      <c r="O7" s="87">
        <f t="shared" si="2"/>
        <v>0</v>
      </c>
      <c r="P7" s="87">
        <f t="shared" si="3"/>
        <v>0</v>
      </c>
      <c r="U7" s="81">
        <v>0.97589999999999999</v>
      </c>
      <c r="V7" s="81">
        <v>0.96419999999999995</v>
      </c>
      <c r="W7" s="81">
        <v>0.91659999999999997</v>
      </c>
      <c r="X7" s="81">
        <v>0.90739999999999998</v>
      </c>
      <c r="Y7" s="81"/>
      <c r="Z7" s="81"/>
      <c r="AA7" s="81"/>
    </row>
    <row r="8" spans="1:27" x14ac:dyDescent="0.45">
      <c r="A8" s="1" t="s">
        <v>10</v>
      </c>
      <c r="B8" s="32">
        <f>ROUND('2012 HHS Shares'!L7,4)</f>
        <v>0.95909999999999995</v>
      </c>
      <c r="C8" s="32">
        <f>ROUND('2012 HHS Shares'!S7,4)</f>
        <v>0.9446</v>
      </c>
      <c r="D8" s="32">
        <f>ROUND('2012 HHS Shares'!L34,4)</f>
        <v>0.90620000000000001</v>
      </c>
      <c r="E8" s="32">
        <f>ROUND('2012 HHS Shares'!S34,4)</f>
        <v>0.88849999999999996</v>
      </c>
      <c r="F8" s="32">
        <f>ROUND('2012 HHS Shares'!L61,4)</f>
        <v>0.95940000000000003</v>
      </c>
      <c r="G8" s="32">
        <f>ROUND('2012 HHS Shares'!S61,4)</f>
        <v>0.92910000000000004</v>
      </c>
      <c r="H8" s="32">
        <f>ROUND('2012 HHS Shares'!E88,4)</f>
        <v>0.81420000000000003</v>
      </c>
      <c r="I8" s="32"/>
      <c r="J8" s="32"/>
      <c r="K8" s="86"/>
      <c r="L8" s="87">
        <f t="shared" si="4"/>
        <v>0</v>
      </c>
      <c r="M8" s="87">
        <f t="shared" si="0"/>
        <v>0</v>
      </c>
      <c r="N8" s="87">
        <f t="shared" si="1"/>
        <v>0</v>
      </c>
      <c r="O8" s="87">
        <f t="shared" si="2"/>
        <v>0</v>
      </c>
      <c r="P8" s="87">
        <f t="shared" si="3"/>
        <v>0</v>
      </c>
      <c r="Q8" s="87">
        <f t="shared" ref="Q8:S8" si="5">G8-Z8</f>
        <v>0</v>
      </c>
      <c r="R8" s="87">
        <f t="shared" si="5"/>
        <v>0</v>
      </c>
      <c r="S8" s="87">
        <f t="shared" si="5"/>
        <v>0</v>
      </c>
      <c r="U8" s="81">
        <v>0.95909999999999995</v>
      </c>
      <c r="V8" s="81">
        <v>0.9446</v>
      </c>
      <c r="W8" s="81">
        <v>0.90620000000000001</v>
      </c>
      <c r="X8" s="81">
        <v>0.88849999999999996</v>
      </c>
      <c r="Y8" s="81">
        <v>0.95940000000000003</v>
      </c>
      <c r="Z8" s="81">
        <v>0.92910000000000004</v>
      </c>
      <c r="AA8" s="81">
        <v>0.81420000000000003</v>
      </c>
    </row>
    <row r="9" spans="1:27" x14ac:dyDescent="0.45">
      <c r="A9" s="1" t="s">
        <v>11</v>
      </c>
      <c r="B9" s="34"/>
      <c r="D9" s="3"/>
      <c r="E9" s="3"/>
      <c r="F9" s="3"/>
      <c r="G9" s="3"/>
      <c r="H9" s="3"/>
      <c r="I9" s="3"/>
      <c r="J9" s="3"/>
      <c r="K9" s="88"/>
      <c r="W9" s="77"/>
      <c r="X9" s="77"/>
      <c r="Y9" s="77"/>
      <c r="Z9" s="77"/>
      <c r="AA9" s="77"/>
    </row>
    <row r="10" spans="1:27" x14ac:dyDescent="0.45">
      <c r="A10" s="1" t="s">
        <v>190</v>
      </c>
      <c r="B10" s="34"/>
      <c r="D10" s="3"/>
      <c r="E10" s="3"/>
      <c r="F10" s="3"/>
      <c r="G10" s="3"/>
      <c r="H10" s="3"/>
      <c r="I10" s="3"/>
      <c r="J10" s="3"/>
      <c r="K10" s="88"/>
      <c r="W10" s="77"/>
      <c r="X10" s="77"/>
      <c r="Y10" s="77"/>
      <c r="Z10" s="77"/>
      <c r="AA10" s="77"/>
    </row>
    <row r="11" spans="1:27" x14ac:dyDescent="0.45">
      <c r="A11" s="1" t="s">
        <v>12</v>
      </c>
      <c r="B11" s="36">
        <f t="shared" ref="B11:E14" si="6">1-B5</f>
        <v>0.37</v>
      </c>
      <c r="C11" s="36">
        <f t="shared" si="6"/>
        <v>0.44550000000000001</v>
      </c>
      <c r="D11" s="36">
        <f t="shared" si="6"/>
        <v>0.52079999999999993</v>
      </c>
      <c r="E11" s="36">
        <f t="shared" si="6"/>
        <v>0.57489999999999997</v>
      </c>
      <c r="F11" s="35"/>
      <c r="G11" s="35"/>
      <c r="H11" s="35"/>
      <c r="I11" s="35"/>
      <c r="J11" s="35"/>
      <c r="K11" s="81"/>
      <c r="L11" s="87">
        <f t="shared" ref="L11:L14" si="7">B11-U11</f>
        <v>0</v>
      </c>
      <c r="M11" s="87">
        <f t="shared" ref="M11:M14" si="8">C11-V11</f>
        <v>0</v>
      </c>
      <c r="N11" s="87">
        <f t="shared" ref="N11:N14" si="9">D11-W11</f>
        <v>0</v>
      </c>
      <c r="O11" s="87">
        <f t="shared" ref="O11:O14" si="10">E11-X11</f>
        <v>0</v>
      </c>
      <c r="P11" s="87">
        <f t="shared" ref="P11:P14" si="11">F11-Y11</f>
        <v>0</v>
      </c>
      <c r="U11" s="81">
        <v>0.37</v>
      </c>
      <c r="V11" s="81">
        <v>0.44550000000000001</v>
      </c>
      <c r="W11" s="81">
        <v>0.52079999999999993</v>
      </c>
      <c r="X11" s="81">
        <v>0.57489999999999997</v>
      </c>
      <c r="Y11" s="81"/>
      <c r="Z11" s="81"/>
      <c r="AA11" s="81"/>
    </row>
    <row r="12" spans="1:27" x14ac:dyDescent="0.45">
      <c r="A12" s="1" t="s">
        <v>13</v>
      </c>
      <c r="B12" s="36">
        <f t="shared" si="6"/>
        <v>9.099999999999997E-2</v>
      </c>
      <c r="C12" s="36">
        <f t="shared" si="6"/>
        <v>0.10270000000000001</v>
      </c>
      <c r="D12" s="36">
        <f t="shared" si="6"/>
        <v>0.10019999999999996</v>
      </c>
      <c r="E12" s="36">
        <f t="shared" si="6"/>
        <v>0.16090000000000004</v>
      </c>
      <c r="F12" s="35"/>
      <c r="G12" s="35"/>
      <c r="H12" s="35"/>
      <c r="I12" s="35"/>
      <c r="J12" s="35"/>
      <c r="K12" s="81"/>
      <c r="L12" s="87">
        <f t="shared" si="7"/>
        <v>0</v>
      </c>
      <c r="M12" s="87">
        <f t="shared" si="8"/>
        <v>0</v>
      </c>
      <c r="N12" s="87">
        <f t="shared" si="9"/>
        <v>0</v>
      </c>
      <c r="O12" s="87">
        <f t="shared" si="10"/>
        <v>0</v>
      </c>
      <c r="P12" s="87">
        <f t="shared" si="11"/>
        <v>0</v>
      </c>
      <c r="U12" s="81">
        <v>9.099999999999997E-2</v>
      </c>
      <c r="V12" s="81">
        <v>0.10270000000000001</v>
      </c>
      <c r="W12" s="81">
        <v>0.10019999999999996</v>
      </c>
      <c r="X12" s="81">
        <v>0.16090000000000004</v>
      </c>
      <c r="Y12" s="81"/>
      <c r="Z12" s="81"/>
      <c r="AA12" s="81"/>
    </row>
    <row r="13" spans="1:27" x14ac:dyDescent="0.45">
      <c r="A13" s="1" t="s">
        <v>14</v>
      </c>
      <c r="B13" s="36">
        <f t="shared" si="6"/>
        <v>2.410000000000001E-2</v>
      </c>
      <c r="C13" s="36">
        <f t="shared" si="6"/>
        <v>3.5800000000000054E-2</v>
      </c>
      <c r="D13" s="36">
        <f t="shared" si="6"/>
        <v>8.340000000000003E-2</v>
      </c>
      <c r="E13" s="36">
        <f t="shared" si="6"/>
        <v>9.2600000000000016E-2</v>
      </c>
      <c r="F13" s="35"/>
      <c r="G13" s="35"/>
      <c r="H13" s="35"/>
      <c r="I13" s="35"/>
      <c r="J13" s="35"/>
      <c r="K13" s="81"/>
      <c r="L13" s="87">
        <f t="shared" si="7"/>
        <v>0</v>
      </c>
      <c r="M13" s="87">
        <f t="shared" si="8"/>
        <v>0</v>
      </c>
      <c r="N13" s="87">
        <f t="shared" si="9"/>
        <v>0</v>
      </c>
      <c r="O13" s="87">
        <f t="shared" si="10"/>
        <v>0</v>
      </c>
      <c r="P13" s="87">
        <f t="shared" si="11"/>
        <v>0</v>
      </c>
      <c r="U13" s="81">
        <v>2.410000000000001E-2</v>
      </c>
      <c r="V13" s="81">
        <v>3.5800000000000054E-2</v>
      </c>
      <c r="W13" s="81">
        <v>8.340000000000003E-2</v>
      </c>
      <c r="X13" s="81">
        <v>9.2600000000000016E-2</v>
      </c>
      <c r="Y13" s="81"/>
      <c r="Z13" s="81"/>
      <c r="AA13" s="81"/>
    </row>
    <row r="14" spans="1:27" x14ac:dyDescent="0.45">
      <c r="A14" s="1" t="s">
        <v>15</v>
      </c>
      <c r="B14" s="35">
        <f t="shared" si="6"/>
        <v>4.0900000000000047E-2</v>
      </c>
      <c r="C14" s="35">
        <f t="shared" si="6"/>
        <v>5.5400000000000005E-2</v>
      </c>
      <c r="D14" s="35">
        <f t="shared" si="6"/>
        <v>9.3799999999999994E-2</v>
      </c>
      <c r="E14" s="35">
        <f t="shared" si="6"/>
        <v>0.11150000000000004</v>
      </c>
      <c r="F14" s="36">
        <f>1-F8</f>
        <v>4.0599999999999969E-2</v>
      </c>
      <c r="G14" s="36">
        <f>1-G8</f>
        <v>7.0899999999999963E-2</v>
      </c>
      <c r="H14" s="36">
        <f>1-H8</f>
        <v>0.18579999999999997</v>
      </c>
      <c r="I14" s="35"/>
      <c r="J14" s="35"/>
      <c r="K14" s="81"/>
      <c r="L14" s="87">
        <f t="shared" si="7"/>
        <v>0</v>
      </c>
      <c r="M14" s="87">
        <f t="shared" si="8"/>
        <v>0</v>
      </c>
      <c r="N14" s="87">
        <f t="shared" si="9"/>
        <v>0</v>
      </c>
      <c r="O14" s="87">
        <f t="shared" si="10"/>
        <v>0</v>
      </c>
      <c r="P14" s="87">
        <f t="shared" si="11"/>
        <v>0</v>
      </c>
      <c r="Q14" s="87">
        <f t="shared" ref="Q14:S14" si="12">G14-Z14</f>
        <v>0</v>
      </c>
      <c r="R14" s="87">
        <f t="shared" si="12"/>
        <v>0</v>
      </c>
      <c r="S14" s="87">
        <f t="shared" si="12"/>
        <v>0</v>
      </c>
      <c r="U14" s="81">
        <v>4.0900000000000047E-2</v>
      </c>
      <c r="V14" s="81">
        <v>5.5400000000000005E-2</v>
      </c>
      <c r="W14" s="81">
        <v>9.3799999999999994E-2</v>
      </c>
      <c r="X14" s="81">
        <v>0.11150000000000004</v>
      </c>
      <c r="Y14" s="81">
        <v>4.0599999999999969E-2</v>
      </c>
      <c r="Z14" s="81">
        <v>7.0899999999999963E-2</v>
      </c>
      <c r="AA14" s="81">
        <v>0.18579999999999997</v>
      </c>
    </row>
    <row r="15" spans="1:27" x14ac:dyDescent="0.45">
      <c r="D15" s="3"/>
      <c r="E15" s="3"/>
      <c r="F15" s="3"/>
      <c r="G15" s="3"/>
      <c r="H15" s="3"/>
      <c r="I15" s="3"/>
      <c r="J15" s="3"/>
      <c r="K15" s="88"/>
      <c r="W15" s="77"/>
      <c r="X15" s="77"/>
      <c r="Y15" s="77"/>
      <c r="Z15" s="77"/>
      <c r="AA15" s="77"/>
    </row>
    <row r="16" spans="1:27" x14ac:dyDescent="0.45">
      <c r="A16" s="1" t="s">
        <v>11</v>
      </c>
      <c r="B16" s="34"/>
      <c r="D16" s="3"/>
      <c r="E16" s="3"/>
      <c r="F16" s="3"/>
      <c r="G16" s="3"/>
      <c r="H16" s="3"/>
      <c r="I16" s="3"/>
      <c r="J16" s="3"/>
      <c r="K16" s="88"/>
      <c r="W16" s="77"/>
      <c r="X16" s="77"/>
      <c r="Y16" s="77"/>
      <c r="Z16" s="77"/>
      <c r="AA16" s="77"/>
    </row>
    <row r="17" spans="1:27" x14ac:dyDescent="0.45">
      <c r="A17" s="1" t="s">
        <v>191</v>
      </c>
      <c r="B17" s="34"/>
      <c r="D17" s="3"/>
      <c r="E17" s="3"/>
      <c r="F17" s="3"/>
      <c r="G17" s="3"/>
      <c r="H17" s="3"/>
      <c r="I17" s="3"/>
      <c r="J17" s="3"/>
      <c r="K17" s="88"/>
      <c r="L17" s="87"/>
      <c r="M17" s="87"/>
      <c r="N17" s="87"/>
      <c r="O17" s="87"/>
      <c r="P17" s="87"/>
      <c r="W17" s="77"/>
      <c r="X17" s="77"/>
      <c r="Y17" s="77"/>
      <c r="Z17" s="77"/>
      <c r="AA17" s="77"/>
    </row>
    <row r="18" spans="1:27" x14ac:dyDescent="0.45">
      <c r="A18" s="1" t="s">
        <v>192</v>
      </c>
      <c r="B18" s="34"/>
      <c r="D18" s="3"/>
      <c r="E18" s="3"/>
      <c r="F18" s="3"/>
      <c r="G18" s="3"/>
      <c r="H18" s="3"/>
      <c r="I18" s="3"/>
      <c r="J18" s="3"/>
      <c r="K18" s="88"/>
      <c r="L18" s="87"/>
      <c r="M18" s="87"/>
      <c r="N18" s="87"/>
      <c r="O18" s="87"/>
      <c r="P18" s="87"/>
      <c r="W18" s="77"/>
      <c r="X18" s="77"/>
      <c r="Y18" s="77"/>
      <c r="Z18" s="77"/>
      <c r="AA18" s="77"/>
    </row>
    <row r="19" spans="1:27" x14ac:dyDescent="0.45">
      <c r="A19" s="1" t="s">
        <v>16</v>
      </c>
      <c r="B19" s="32">
        <f>ROUND('2012 HHS Shares'!I12,4)</f>
        <v>0.8357</v>
      </c>
      <c r="C19" s="32">
        <f>ROUND('2012 HHS Shares'!P12,4)</f>
        <v>0.81179999999999997</v>
      </c>
      <c r="D19" s="32">
        <f>ROUND('2012 HHS Shares'!I39,4)</f>
        <v>0.73629999999999995</v>
      </c>
      <c r="E19" s="32">
        <f>ROUND('2012 HHS Shares'!P39,4)</f>
        <v>0.73480000000000001</v>
      </c>
      <c r="F19" s="32"/>
      <c r="G19" s="32"/>
      <c r="H19" s="32"/>
      <c r="I19" s="32"/>
      <c r="J19" s="32"/>
      <c r="K19" s="86"/>
      <c r="L19" s="87">
        <f t="shared" ref="L19:L22" si="13">B19-U19</f>
        <v>0</v>
      </c>
      <c r="M19" s="87">
        <f t="shared" ref="M19:M22" si="14">C19-V19</f>
        <v>0</v>
      </c>
      <c r="N19" s="87">
        <f t="shared" ref="N19:N22" si="15">D19-W19</f>
        <v>0</v>
      </c>
      <c r="O19" s="87">
        <f t="shared" ref="O19:O22" si="16">E19-X19</f>
        <v>0</v>
      </c>
      <c r="P19" s="87">
        <f t="shared" ref="P19:P22" si="17">F19-Y19</f>
        <v>0</v>
      </c>
      <c r="U19" s="81">
        <v>0.8357</v>
      </c>
      <c r="V19" s="81">
        <v>0.81179999999999997</v>
      </c>
      <c r="W19" s="81">
        <v>0.73629999999999995</v>
      </c>
      <c r="X19" s="81">
        <v>0.73480000000000001</v>
      </c>
      <c r="Y19" s="81"/>
      <c r="Z19" s="81"/>
      <c r="AA19" s="81"/>
    </row>
    <row r="20" spans="1:27" x14ac:dyDescent="0.45">
      <c r="A20" s="1" t="s">
        <v>17</v>
      </c>
      <c r="B20" s="32">
        <f>ROUND('2012 HHS Shares'!J12,4)</f>
        <v>0.55720000000000003</v>
      </c>
      <c r="C20" s="32">
        <f>ROUND('2012 HHS Shares'!Q12,4)</f>
        <v>0.56799999999999995</v>
      </c>
      <c r="D20" s="32">
        <f>ROUND('2012 HHS Shares'!J39,4)</f>
        <v>0.89870000000000005</v>
      </c>
      <c r="E20" s="32">
        <f>ROUND('2012 HHS Shares'!Q39,4)</f>
        <v>0.85719999999999996</v>
      </c>
      <c r="F20" s="32"/>
      <c r="G20" s="32"/>
      <c r="H20" s="32"/>
      <c r="I20" s="32"/>
      <c r="J20" s="32"/>
      <c r="K20" s="86"/>
      <c r="L20" s="87">
        <f t="shared" si="13"/>
        <v>0</v>
      </c>
      <c r="M20" s="87">
        <f t="shared" si="14"/>
        <v>0</v>
      </c>
      <c r="N20" s="87">
        <f t="shared" si="15"/>
        <v>0</v>
      </c>
      <c r="O20" s="87">
        <f t="shared" si="16"/>
        <v>0</v>
      </c>
      <c r="P20" s="87">
        <f t="shared" si="17"/>
        <v>0</v>
      </c>
      <c r="U20" s="81">
        <v>0.55720000000000003</v>
      </c>
      <c r="V20" s="81">
        <v>0.56799999999999995</v>
      </c>
      <c r="W20" s="81">
        <v>0.89870000000000005</v>
      </c>
      <c r="X20" s="81">
        <v>0.85719999999999996</v>
      </c>
      <c r="Y20" s="81"/>
      <c r="Z20" s="81"/>
      <c r="AA20" s="81"/>
    </row>
    <row r="21" spans="1:27" x14ac:dyDescent="0.45">
      <c r="A21" s="1" t="s">
        <v>18</v>
      </c>
      <c r="B21" s="32">
        <f>ROUND('2012 HHS Shares'!K12,4)</f>
        <v>0.51790000000000003</v>
      </c>
      <c r="C21" s="32">
        <f>ROUND('2012 HHS Shares'!R12,4)</f>
        <v>0.70150000000000001</v>
      </c>
      <c r="D21" s="32">
        <f>ROUND('2012 HHS Shares'!K39,4)</f>
        <v>0.85919999999999996</v>
      </c>
      <c r="E21" s="32">
        <f>ROUND('2012 HHS Shares'!R39,4)</f>
        <v>0.84340000000000004</v>
      </c>
      <c r="F21" s="32"/>
      <c r="G21" s="32"/>
      <c r="H21" s="32"/>
      <c r="I21" s="32"/>
      <c r="J21" s="32"/>
      <c r="K21" s="86"/>
      <c r="L21" s="87">
        <f t="shared" si="13"/>
        <v>0</v>
      </c>
      <c r="M21" s="87">
        <f t="shared" si="14"/>
        <v>0</v>
      </c>
      <c r="N21" s="87">
        <f t="shared" si="15"/>
        <v>0</v>
      </c>
      <c r="O21" s="87">
        <f t="shared" si="16"/>
        <v>0</v>
      </c>
      <c r="P21" s="87">
        <f t="shared" si="17"/>
        <v>0</v>
      </c>
      <c r="U21" s="81">
        <v>0.51790000000000003</v>
      </c>
      <c r="V21" s="81">
        <v>0.70150000000000001</v>
      </c>
      <c r="W21" s="81">
        <v>0.85919999999999996</v>
      </c>
      <c r="X21" s="81">
        <v>0.84340000000000004</v>
      </c>
      <c r="Y21" s="81"/>
      <c r="Z21" s="81"/>
      <c r="AA21" s="81"/>
    </row>
    <row r="22" spans="1:27" x14ac:dyDescent="0.45">
      <c r="A22" s="1" t="s">
        <v>19</v>
      </c>
      <c r="B22" s="32">
        <f>ROUND('2012 HHS Shares'!L12,4)</f>
        <v>0.57179999999999997</v>
      </c>
      <c r="C22" s="32">
        <f>ROUND('2012 HHS Shares'!S12,4)</f>
        <v>0.67230000000000001</v>
      </c>
      <c r="D22" s="32">
        <f>ROUND('2012 HHS Shares'!L39,4)</f>
        <v>0.85409999999999997</v>
      </c>
      <c r="E22" s="32">
        <f>ROUND('2012 HHS Shares'!S39,4)</f>
        <v>0.83789999999999998</v>
      </c>
      <c r="F22" s="32">
        <f>ROUND('2012 HHS Shares'!L66,4)</f>
        <v>0.85129999999999995</v>
      </c>
      <c r="G22" s="32">
        <f>ROUND('2012 HHS Shares'!S66,4)</f>
        <v>0.90739999999999998</v>
      </c>
      <c r="H22" s="32">
        <f>ROUND('2012 HHS Shares'!E93,4)</f>
        <v>0.73950000000000005</v>
      </c>
      <c r="I22" s="32"/>
      <c r="J22" s="32"/>
      <c r="K22" s="86"/>
      <c r="L22" s="87">
        <f t="shared" si="13"/>
        <v>0</v>
      </c>
      <c r="M22" s="87">
        <f t="shared" si="14"/>
        <v>0</v>
      </c>
      <c r="N22" s="87">
        <f t="shared" si="15"/>
        <v>0</v>
      </c>
      <c r="O22" s="87">
        <f t="shared" si="16"/>
        <v>0</v>
      </c>
      <c r="P22" s="87">
        <f t="shared" si="17"/>
        <v>0</v>
      </c>
      <c r="Q22" s="87">
        <f t="shared" ref="Q22" si="18">G22-Z22</f>
        <v>0</v>
      </c>
      <c r="R22" s="87">
        <f t="shared" ref="R22" si="19">H22-AA22</f>
        <v>0</v>
      </c>
      <c r="S22" s="87">
        <f t="shared" ref="S22" si="20">I22-AB22</f>
        <v>0</v>
      </c>
      <c r="U22" s="81">
        <v>0.57179999999999997</v>
      </c>
      <c r="V22" s="81">
        <v>0.67230000000000001</v>
      </c>
      <c r="W22" s="81">
        <v>0.85409999999999997</v>
      </c>
      <c r="X22" s="81">
        <v>0.83789999999999998</v>
      </c>
      <c r="Y22" s="81">
        <v>0.85129999999999995</v>
      </c>
      <c r="Z22" s="81">
        <v>0.90739999999999998</v>
      </c>
      <c r="AA22" s="81">
        <v>0.73950000000000005</v>
      </c>
    </row>
    <row r="23" spans="1:27" x14ac:dyDescent="0.45">
      <c r="A23" s="1" t="s">
        <v>11</v>
      </c>
      <c r="B23" s="34"/>
      <c r="D23" s="3"/>
      <c r="E23" s="3"/>
      <c r="F23" s="3"/>
      <c r="G23" s="3"/>
      <c r="H23" s="3"/>
      <c r="I23" s="3"/>
      <c r="J23" s="3"/>
      <c r="K23" s="88"/>
      <c r="W23" s="77"/>
      <c r="X23" s="77"/>
      <c r="Y23" s="77"/>
      <c r="Z23" s="77"/>
      <c r="AA23" s="77"/>
    </row>
    <row r="24" spans="1:27" x14ac:dyDescent="0.45">
      <c r="A24" s="1" t="s">
        <v>193</v>
      </c>
      <c r="B24" s="34"/>
      <c r="D24" s="3"/>
      <c r="E24" s="3"/>
      <c r="F24" s="3"/>
      <c r="G24" s="3"/>
      <c r="H24" s="3"/>
      <c r="I24" s="3"/>
      <c r="J24" s="3"/>
      <c r="K24" s="88"/>
      <c r="W24" s="77"/>
      <c r="X24" s="77"/>
      <c r="Y24" s="77"/>
      <c r="Z24" s="77"/>
      <c r="AA24" s="77"/>
    </row>
    <row r="25" spans="1:27" x14ac:dyDescent="0.45">
      <c r="A25" s="1" t="s">
        <v>20</v>
      </c>
      <c r="B25" s="35">
        <f t="shared" ref="B25:E28" si="21">1-B19</f>
        <v>0.1643</v>
      </c>
      <c r="C25" s="35">
        <f t="shared" si="21"/>
        <v>0.18820000000000003</v>
      </c>
      <c r="D25" s="35">
        <f t="shared" si="21"/>
        <v>0.26370000000000005</v>
      </c>
      <c r="E25" s="35">
        <f t="shared" si="21"/>
        <v>0.26519999999999999</v>
      </c>
      <c r="F25" s="35"/>
      <c r="G25" s="35"/>
      <c r="H25" s="35"/>
      <c r="I25" s="35"/>
      <c r="J25" s="35"/>
      <c r="K25" s="81"/>
      <c r="L25" s="87">
        <f t="shared" ref="L25:L28" si="22">B25-U25</f>
        <v>0</v>
      </c>
      <c r="M25" s="87">
        <f t="shared" ref="M25:M28" si="23">C25-V25</f>
        <v>0</v>
      </c>
      <c r="N25" s="87">
        <f t="shared" ref="N25:N28" si="24">D25-W25</f>
        <v>0</v>
      </c>
      <c r="O25" s="87">
        <f t="shared" ref="O25:O28" si="25">E25-X25</f>
        <v>0</v>
      </c>
      <c r="P25" s="87">
        <f t="shared" ref="P25:P28" si="26">F25-Y25</f>
        <v>0</v>
      </c>
      <c r="U25" s="81">
        <v>0.1643</v>
      </c>
      <c r="V25" s="81">
        <v>0.18820000000000003</v>
      </c>
      <c r="W25" s="81">
        <v>0.26370000000000005</v>
      </c>
      <c r="X25" s="81">
        <v>0.26519999999999999</v>
      </c>
      <c r="Y25" s="81"/>
      <c r="Z25" s="81"/>
      <c r="AA25" s="81"/>
    </row>
    <row r="26" spans="1:27" x14ac:dyDescent="0.45">
      <c r="A26" s="1" t="s">
        <v>21</v>
      </c>
      <c r="B26" s="35">
        <f t="shared" si="21"/>
        <v>0.44279999999999997</v>
      </c>
      <c r="C26" s="35">
        <f t="shared" si="21"/>
        <v>0.43200000000000005</v>
      </c>
      <c r="D26" s="35">
        <f t="shared" si="21"/>
        <v>0.10129999999999995</v>
      </c>
      <c r="E26" s="35">
        <f t="shared" si="21"/>
        <v>0.14280000000000004</v>
      </c>
      <c r="F26" s="35"/>
      <c r="G26" s="35"/>
      <c r="H26" s="35"/>
      <c r="I26" s="35"/>
      <c r="J26" s="35"/>
      <c r="K26" s="81"/>
      <c r="L26" s="87">
        <f t="shared" si="22"/>
        <v>0</v>
      </c>
      <c r="M26" s="87">
        <f t="shared" si="23"/>
        <v>0</v>
      </c>
      <c r="N26" s="87">
        <f t="shared" si="24"/>
        <v>0</v>
      </c>
      <c r="O26" s="87">
        <f t="shared" si="25"/>
        <v>0</v>
      </c>
      <c r="P26" s="87">
        <f t="shared" si="26"/>
        <v>0</v>
      </c>
      <c r="U26" s="81">
        <v>0.44279999999999997</v>
      </c>
      <c r="V26" s="81">
        <v>0.43200000000000005</v>
      </c>
      <c r="W26" s="81">
        <v>0.10129999999999995</v>
      </c>
      <c r="X26" s="81">
        <v>0.14280000000000004</v>
      </c>
      <c r="Y26" s="81"/>
      <c r="Z26" s="81"/>
      <c r="AA26" s="81"/>
    </row>
    <row r="27" spans="1:27" x14ac:dyDescent="0.45">
      <c r="A27" s="1" t="s">
        <v>22</v>
      </c>
      <c r="B27" s="35">
        <f t="shared" si="21"/>
        <v>0.48209999999999997</v>
      </c>
      <c r="C27" s="35">
        <f t="shared" si="21"/>
        <v>0.29849999999999999</v>
      </c>
      <c r="D27" s="35">
        <f t="shared" si="21"/>
        <v>0.14080000000000004</v>
      </c>
      <c r="E27" s="35">
        <f t="shared" si="21"/>
        <v>0.15659999999999996</v>
      </c>
      <c r="F27" s="35"/>
      <c r="G27" s="35"/>
      <c r="H27" s="35"/>
      <c r="I27" s="35"/>
      <c r="J27" s="35"/>
      <c r="K27" s="81"/>
      <c r="L27" s="87">
        <f t="shared" si="22"/>
        <v>0</v>
      </c>
      <c r="M27" s="87">
        <f t="shared" si="23"/>
        <v>0</v>
      </c>
      <c r="N27" s="87">
        <f t="shared" si="24"/>
        <v>0</v>
      </c>
      <c r="O27" s="87">
        <f t="shared" si="25"/>
        <v>0</v>
      </c>
      <c r="P27" s="87">
        <f t="shared" si="26"/>
        <v>0</v>
      </c>
      <c r="U27" s="81">
        <v>0.48209999999999997</v>
      </c>
      <c r="V27" s="81">
        <v>0.29849999999999999</v>
      </c>
      <c r="W27" s="81">
        <v>0.14080000000000004</v>
      </c>
      <c r="X27" s="81">
        <v>0.15659999999999996</v>
      </c>
      <c r="Y27" s="81"/>
      <c r="Z27" s="81"/>
      <c r="AA27" s="81"/>
    </row>
    <row r="28" spans="1:27" x14ac:dyDescent="0.45">
      <c r="A28" s="1" t="s">
        <v>23</v>
      </c>
      <c r="B28" s="36">
        <f t="shared" si="21"/>
        <v>0.42820000000000003</v>
      </c>
      <c r="C28" s="36">
        <f t="shared" si="21"/>
        <v>0.32769999999999999</v>
      </c>
      <c r="D28" s="36">
        <f t="shared" si="21"/>
        <v>0.14590000000000003</v>
      </c>
      <c r="E28" s="36">
        <f t="shared" si="21"/>
        <v>0.16210000000000002</v>
      </c>
      <c r="F28" s="36">
        <f>1-F22</f>
        <v>0.14870000000000005</v>
      </c>
      <c r="G28" s="36">
        <f>1-G22</f>
        <v>9.2600000000000016E-2</v>
      </c>
      <c r="H28" s="36">
        <f>1-H22</f>
        <v>0.26049999999999995</v>
      </c>
      <c r="I28" s="35"/>
      <c r="J28" s="35"/>
      <c r="K28" s="81"/>
      <c r="L28" s="87">
        <f t="shared" si="22"/>
        <v>0</v>
      </c>
      <c r="M28" s="87">
        <f t="shared" si="23"/>
        <v>0</v>
      </c>
      <c r="N28" s="87">
        <f t="shared" si="24"/>
        <v>0</v>
      </c>
      <c r="O28" s="87">
        <f t="shared" si="25"/>
        <v>0</v>
      </c>
      <c r="P28" s="87">
        <f t="shared" si="26"/>
        <v>0</v>
      </c>
      <c r="Q28" s="87">
        <f t="shared" ref="Q28" si="27">G28-Z28</f>
        <v>0</v>
      </c>
      <c r="R28" s="87">
        <f t="shared" ref="R28" si="28">H28-AA28</f>
        <v>0</v>
      </c>
      <c r="S28" s="87">
        <f t="shared" ref="S28" si="29">I28-AB28</f>
        <v>0</v>
      </c>
      <c r="U28" s="81">
        <v>0.42820000000000003</v>
      </c>
      <c r="V28" s="81">
        <v>0.32769999999999999</v>
      </c>
      <c r="W28" s="81">
        <v>0.14590000000000003</v>
      </c>
      <c r="X28" s="81">
        <v>0.16210000000000002</v>
      </c>
      <c r="Y28" s="81">
        <v>0.14870000000000005</v>
      </c>
      <c r="Z28" s="81">
        <v>9.2600000000000016E-2</v>
      </c>
      <c r="AA28" s="81">
        <v>0.26049999999999995</v>
      </c>
    </row>
    <row r="29" spans="1:27" x14ac:dyDescent="0.45">
      <c r="D29" s="3"/>
      <c r="E29" s="3"/>
      <c r="F29" s="3"/>
      <c r="G29" s="3"/>
      <c r="H29" s="3"/>
      <c r="I29" s="3"/>
      <c r="J29" s="3"/>
      <c r="K29" s="88"/>
      <c r="W29" s="77"/>
      <c r="X29" s="77"/>
      <c r="Y29" s="77"/>
      <c r="Z29" s="77"/>
      <c r="AA29" s="77"/>
    </row>
    <row r="30" spans="1:27" x14ac:dyDescent="0.45">
      <c r="A30" s="1" t="s">
        <v>11</v>
      </c>
      <c r="B30" s="34"/>
      <c r="D30" s="3"/>
      <c r="E30" s="3"/>
      <c r="F30" s="3"/>
      <c r="G30" s="3"/>
      <c r="H30" s="3"/>
      <c r="I30" s="3"/>
      <c r="J30" s="3"/>
      <c r="K30" s="88"/>
      <c r="W30" s="77"/>
      <c r="X30" s="77"/>
      <c r="Y30" s="77"/>
      <c r="Z30" s="77"/>
      <c r="AA30" s="77"/>
    </row>
    <row r="31" spans="1:27" x14ac:dyDescent="0.45">
      <c r="A31" s="1" t="s">
        <v>197</v>
      </c>
      <c r="D31" s="3"/>
      <c r="E31" s="3"/>
      <c r="F31" s="3"/>
      <c r="G31" s="3"/>
      <c r="H31" s="3"/>
      <c r="I31" s="3"/>
      <c r="J31" s="3"/>
      <c r="K31" s="88"/>
      <c r="W31" s="77"/>
      <c r="X31" s="77"/>
      <c r="Y31" s="77"/>
      <c r="Z31" s="77"/>
      <c r="AA31" s="77"/>
    </row>
    <row r="32" spans="1:27" x14ac:dyDescent="0.45">
      <c r="A32" s="2" t="s">
        <v>198</v>
      </c>
      <c r="B32" s="34"/>
      <c r="D32" s="3"/>
      <c r="E32" s="3"/>
      <c r="F32" s="3"/>
      <c r="G32" s="3"/>
      <c r="H32" s="3"/>
      <c r="I32" s="3"/>
      <c r="J32" s="3"/>
      <c r="K32" s="88"/>
      <c r="W32" s="77"/>
      <c r="X32" s="77"/>
      <c r="Y32" s="77"/>
      <c r="Z32" s="77"/>
      <c r="AA32" s="77"/>
    </row>
    <row r="33" spans="1:27" x14ac:dyDescent="0.45">
      <c r="A33" s="1" t="s">
        <v>32</v>
      </c>
      <c r="B33" s="32">
        <f>ROUND('2012 HHS Shares'!I17,4)</f>
        <v>0</v>
      </c>
      <c r="C33" s="32">
        <f>ROUND('2012 HHS Shares'!P17,4)</f>
        <v>0</v>
      </c>
      <c r="D33" s="32">
        <f>ROUND('2012 HHS Shares'!I44,4)</f>
        <v>0</v>
      </c>
      <c r="E33" s="32">
        <f>ROUND('2012 HHS Shares'!P44,4)</f>
        <v>0</v>
      </c>
      <c r="F33" s="32"/>
      <c r="G33" s="32"/>
      <c r="H33" s="32"/>
      <c r="I33" s="32"/>
      <c r="J33" s="32"/>
      <c r="K33" s="86"/>
      <c r="L33" s="87">
        <f t="shared" ref="L33:L36" si="30">B33-U33</f>
        <v>0</v>
      </c>
      <c r="M33" s="87">
        <f t="shared" ref="M33:M36" si="31">C33-V33</f>
        <v>0</v>
      </c>
      <c r="N33" s="87">
        <f t="shared" ref="N33:N36" si="32">D33-W33</f>
        <v>0</v>
      </c>
      <c r="O33" s="87">
        <f t="shared" ref="O33:O36" si="33">E33-X33</f>
        <v>0</v>
      </c>
      <c r="P33" s="87">
        <f t="shared" ref="P33:P36" si="34">F33-Y33</f>
        <v>0</v>
      </c>
      <c r="U33" s="81">
        <v>0</v>
      </c>
      <c r="V33" s="81">
        <v>0</v>
      </c>
      <c r="W33" s="81">
        <v>0</v>
      </c>
      <c r="X33" s="81">
        <v>0</v>
      </c>
      <c r="Y33" s="81"/>
      <c r="Z33" s="81"/>
      <c r="AA33" s="81"/>
    </row>
    <row r="34" spans="1:27" x14ac:dyDescent="0.45">
      <c r="A34" s="1" t="s">
        <v>33</v>
      </c>
      <c r="B34" s="32">
        <f>ROUND('2012 HHS Shares'!J17,4)</f>
        <v>0.74570000000000003</v>
      </c>
      <c r="C34" s="32">
        <f>ROUND('2012 HHS Shares'!Q17,4)</f>
        <v>0.81669999999999998</v>
      </c>
      <c r="D34" s="32">
        <f>ROUND('2012 HHS Shares'!J44,4)</f>
        <v>0.42659999999999998</v>
      </c>
      <c r="E34" s="32">
        <f>ROUND('2012 HHS Shares'!Q44,4)</f>
        <v>0.46960000000000002</v>
      </c>
      <c r="F34" s="32"/>
      <c r="G34" s="32"/>
      <c r="H34" s="32"/>
      <c r="I34" s="32"/>
      <c r="J34" s="32"/>
      <c r="K34" s="86"/>
      <c r="L34" s="87">
        <f t="shared" si="30"/>
        <v>0</v>
      </c>
      <c r="M34" s="87">
        <f t="shared" si="31"/>
        <v>0</v>
      </c>
      <c r="N34" s="87">
        <f t="shared" si="32"/>
        <v>0</v>
      </c>
      <c r="O34" s="87">
        <f t="shared" si="33"/>
        <v>0</v>
      </c>
      <c r="P34" s="87">
        <f t="shared" si="34"/>
        <v>0</v>
      </c>
      <c r="U34" s="81">
        <v>0.74570000000000003</v>
      </c>
      <c r="V34" s="81">
        <v>0.81669999999999998</v>
      </c>
      <c r="W34" s="81">
        <v>0.42659999999999998</v>
      </c>
      <c r="X34" s="81">
        <v>0.46960000000000002</v>
      </c>
      <c r="Y34" s="81"/>
      <c r="Z34" s="81"/>
      <c r="AA34" s="81"/>
    </row>
    <row r="35" spans="1:27" x14ac:dyDescent="0.45">
      <c r="A35" s="1" t="s">
        <v>34</v>
      </c>
      <c r="B35" s="32">
        <f>ROUND('2012 HHS Shares'!K17,4)</f>
        <v>0.83589999999999998</v>
      </c>
      <c r="C35" s="32">
        <f>ROUND('2012 HHS Shares'!R17,4)</f>
        <v>0.88039999999999996</v>
      </c>
      <c r="D35" s="32">
        <f>ROUND('2012 HHS Shares'!K44,4)</f>
        <v>0.30980000000000002</v>
      </c>
      <c r="E35" s="32">
        <f>ROUND('2012 HHS Shares'!R44,4)</f>
        <v>0.32769999999999999</v>
      </c>
      <c r="F35" s="32"/>
      <c r="G35" s="32"/>
      <c r="H35" s="32"/>
      <c r="I35" s="32"/>
      <c r="J35" s="32"/>
      <c r="K35" s="86"/>
      <c r="L35" s="87">
        <f t="shared" si="30"/>
        <v>0</v>
      </c>
      <c r="M35" s="87">
        <f t="shared" si="31"/>
        <v>0</v>
      </c>
      <c r="N35" s="87">
        <f t="shared" si="32"/>
        <v>0</v>
      </c>
      <c r="O35" s="87">
        <f t="shared" si="33"/>
        <v>0</v>
      </c>
      <c r="P35" s="87">
        <f t="shared" si="34"/>
        <v>0</v>
      </c>
      <c r="U35" s="81">
        <v>0.83589999999999998</v>
      </c>
      <c r="V35" s="81">
        <v>0.88039999999999996</v>
      </c>
      <c r="W35" s="81">
        <v>0.30980000000000002</v>
      </c>
      <c r="X35" s="81">
        <v>0.32769999999999999</v>
      </c>
      <c r="Y35" s="81"/>
      <c r="Z35" s="81"/>
      <c r="AA35" s="81"/>
    </row>
    <row r="36" spans="1:27" x14ac:dyDescent="0.45">
      <c r="A36" s="1" t="s">
        <v>35</v>
      </c>
      <c r="B36" s="32">
        <f>ROUND('2012 HHS Shares'!L17,4)</f>
        <v>0.82040000000000002</v>
      </c>
      <c r="C36" s="32">
        <f>ROUND('2012 HHS Shares'!S17,4)</f>
        <v>0.86750000000000005</v>
      </c>
      <c r="D36" s="32">
        <f>ROUND('2012 HHS Shares'!L44,4)</f>
        <v>0.32850000000000001</v>
      </c>
      <c r="E36" s="32">
        <f>ROUND('2012 HHS Shares'!S44,4)</f>
        <v>0.34870000000000001</v>
      </c>
      <c r="F36" s="32">
        <f>ROUND('2012 HHS Shares'!L71,4)</f>
        <v>0.43630000000000002</v>
      </c>
      <c r="G36" s="32">
        <f>ROUND('2012 HHS Shares'!S71,4)</f>
        <v>0.42470000000000002</v>
      </c>
      <c r="H36" s="32">
        <f>ROUND('2012 HHS Shares'!E98,4)</f>
        <v>0.74370000000000003</v>
      </c>
      <c r="I36" s="32"/>
      <c r="J36" s="32"/>
      <c r="K36" s="86"/>
      <c r="L36" s="87">
        <f t="shared" si="30"/>
        <v>0</v>
      </c>
      <c r="M36" s="87">
        <f t="shared" si="31"/>
        <v>0</v>
      </c>
      <c r="N36" s="87">
        <f t="shared" si="32"/>
        <v>0</v>
      </c>
      <c r="O36" s="87">
        <f t="shared" si="33"/>
        <v>0</v>
      </c>
      <c r="P36" s="87">
        <f t="shared" si="34"/>
        <v>0</v>
      </c>
      <c r="Q36" s="87">
        <f t="shared" ref="Q36" si="35">G36-Z36</f>
        <v>0</v>
      </c>
      <c r="R36" s="87">
        <f t="shared" ref="R36" si="36">H36-AA36</f>
        <v>0</v>
      </c>
      <c r="S36" s="87">
        <f t="shared" ref="S36" si="37">I36-AB36</f>
        <v>0</v>
      </c>
      <c r="U36" s="81">
        <v>0.82040000000000002</v>
      </c>
      <c r="V36" s="81">
        <v>0.86750000000000005</v>
      </c>
      <c r="W36" s="81">
        <v>0.32850000000000001</v>
      </c>
      <c r="X36" s="81">
        <v>0.34870000000000001</v>
      </c>
      <c r="Y36" s="81">
        <v>0.43630000000000002</v>
      </c>
      <c r="Z36" s="81">
        <v>0.42470000000000002</v>
      </c>
      <c r="AA36" s="81">
        <v>0.74370000000000003</v>
      </c>
    </row>
    <row r="37" spans="1:27" x14ac:dyDescent="0.45">
      <c r="D37" s="3"/>
      <c r="E37" s="3"/>
      <c r="F37" s="3"/>
      <c r="G37" s="3"/>
      <c r="H37" s="3"/>
      <c r="I37" s="3"/>
      <c r="J37" s="3"/>
      <c r="K37" s="88"/>
      <c r="W37" s="77"/>
      <c r="X37" s="77"/>
      <c r="Y37" s="77"/>
      <c r="Z37" s="77"/>
      <c r="AA37" s="77"/>
    </row>
    <row r="38" spans="1:27" x14ac:dyDescent="0.45">
      <c r="A38" s="1" t="s">
        <v>199</v>
      </c>
      <c r="B38" s="34"/>
      <c r="D38" s="3"/>
      <c r="E38" s="3"/>
      <c r="F38" s="3"/>
      <c r="G38" s="3"/>
      <c r="H38" s="3"/>
      <c r="I38" s="3"/>
      <c r="J38" s="3"/>
      <c r="K38" s="88"/>
      <c r="W38" s="77"/>
      <c r="X38" s="77"/>
      <c r="Y38" s="77"/>
      <c r="Z38" s="77"/>
      <c r="AA38" s="77"/>
    </row>
    <row r="39" spans="1:27" x14ac:dyDescent="0.45">
      <c r="A39" s="1" t="s">
        <v>36</v>
      </c>
      <c r="B39" s="36">
        <f t="shared" ref="B39:E42" si="38">1-B33</f>
        <v>1</v>
      </c>
      <c r="C39" s="36">
        <f t="shared" si="38"/>
        <v>1</v>
      </c>
      <c r="D39" s="36">
        <f t="shared" si="38"/>
        <v>1</v>
      </c>
      <c r="E39" s="36">
        <f t="shared" si="38"/>
        <v>1</v>
      </c>
      <c r="F39" s="35"/>
      <c r="G39" s="35"/>
      <c r="H39" s="35"/>
      <c r="I39" s="35"/>
      <c r="J39" s="35"/>
      <c r="K39" s="81"/>
      <c r="L39" s="87">
        <f t="shared" ref="L39:L42" si="39">B39-U39</f>
        <v>0</v>
      </c>
      <c r="M39" s="87">
        <f t="shared" ref="M39:M42" si="40">C39-V39</f>
        <v>0</v>
      </c>
      <c r="N39" s="87">
        <f t="shared" ref="N39:N42" si="41">D39-W39</f>
        <v>0</v>
      </c>
      <c r="O39" s="87">
        <f t="shared" ref="O39:O42" si="42">E39-X39</f>
        <v>0</v>
      </c>
      <c r="P39" s="87">
        <f t="shared" ref="P39:P42" si="43">F39-Y39</f>
        <v>0</v>
      </c>
      <c r="U39" s="81">
        <v>1</v>
      </c>
      <c r="V39" s="81">
        <v>1</v>
      </c>
      <c r="W39" s="81">
        <v>1</v>
      </c>
      <c r="X39" s="81">
        <v>1</v>
      </c>
      <c r="Y39" s="81"/>
      <c r="Z39" s="81"/>
      <c r="AA39" s="81"/>
    </row>
    <row r="40" spans="1:27" x14ac:dyDescent="0.45">
      <c r="A40" s="1" t="s">
        <v>37</v>
      </c>
      <c r="B40" s="36">
        <f t="shared" si="38"/>
        <v>0.25429999999999997</v>
      </c>
      <c r="C40" s="36">
        <f t="shared" si="38"/>
        <v>0.18330000000000002</v>
      </c>
      <c r="D40" s="36">
        <f t="shared" si="38"/>
        <v>0.57340000000000002</v>
      </c>
      <c r="E40" s="36">
        <f t="shared" si="38"/>
        <v>0.53039999999999998</v>
      </c>
      <c r="F40" s="35"/>
      <c r="G40" s="35"/>
      <c r="H40" s="35"/>
      <c r="I40" s="35"/>
      <c r="J40" s="35"/>
      <c r="K40" s="81"/>
      <c r="L40" s="87">
        <f t="shared" si="39"/>
        <v>0</v>
      </c>
      <c r="M40" s="87">
        <f t="shared" si="40"/>
        <v>0</v>
      </c>
      <c r="N40" s="87">
        <f t="shared" si="41"/>
        <v>0</v>
      </c>
      <c r="O40" s="87">
        <f t="shared" si="42"/>
        <v>0</v>
      </c>
      <c r="P40" s="87">
        <f t="shared" si="43"/>
        <v>0</v>
      </c>
      <c r="U40" s="81">
        <v>0.25429999999999997</v>
      </c>
      <c r="V40" s="81">
        <v>0.18330000000000002</v>
      </c>
      <c r="W40" s="81">
        <v>0.57340000000000002</v>
      </c>
      <c r="X40" s="81">
        <v>0.53039999999999998</v>
      </c>
      <c r="Y40" s="81"/>
      <c r="Z40" s="81"/>
      <c r="AA40" s="81"/>
    </row>
    <row r="41" spans="1:27" x14ac:dyDescent="0.45">
      <c r="A41" s="1" t="s">
        <v>38</v>
      </c>
      <c r="B41" s="36">
        <f t="shared" si="38"/>
        <v>0.16410000000000002</v>
      </c>
      <c r="C41" s="36">
        <f t="shared" si="38"/>
        <v>0.11960000000000004</v>
      </c>
      <c r="D41" s="36">
        <f t="shared" si="38"/>
        <v>0.69019999999999992</v>
      </c>
      <c r="E41" s="36">
        <f t="shared" si="38"/>
        <v>0.67230000000000001</v>
      </c>
      <c r="F41" s="35"/>
      <c r="G41" s="35"/>
      <c r="H41" s="35"/>
      <c r="I41" s="35"/>
      <c r="J41" s="35"/>
      <c r="K41" s="81"/>
      <c r="L41" s="87">
        <f t="shared" si="39"/>
        <v>0</v>
      </c>
      <c r="M41" s="87">
        <f t="shared" si="40"/>
        <v>0</v>
      </c>
      <c r="N41" s="87">
        <f t="shared" si="41"/>
        <v>0</v>
      </c>
      <c r="O41" s="87">
        <f t="shared" si="42"/>
        <v>0</v>
      </c>
      <c r="P41" s="87">
        <f t="shared" si="43"/>
        <v>0</v>
      </c>
      <c r="U41" s="81">
        <v>0.16410000000000002</v>
      </c>
      <c r="V41" s="81">
        <v>0.11960000000000004</v>
      </c>
      <c r="W41" s="81">
        <v>0.69019999999999992</v>
      </c>
      <c r="X41" s="81">
        <v>0.67230000000000001</v>
      </c>
      <c r="Y41" s="81"/>
      <c r="Z41" s="81"/>
      <c r="AA41" s="81"/>
    </row>
    <row r="42" spans="1:27" x14ac:dyDescent="0.45">
      <c r="A42" s="1" t="s">
        <v>39</v>
      </c>
      <c r="B42" s="35">
        <f t="shared" si="38"/>
        <v>0.17959999999999998</v>
      </c>
      <c r="C42" s="35">
        <f t="shared" si="38"/>
        <v>0.13249999999999995</v>
      </c>
      <c r="D42" s="35">
        <f t="shared" si="38"/>
        <v>0.67149999999999999</v>
      </c>
      <c r="E42" s="35">
        <f t="shared" si="38"/>
        <v>0.65129999999999999</v>
      </c>
      <c r="F42" s="36">
        <f>1-F36</f>
        <v>0.56369999999999998</v>
      </c>
      <c r="G42" s="36">
        <f>1-G36</f>
        <v>0.57529999999999992</v>
      </c>
      <c r="H42" s="36">
        <f>1-H36</f>
        <v>0.25629999999999997</v>
      </c>
      <c r="I42" s="35"/>
      <c r="J42" s="35"/>
      <c r="K42" s="81"/>
      <c r="L42" s="87">
        <f t="shared" si="39"/>
        <v>0</v>
      </c>
      <c r="M42" s="87">
        <f t="shared" si="40"/>
        <v>0</v>
      </c>
      <c r="N42" s="87">
        <f t="shared" si="41"/>
        <v>0</v>
      </c>
      <c r="O42" s="87">
        <f t="shared" si="42"/>
        <v>0</v>
      </c>
      <c r="P42" s="87">
        <f t="shared" si="43"/>
        <v>0</v>
      </c>
      <c r="Q42" s="87">
        <f t="shared" ref="Q42" si="44">G42-Z42</f>
        <v>0</v>
      </c>
      <c r="R42" s="87">
        <f t="shared" ref="R42" si="45">H42-AA42</f>
        <v>0</v>
      </c>
      <c r="S42" s="87">
        <f t="shared" ref="S42" si="46">I42-AB42</f>
        <v>0</v>
      </c>
      <c r="U42" s="81">
        <v>0.17959999999999998</v>
      </c>
      <c r="V42" s="81">
        <v>0.13249999999999995</v>
      </c>
      <c r="W42" s="81">
        <v>0.67149999999999999</v>
      </c>
      <c r="X42" s="81">
        <v>0.65129999999999999</v>
      </c>
      <c r="Y42" s="81">
        <v>0.56369999999999998</v>
      </c>
      <c r="Z42" s="81">
        <v>0.57529999999999992</v>
      </c>
      <c r="AA42" s="81">
        <v>0.25629999999999997</v>
      </c>
    </row>
    <row r="43" spans="1:27" x14ac:dyDescent="0.45">
      <c r="D43" s="3"/>
      <c r="E43" s="3"/>
      <c r="F43" s="3"/>
      <c r="G43" s="3"/>
      <c r="H43" s="3"/>
      <c r="I43" s="3"/>
      <c r="J43" s="3"/>
      <c r="K43" s="88"/>
      <c r="W43" s="77"/>
      <c r="X43" s="77"/>
      <c r="Y43" s="77"/>
      <c r="Z43" s="77"/>
      <c r="AA43" s="77"/>
    </row>
    <row r="44" spans="1:27" x14ac:dyDescent="0.45">
      <c r="A44" s="1" t="s">
        <v>11</v>
      </c>
      <c r="B44" s="34"/>
      <c r="D44" s="3"/>
      <c r="E44" s="3"/>
      <c r="F44" s="3"/>
      <c r="G44" s="3"/>
      <c r="H44" s="3"/>
      <c r="I44" s="3"/>
      <c r="J44" s="3"/>
      <c r="K44" s="88"/>
      <c r="W44" s="77"/>
      <c r="X44" s="77"/>
      <c r="Y44" s="77"/>
      <c r="Z44" s="77"/>
      <c r="AA44" s="77"/>
    </row>
    <row r="45" spans="1:27" x14ac:dyDescent="0.45">
      <c r="A45" s="1" t="s">
        <v>200</v>
      </c>
      <c r="D45" s="3"/>
      <c r="E45" s="3"/>
      <c r="F45" s="3"/>
      <c r="G45" s="3"/>
      <c r="H45" s="3"/>
      <c r="I45" s="3"/>
      <c r="J45" s="3"/>
      <c r="K45" s="88"/>
      <c r="W45" s="77"/>
      <c r="X45" s="77"/>
      <c r="Y45" s="77"/>
      <c r="Z45" s="77"/>
      <c r="AA45" s="77"/>
    </row>
    <row r="46" spans="1:27" x14ac:dyDescent="0.45">
      <c r="A46" s="2" t="s">
        <v>201</v>
      </c>
      <c r="B46" s="34"/>
      <c r="D46" s="3"/>
      <c r="E46" s="3"/>
      <c r="F46" s="3"/>
      <c r="G46" s="3"/>
      <c r="H46" s="3"/>
      <c r="I46" s="3"/>
      <c r="J46" s="3"/>
      <c r="K46" s="88"/>
      <c r="W46" s="77"/>
      <c r="X46" s="77"/>
      <c r="Y46" s="77"/>
      <c r="Z46" s="77"/>
      <c r="AA46" s="77"/>
    </row>
    <row r="47" spans="1:27" x14ac:dyDescent="0.45">
      <c r="A47" s="1" t="s">
        <v>40</v>
      </c>
      <c r="B47" s="32">
        <f>ROUND('2012 HHS Shares'!I22,4)</f>
        <v>0.50119999999999998</v>
      </c>
      <c r="C47" s="32">
        <f>ROUND('2012 HHS Shares'!P22,4)</f>
        <v>0.84860000000000002</v>
      </c>
      <c r="D47" s="32">
        <f>ROUND('2012 HHS Shares'!I49,4)</f>
        <v>0.76029999999999998</v>
      </c>
      <c r="E47" s="32">
        <f>ROUND('2012 HHS Shares'!P49,4)</f>
        <v>0.83899999999999997</v>
      </c>
      <c r="F47" s="32"/>
      <c r="G47" s="32"/>
      <c r="H47" s="32"/>
      <c r="I47" s="32"/>
      <c r="J47" s="32"/>
      <c r="K47" s="86"/>
      <c r="L47" s="87">
        <f t="shared" ref="L47:L50" si="47">B47-U47</f>
        <v>0</v>
      </c>
      <c r="M47" s="87">
        <f t="shared" ref="M47:M50" si="48">C47-V47</f>
        <v>0</v>
      </c>
      <c r="N47" s="87">
        <f t="shared" ref="N47:N50" si="49">D47-W47</f>
        <v>0</v>
      </c>
      <c r="O47" s="87">
        <f t="shared" ref="O47:O50" si="50">E47-X47</f>
        <v>0</v>
      </c>
      <c r="P47" s="87">
        <f t="shared" ref="P47:P50" si="51">F47-Y47</f>
        <v>0</v>
      </c>
      <c r="U47" s="81">
        <v>0.50119999999999998</v>
      </c>
      <c r="V47" s="81">
        <v>0.84860000000000002</v>
      </c>
      <c r="W47" s="81">
        <v>0.76029999999999998</v>
      </c>
      <c r="X47" s="81">
        <v>0.83899999999999997</v>
      </c>
      <c r="Y47" s="81"/>
      <c r="Z47" s="81"/>
      <c r="AA47" s="81"/>
    </row>
    <row r="48" spans="1:27" x14ac:dyDescent="0.45">
      <c r="A48" s="1" t="s">
        <v>41</v>
      </c>
      <c r="B48" s="32">
        <f>ROUND('2012 HHS Shares'!J22,4)</f>
        <v>0.50119999999999998</v>
      </c>
      <c r="C48" s="32">
        <f>ROUND('2012 HHS Shares'!Q22,4)</f>
        <v>0.67579999999999996</v>
      </c>
      <c r="D48" s="32">
        <f>ROUND('2012 HHS Shares'!J49,4)</f>
        <v>0.4118</v>
      </c>
      <c r="E48" s="32">
        <f>ROUND('2012 HHS Shares'!Q49,4)</f>
        <v>0.46839999999999998</v>
      </c>
      <c r="F48" s="32"/>
      <c r="G48" s="32"/>
      <c r="H48" s="32"/>
      <c r="I48" s="32"/>
      <c r="J48" s="32"/>
      <c r="K48" s="86"/>
      <c r="L48" s="87">
        <f t="shared" si="47"/>
        <v>0</v>
      </c>
      <c r="M48" s="87">
        <f t="shared" si="48"/>
        <v>0</v>
      </c>
      <c r="N48" s="87">
        <f t="shared" si="49"/>
        <v>0</v>
      </c>
      <c r="O48" s="87">
        <f t="shared" si="50"/>
        <v>0</v>
      </c>
      <c r="P48" s="87">
        <f t="shared" si="51"/>
        <v>0</v>
      </c>
      <c r="U48" s="81">
        <v>0.50119999999999998</v>
      </c>
      <c r="V48" s="81">
        <v>0.67579999999999996</v>
      </c>
      <c r="W48" s="81">
        <v>0.4118</v>
      </c>
      <c r="X48" s="81">
        <v>0.46839999999999998</v>
      </c>
      <c r="Y48" s="81"/>
      <c r="Z48" s="81"/>
      <c r="AA48" s="81"/>
    </row>
    <row r="49" spans="1:27" x14ac:dyDescent="0.45">
      <c r="A49" s="1" t="s">
        <v>42</v>
      </c>
      <c r="B49" s="32">
        <f>ROUND('2012 HHS Shares'!K22,4)</f>
        <v>0.63800000000000001</v>
      </c>
      <c r="C49" s="32">
        <f>ROUND('2012 HHS Shares'!R22,4)</f>
        <v>0.67330000000000001</v>
      </c>
      <c r="D49" s="32">
        <f>ROUND('2012 HHS Shares'!K49,4)</f>
        <v>0.40029999999999999</v>
      </c>
      <c r="E49" s="32">
        <f>ROUND('2012 HHS Shares'!R49,4)</f>
        <v>0.38179999999999997</v>
      </c>
      <c r="F49" s="32"/>
      <c r="G49" s="32"/>
      <c r="H49" s="32"/>
      <c r="I49" s="32"/>
      <c r="J49" s="32"/>
      <c r="K49" s="86"/>
      <c r="L49" s="87">
        <f t="shared" si="47"/>
        <v>0</v>
      </c>
      <c r="M49" s="87">
        <f t="shared" si="48"/>
        <v>0</v>
      </c>
      <c r="N49" s="87">
        <f t="shared" si="49"/>
        <v>0</v>
      </c>
      <c r="O49" s="87">
        <f t="shared" si="50"/>
        <v>0</v>
      </c>
      <c r="P49" s="87">
        <f t="shared" si="51"/>
        <v>0</v>
      </c>
      <c r="U49" s="81">
        <v>0.63800000000000001</v>
      </c>
      <c r="V49" s="81">
        <v>0.67330000000000001</v>
      </c>
      <c r="W49" s="81">
        <v>0.40029999999999999</v>
      </c>
      <c r="X49" s="81">
        <v>0.38179999999999997</v>
      </c>
      <c r="Y49" s="81"/>
      <c r="Z49" s="81"/>
      <c r="AA49" s="81"/>
    </row>
    <row r="50" spans="1:27" x14ac:dyDescent="0.45">
      <c r="A50" s="1" t="s">
        <v>43</v>
      </c>
      <c r="B50" s="32">
        <f>ROUND('2012 HHS Shares'!L22,4)</f>
        <v>0.60899999999999999</v>
      </c>
      <c r="C50" s="32">
        <f>ROUND('2012 HHS Shares'!S22,4)</f>
        <v>0.67759999999999998</v>
      </c>
      <c r="D50" s="32">
        <f>ROUND('2012 HHS Shares'!L49,4)</f>
        <v>0.4037</v>
      </c>
      <c r="E50" s="32">
        <f>ROUND('2012 HHS Shares'!S49,4)</f>
        <v>0.39560000000000001</v>
      </c>
      <c r="F50" s="32">
        <f>ROUND('2012 HHS Shares'!L76,4)</f>
        <v>0.4304</v>
      </c>
      <c r="G50" s="32">
        <f>ROUND('2012 HHS Shares'!S76,4)</f>
        <v>0.44890000000000002</v>
      </c>
      <c r="H50" s="32">
        <f>ROUND('2012 HHS Shares'!E103,4)</f>
        <v>0.65149999999999997</v>
      </c>
      <c r="I50" s="32"/>
      <c r="J50" s="32"/>
      <c r="K50" s="86"/>
      <c r="L50" s="87">
        <f t="shared" si="47"/>
        <v>0</v>
      </c>
      <c r="M50" s="87">
        <f t="shared" si="48"/>
        <v>0</v>
      </c>
      <c r="N50" s="87">
        <f t="shared" si="49"/>
        <v>0</v>
      </c>
      <c r="O50" s="87">
        <f t="shared" si="50"/>
        <v>0</v>
      </c>
      <c r="P50" s="87">
        <f t="shared" si="51"/>
        <v>0</v>
      </c>
      <c r="Q50" s="87">
        <f t="shared" ref="Q50" si="52">G50-Z50</f>
        <v>0</v>
      </c>
      <c r="R50" s="87">
        <f t="shared" ref="R50" si="53">H50-AA50</f>
        <v>0</v>
      </c>
      <c r="S50" s="87">
        <f t="shared" ref="S50" si="54">I50-AB50</f>
        <v>0</v>
      </c>
      <c r="U50" s="81">
        <v>0.60899999999999999</v>
      </c>
      <c r="V50" s="81">
        <v>0.67759999999999998</v>
      </c>
      <c r="W50" s="81">
        <v>0.4037</v>
      </c>
      <c r="X50" s="81">
        <v>0.39560000000000001</v>
      </c>
      <c r="Y50" s="81">
        <v>0.4304</v>
      </c>
      <c r="Z50" s="81">
        <v>0.44890000000000002</v>
      </c>
      <c r="AA50" s="81">
        <v>0.65149999999999997</v>
      </c>
    </row>
    <row r="51" spans="1:27" x14ac:dyDescent="0.45">
      <c r="D51" s="3"/>
      <c r="E51" s="3"/>
      <c r="F51" s="3"/>
      <c r="G51" s="3"/>
      <c r="H51" s="3"/>
      <c r="I51" s="3"/>
      <c r="J51" s="3"/>
      <c r="K51" s="88"/>
      <c r="W51" s="77"/>
      <c r="X51" s="77"/>
      <c r="Y51" s="77"/>
      <c r="Z51" s="77"/>
      <c r="AA51" s="77"/>
    </row>
    <row r="52" spans="1:27" x14ac:dyDescent="0.45">
      <c r="A52" s="1" t="s">
        <v>202</v>
      </c>
      <c r="B52" s="34"/>
      <c r="D52" s="3"/>
      <c r="E52" s="3"/>
      <c r="F52" s="3"/>
      <c r="G52" s="3"/>
      <c r="H52" s="3"/>
      <c r="I52" s="3"/>
      <c r="J52" s="3"/>
      <c r="K52" s="88"/>
      <c r="W52" s="77"/>
      <c r="X52" s="77"/>
      <c r="Y52" s="77"/>
      <c r="Z52" s="77"/>
      <c r="AA52" s="77"/>
    </row>
    <row r="53" spans="1:27" x14ac:dyDescent="0.45">
      <c r="A53" s="1" t="s">
        <v>44</v>
      </c>
      <c r="B53" s="35">
        <f t="shared" ref="B53:E56" si="55">1-B47</f>
        <v>0.49880000000000002</v>
      </c>
      <c r="C53" s="35">
        <f t="shared" si="55"/>
        <v>0.15139999999999998</v>
      </c>
      <c r="D53" s="35">
        <f t="shared" si="55"/>
        <v>0.23970000000000002</v>
      </c>
      <c r="E53" s="35">
        <f t="shared" si="55"/>
        <v>0.16100000000000003</v>
      </c>
      <c r="F53" s="35"/>
      <c r="G53" s="35"/>
      <c r="H53" s="35"/>
      <c r="I53" s="35"/>
      <c r="J53" s="35"/>
      <c r="K53" s="81"/>
      <c r="L53" s="87">
        <f t="shared" ref="L53:L56" si="56">B53-U53</f>
        <v>0</v>
      </c>
      <c r="M53" s="87">
        <f t="shared" ref="M53:M56" si="57">C53-V53</f>
        <v>0</v>
      </c>
      <c r="N53" s="87">
        <f t="shared" ref="N53:N56" si="58">D53-W53</f>
        <v>0</v>
      </c>
      <c r="O53" s="87">
        <f t="shared" ref="O53:O56" si="59">E53-X53</f>
        <v>0</v>
      </c>
      <c r="P53" s="87">
        <f t="shared" ref="P53:P56" si="60">F53-Y53</f>
        <v>0</v>
      </c>
      <c r="U53" s="81">
        <v>0.49880000000000002</v>
      </c>
      <c r="V53" s="81">
        <v>0.15139999999999998</v>
      </c>
      <c r="W53" s="81">
        <v>0.23970000000000002</v>
      </c>
      <c r="X53" s="81">
        <v>0.16100000000000003</v>
      </c>
      <c r="Y53" s="81"/>
      <c r="Z53" s="81"/>
      <c r="AA53" s="81"/>
    </row>
    <row r="54" spans="1:27" x14ac:dyDescent="0.45">
      <c r="A54" s="1" t="s">
        <v>45</v>
      </c>
      <c r="B54" s="35">
        <f t="shared" si="55"/>
        <v>0.49880000000000002</v>
      </c>
      <c r="C54" s="35">
        <f t="shared" si="55"/>
        <v>0.32420000000000004</v>
      </c>
      <c r="D54" s="35">
        <f t="shared" si="55"/>
        <v>0.58820000000000006</v>
      </c>
      <c r="E54" s="35">
        <f t="shared" si="55"/>
        <v>0.53160000000000007</v>
      </c>
      <c r="F54" s="35"/>
      <c r="G54" s="35"/>
      <c r="H54" s="35"/>
      <c r="I54" s="35"/>
      <c r="J54" s="35"/>
      <c r="K54" s="81"/>
      <c r="L54" s="87">
        <f t="shared" si="56"/>
        <v>0</v>
      </c>
      <c r="M54" s="87">
        <f t="shared" si="57"/>
        <v>0</v>
      </c>
      <c r="N54" s="87">
        <f t="shared" si="58"/>
        <v>0</v>
      </c>
      <c r="O54" s="87">
        <f t="shared" si="59"/>
        <v>0</v>
      </c>
      <c r="P54" s="87">
        <f t="shared" si="60"/>
        <v>0</v>
      </c>
      <c r="U54" s="81">
        <v>0.49880000000000002</v>
      </c>
      <c r="V54" s="81">
        <v>0.32420000000000004</v>
      </c>
      <c r="W54" s="81">
        <v>0.58820000000000006</v>
      </c>
      <c r="X54" s="81">
        <v>0.53160000000000007</v>
      </c>
      <c r="Y54" s="81"/>
      <c r="Z54" s="81"/>
      <c r="AA54" s="81"/>
    </row>
    <row r="55" spans="1:27" x14ac:dyDescent="0.45">
      <c r="A55" s="1" t="s">
        <v>46</v>
      </c>
      <c r="B55" s="35">
        <f t="shared" si="55"/>
        <v>0.36199999999999999</v>
      </c>
      <c r="C55" s="35">
        <f t="shared" si="55"/>
        <v>0.32669999999999999</v>
      </c>
      <c r="D55" s="35">
        <f t="shared" si="55"/>
        <v>0.59970000000000001</v>
      </c>
      <c r="E55" s="35">
        <f t="shared" si="55"/>
        <v>0.61820000000000008</v>
      </c>
      <c r="F55" s="35"/>
      <c r="G55" s="35"/>
      <c r="H55" s="35"/>
      <c r="I55" s="35"/>
      <c r="J55" s="35"/>
      <c r="K55" s="81"/>
      <c r="L55" s="87">
        <f t="shared" si="56"/>
        <v>0</v>
      </c>
      <c r="M55" s="87">
        <f t="shared" si="57"/>
        <v>0</v>
      </c>
      <c r="N55" s="87">
        <f t="shared" si="58"/>
        <v>0</v>
      </c>
      <c r="O55" s="87">
        <f t="shared" si="59"/>
        <v>0</v>
      </c>
      <c r="P55" s="87">
        <f t="shared" si="60"/>
        <v>0</v>
      </c>
      <c r="U55" s="81">
        <v>0.36199999999999999</v>
      </c>
      <c r="V55" s="81">
        <v>0.32669999999999999</v>
      </c>
      <c r="W55" s="81">
        <v>0.59970000000000001</v>
      </c>
      <c r="X55" s="81">
        <v>0.61820000000000008</v>
      </c>
      <c r="Y55" s="81"/>
      <c r="Z55" s="81"/>
      <c r="AA55" s="81"/>
    </row>
    <row r="56" spans="1:27" x14ac:dyDescent="0.45">
      <c r="A56" s="1" t="s">
        <v>47</v>
      </c>
      <c r="B56" s="36">
        <f t="shared" si="55"/>
        <v>0.39100000000000001</v>
      </c>
      <c r="C56" s="36">
        <f t="shared" si="55"/>
        <v>0.32240000000000002</v>
      </c>
      <c r="D56" s="36">
        <f t="shared" si="55"/>
        <v>0.59630000000000005</v>
      </c>
      <c r="E56" s="36">
        <f t="shared" si="55"/>
        <v>0.60440000000000005</v>
      </c>
      <c r="F56" s="36">
        <f>1-F50</f>
        <v>0.5696</v>
      </c>
      <c r="G56" s="36">
        <f>1-G50</f>
        <v>0.55109999999999992</v>
      </c>
      <c r="H56" s="36">
        <f>1-H50</f>
        <v>0.34850000000000003</v>
      </c>
      <c r="I56" s="35"/>
      <c r="J56" s="35"/>
      <c r="K56" s="81"/>
      <c r="L56" s="87">
        <f t="shared" si="56"/>
        <v>0</v>
      </c>
      <c r="M56" s="87">
        <f t="shared" si="57"/>
        <v>0</v>
      </c>
      <c r="N56" s="87">
        <f t="shared" si="58"/>
        <v>0</v>
      </c>
      <c r="O56" s="87">
        <f t="shared" si="59"/>
        <v>0</v>
      </c>
      <c r="P56" s="87">
        <f t="shared" si="60"/>
        <v>0</v>
      </c>
      <c r="Q56" s="87">
        <f t="shared" ref="Q56" si="61">G56-Z56</f>
        <v>0</v>
      </c>
      <c r="R56" s="87">
        <f t="shared" ref="R56" si="62">H56-AA56</f>
        <v>0</v>
      </c>
      <c r="S56" s="87">
        <f t="shared" ref="S56" si="63">I56-AB56</f>
        <v>0</v>
      </c>
      <c r="U56" s="81">
        <v>0.39100000000000001</v>
      </c>
      <c r="V56" s="81">
        <v>0.32240000000000002</v>
      </c>
      <c r="W56" s="81">
        <v>0.59630000000000005</v>
      </c>
      <c r="X56" s="81">
        <v>0.60440000000000005</v>
      </c>
      <c r="Y56" s="81">
        <v>0.5696</v>
      </c>
      <c r="Z56" s="81">
        <v>0.55109999999999992</v>
      </c>
      <c r="AA56" s="81">
        <v>0.34850000000000003</v>
      </c>
    </row>
    <row r="57" spans="1:27" x14ac:dyDescent="0.45">
      <c r="D57" s="3"/>
      <c r="E57" s="3"/>
      <c r="F57" s="3"/>
      <c r="G57" s="3"/>
      <c r="H57" s="3"/>
      <c r="I57" s="3"/>
      <c r="J57" s="3"/>
      <c r="K57" s="88"/>
      <c r="W57" s="77"/>
      <c r="X57" s="77"/>
      <c r="Y57" s="77"/>
      <c r="Z57" s="77"/>
      <c r="AA57" s="77"/>
    </row>
    <row r="58" spans="1:27" x14ac:dyDescent="0.45">
      <c r="A58" s="1" t="s">
        <v>48</v>
      </c>
      <c r="B58" s="34"/>
      <c r="D58" s="3"/>
      <c r="E58" s="3"/>
      <c r="F58" s="3"/>
      <c r="G58" s="3"/>
      <c r="H58" s="3"/>
      <c r="I58" s="3"/>
      <c r="J58" s="3"/>
      <c r="K58" s="88"/>
      <c r="W58" s="77"/>
      <c r="X58" s="77"/>
      <c r="Y58" s="77"/>
      <c r="Z58" s="77"/>
      <c r="AA58" s="77"/>
    </row>
    <row r="59" spans="1:27" x14ac:dyDescent="0.45">
      <c r="A59" s="1" t="s">
        <v>194</v>
      </c>
      <c r="D59" s="3"/>
      <c r="E59" s="3"/>
      <c r="F59" s="3"/>
      <c r="G59" s="3"/>
      <c r="H59" s="3"/>
      <c r="I59" s="3"/>
      <c r="J59" s="3"/>
      <c r="K59" s="88"/>
      <c r="W59" s="77"/>
      <c r="X59" s="77"/>
      <c r="Y59" s="77"/>
      <c r="Z59" s="77"/>
      <c r="AA59" s="77"/>
    </row>
    <row r="60" spans="1:27" x14ac:dyDescent="0.45">
      <c r="A60" s="2" t="s">
        <v>195</v>
      </c>
      <c r="B60" s="35"/>
      <c r="D60" s="3"/>
      <c r="E60" s="3"/>
      <c r="F60" s="3"/>
      <c r="G60" s="3"/>
      <c r="H60" s="3"/>
      <c r="I60" s="3"/>
      <c r="J60" s="3"/>
      <c r="K60" s="88"/>
      <c r="W60" s="77"/>
      <c r="X60" s="77"/>
      <c r="Y60" s="77"/>
      <c r="Z60" s="77"/>
      <c r="AA60" s="77"/>
    </row>
    <row r="61" spans="1:27" x14ac:dyDescent="0.45">
      <c r="A61" s="1" t="s">
        <v>24</v>
      </c>
      <c r="B61" s="32">
        <f>ROUND('2012 HHS Shares'!I27,4)</f>
        <v>0.3916</v>
      </c>
      <c r="C61" s="32">
        <f>'2012 HHS Shares'!P27</f>
        <v>0.29436137818853114</v>
      </c>
      <c r="D61" s="32">
        <f>'2012 HHS Shares'!I54</f>
        <v>0.60706751438312145</v>
      </c>
      <c r="E61" s="32">
        <f>'2012 HHS Shares'!P54</f>
        <v>0.6006606989347596</v>
      </c>
      <c r="F61" s="3"/>
      <c r="G61" s="3"/>
      <c r="H61" s="3"/>
      <c r="I61" s="3"/>
      <c r="J61" s="3"/>
      <c r="K61" s="88"/>
      <c r="L61" s="105">
        <f t="shared" ref="L61:L64" si="64">B61-U61</f>
        <v>-2.5000000000000022E-2</v>
      </c>
      <c r="M61" s="105">
        <f t="shared" ref="M61:M64" si="65">C61-V61</f>
        <v>-8.6445285086463541E-2</v>
      </c>
      <c r="N61" s="105">
        <f t="shared" ref="N61:N64" si="66">D61-W61</f>
        <v>-2.3312903075963121E-2</v>
      </c>
      <c r="O61" s="105">
        <f t="shared" ref="O61:O64" si="67">E61-X61</f>
        <v>-5.557487377034398E-2</v>
      </c>
      <c r="P61" s="105">
        <f t="shared" ref="P61:P64" si="68">F61-Y61</f>
        <v>0</v>
      </c>
      <c r="Q61" s="106"/>
      <c r="R61" s="106"/>
      <c r="U61" s="81">
        <v>0.41660000000000003</v>
      </c>
      <c r="V61" s="81">
        <v>0.38080666327499468</v>
      </c>
      <c r="W61" s="81">
        <v>0.63038041745908457</v>
      </c>
      <c r="X61" s="81">
        <v>0.65623557270510358</v>
      </c>
      <c r="Y61" s="77"/>
      <c r="Z61" s="77"/>
      <c r="AA61" s="77"/>
    </row>
    <row r="62" spans="1:27" x14ac:dyDescent="0.45">
      <c r="A62" s="1" t="s">
        <v>25</v>
      </c>
      <c r="B62" s="32">
        <f>ROUND('2012 HHS Shares'!J27,4)</f>
        <v>0.93700000000000006</v>
      </c>
      <c r="C62" s="32">
        <f>'2012 HHS Shares'!Q27</f>
        <v>0.94518998112200026</v>
      </c>
      <c r="D62" s="32">
        <f>'2012 HHS Shares'!J54</f>
        <v>0.98577292154286833</v>
      </c>
      <c r="E62" s="32">
        <f>'2012 HHS Shares'!Q54</f>
        <v>0.98927304775574953</v>
      </c>
      <c r="F62" s="3"/>
      <c r="G62" s="3"/>
      <c r="H62" s="3"/>
      <c r="I62" s="3"/>
      <c r="J62" s="3"/>
      <c r="K62" s="88"/>
      <c r="L62" s="105">
        <f t="shared" si="64"/>
        <v>-5.8999999999999053E-3</v>
      </c>
      <c r="M62" s="105">
        <f t="shared" si="65"/>
        <v>-1.5037810286040898E-2</v>
      </c>
      <c r="N62" s="105">
        <f t="shared" si="66"/>
        <v>-1.3412388027400635E-3</v>
      </c>
      <c r="O62" s="105">
        <f t="shared" si="67"/>
        <v>-2.4190176164294863E-3</v>
      </c>
      <c r="P62" s="105">
        <f t="shared" si="68"/>
        <v>0</v>
      </c>
      <c r="Q62" s="106"/>
      <c r="R62" s="106"/>
      <c r="U62" s="81">
        <v>0.94289999999999996</v>
      </c>
      <c r="V62" s="81">
        <v>0.96022779140804115</v>
      </c>
      <c r="W62" s="81">
        <v>0.98711416034560839</v>
      </c>
      <c r="X62" s="81">
        <v>0.99169206537217902</v>
      </c>
      <c r="Y62" s="77"/>
      <c r="Z62" s="77"/>
      <c r="AA62" s="77"/>
    </row>
    <row r="63" spans="1:27" x14ac:dyDescent="0.45">
      <c r="A63" s="1" t="s">
        <v>26</v>
      </c>
      <c r="B63" s="32">
        <f>ROUND('2012 HHS Shares'!K27,4)</f>
        <v>0.98319999999999996</v>
      </c>
      <c r="C63" s="32">
        <f>'2012 HHS Shares'!R27</f>
        <v>0.98802389979816529</v>
      </c>
      <c r="D63" s="32">
        <f>'2012 HHS Shares'!K54</f>
        <v>0.99645204518388986</v>
      </c>
      <c r="E63" s="32">
        <f>'2012 HHS Shares'!R54</f>
        <v>0.99779053808331375</v>
      </c>
      <c r="F63" s="3"/>
      <c r="G63" s="3"/>
      <c r="H63" s="3"/>
      <c r="I63" s="3"/>
      <c r="J63" s="3"/>
      <c r="K63" s="88"/>
      <c r="L63" s="105">
        <f t="shared" si="64"/>
        <v>-1.7000000000000348E-3</v>
      </c>
      <c r="M63" s="105">
        <f t="shared" si="65"/>
        <v>-3.341696932265048E-3</v>
      </c>
      <c r="N63" s="105">
        <f t="shared" si="66"/>
        <v>-3.3582191890391133E-4</v>
      </c>
      <c r="O63" s="105">
        <f t="shared" si="67"/>
        <v>-5.9453368938899853E-4</v>
      </c>
      <c r="P63" s="105">
        <f t="shared" si="68"/>
        <v>0</v>
      </c>
      <c r="Q63" s="106"/>
      <c r="R63" s="106"/>
      <c r="U63" s="81">
        <v>0.9849</v>
      </c>
      <c r="V63" s="81">
        <v>0.99136559673043034</v>
      </c>
      <c r="W63" s="81">
        <v>0.99678786710279377</v>
      </c>
      <c r="X63" s="81">
        <v>0.99838507177270275</v>
      </c>
      <c r="Y63" s="77"/>
      <c r="Z63" s="77"/>
      <c r="AA63" s="77"/>
    </row>
    <row r="64" spans="1:27" x14ac:dyDescent="0.45">
      <c r="A64" s="1" t="s">
        <v>27</v>
      </c>
      <c r="B64" s="32">
        <f>ROUND('2012 HHS Shares'!L27,4)</f>
        <v>0.96960000000000002</v>
      </c>
      <c r="C64" s="32">
        <f>'2012 HHS Shares'!S27</f>
        <v>0.97031145223484205</v>
      </c>
      <c r="D64" s="32">
        <f>'2012 HHS Shares'!L54</f>
        <v>0.99175985755896245</v>
      </c>
      <c r="E64" s="32">
        <f>'2012 HHS Shares'!S54</f>
        <v>0.99355325498791958</v>
      </c>
      <c r="F64" s="32">
        <f>'2012 HHS Shares'!L81</f>
        <v>0.99353139941490121</v>
      </c>
      <c r="G64" s="32">
        <f>'2012 HHS Shares'!S81</f>
        <v>0.99418175175598256</v>
      </c>
      <c r="H64" s="32">
        <f>'2012 HHS Shares'!E108</f>
        <v>0.79472987302210218</v>
      </c>
      <c r="I64" s="32"/>
      <c r="J64" s="32"/>
      <c r="K64" s="86"/>
      <c r="L64" s="105">
        <f t="shared" si="64"/>
        <v>-3.0000000000000027E-3</v>
      </c>
      <c r="M64" s="105">
        <f t="shared" si="65"/>
        <v>-8.6343259171478559E-3</v>
      </c>
      <c r="N64" s="105">
        <f t="shared" si="66"/>
        <v>-7.7539269921778065E-4</v>
      </c>
      <c r="O64" s="105">
        <f t="shared" si="67"/>
        <v>-1.4915954856247193E-3</v>
      </c>
      <c r="P64" s="105">
        <f t="shared" si="68"/>
        <v>-5.968498830490887E-4</v>
      </c>
      <c r="Q64" s="105">
        <f t="shared" ref="Q64" si="69">G64-Z64</f>
        <v>-1.1510795969363885E-3</v>
      </c>
      <c r="R64" s="105">
        <f t="shared" ref="R64" si="70">H64-AA64</f>
        <v>-2.6732921007382449E-2</v>
      </c>
      <c r="S64" s="87">
        <f t="shared" ref="S64" si="71">I64-AB64</f>
        <v>0</v>
      </c>
      <c r="U64" s="81">
        <v>0.97260000000000002</v>
      </c>
      <c r="V64" s="81">
        <v>0.97894577815198991</v>
      </c>
      <c r="W64" s="81">
        <v>0.99253525025818023</v>
      </c>
      <c r="X64" s="81">
        <v>0.9950448504735443</v>
      </c>
      <c r="Y64" s="81">
        <v>0.99412824929795029</v>
      </c>
      <c r="Z64" s="81">
        <v>0.99533283135291895</v>
      </c>
      <c r="AA64" s="81">
        <v>0.82146279402948463</v>
      </c>
    </row>
    <row r="65" spans="1:27" x14ac:dyDescent="0.45">
      <c r="A65" s="1" t="s">
        <v>11</v>
      </c>
      <c r="B65" s="35"/>
      <c r="D65" s="3"/>
      <c r="E65" s="3"/>
      <c r="F65" s="3"/>
      <c r="G65" s="3"/>
      <c r="H65" s="3"/>
      <c r="I65" s="3"/>
      <c r="J65" s="3"/>
      <c r="K65" s="88"/>
      <c r="L65" s="106"/>
      <c r="M65" s="106"/>
      <c r="N65" s="106"/>
      <c r="O65" s="106"/>
      <c r="P65" s="106"/>
      <c r="Q65" s="106"/>
      <c r="R65" s="106"/>
      <c r="W65" s="77"/>
      <c r="X65" s="77"/>
      <c r="Y65" s="77"/>
      <c r="Z65" s="77"/>
      <c r="AA65" s="77"/>
    </row>
    <row r="66" spans="1:27" x14ac:dyDescent="0.45">
      <c r="A66" s="1" t="s">
        <v>196</v>
      </c>
      <c r="B66" s="35"/>
      <c r="D66" s="3"/>
      <c r="E66" s="3"/>
      <c r="F66" s="3"/>
      <c r="G66" s="3"/>
      <c r="H66" s="3"/>
      <c r="I66" s="3"/>
      <c r="J66" s="3"/>
      <c r="K66" s="88"/>
      <c r="L66" s="106"/>
      <c r="M66" s="106"/>
      <c r="N66" s="106"/>
      <c r="O66" s="106"/>
      <c r="P66" s="106"/>
      <c r="Q66" s="106"/>
      <c r="R66" s="106"/>
      <c r="W66" s="77"/>
      <c r="X66" s="77"/>
      <c r="Y66" s="77"/>
      <c r="Z66" s="77"/>
      <c r="AA66" s="77"/>
    </row>
    <row r="67" spans="1:27" x14ac:dyDescent="0.45">
      <c r="A67" s="1" t="s">
        <v>28</v>
      </c>
      <c r="B67" s="36">
        <f>1-B61</f>
        <v>0.60840000000000005</v>
      </c>
      <c r="C67" s="36">
        <f>1-C61</f>
        <v>0.70563862181146886</v>
      </c>
      <c r="D67" s="36">
        <f>1-D61</f>
        <v>0.39293248561687855</v>
      </c>
      <c r="E67" s="36">
        <f>1-E61</f>
        <v>0.3993393010652404</v>
      </c>
      <c r="F67" s="35"/>
      <c r="G67" s="35"/>
      <c r="H67" s="35"/>
      <c r="I67" s="35"/>
      <c r="J67" s="35"/>
      <c r="K67" s="81"/>
      <c r="L67" s="105">
        <f t="shared" ref="L67:L70" si="72">B67-U67</f>
        <v>2.5000000000000133E-2</v>
      </c>
      <c r="M67" s="105">
        <f t="shared" ref="M67:M70" si="73">C67-V67</f>
        <v>8.6445285086463541E-2</v>
      </c>
      <c r="N67" s="105">
        <f t="shared" ref="N67:N70" si="74">D67-W67</f>
        <v>2.3312903075963121E-2</v>
      </c>
      <c r="O67" s="105">
        <f t="shared" ref="O67:O70" si="75">E67-X67</f>
        <v>5.557487377034398E-2</v>
      </c>
      <c r="P67" s="105">
        <f t="shared" ref="P67:P70" si="76">F67-Y67</f>
        <v>0</v>
      </c>
      <c r="Q67" s="106"/>
      <c r="R67" s="106"/>
      <c r="U67" s="81">
        <v>0.58339999999999992</v>
      </c>
      <c r="V67" s="81">
        <v>0.61919333672500532</v>
      </c>
      <c r="W67" s="81">
        <v>0.36961958254091543</v>
      </c>
      <c r="X67" s="81">
        <v>0.34376442729489642</v>
      </c>
      <c r="Y67" s="81"/>
      <c r="Z67" s="81"/>
      <c r="AA67" s="81"/>
    </row>
    <row r="68" spans="1:27" x14ac:dyDescent="0.45">
      <c r="A68" s="1" t="s">
        <v>29</v>
      </c>
      <c r="B68" s="36">
        <f t="shared" ref="B68:C70" si="77">1-B62</f>
        <v>6.2999999999999945E-2</v>
      </c>
      <c r="C68" s="36">
        <f t="shared" si="77"/>
        <v>5.4810018877999744E-2</v>
      </c>
      <c r="D68" s="36">
        <f t="shared" ref="D68:E68" si="78">1-D62</f>
        <v>1.422707845713167E-2</v>
      </c>
      <c r="E68" s="36">
        <f t="shared" si="78"/>
        <v>1.0726952244250465E-2</v>
      </c>
      <c r="F68" s="35"/>
      <c r="G68" s="35"/>
      <c r="H68" s="35"/>
      <c r="I68" s="35"/>
      <c r="J68" s="35"/>
      <c r="K68" s="81"/>
      <c r="L68" s="105">
        <f t="shared" si="72"/>
        <v>5.8999999999999053E-3</v>
      </c>
      <c r="M68" s="105">
        <f t="shared" si="73"/>
        <v>1.5037810286040898E-2</v>
      </c>
      <c r="N68" s="105">
        <f t="shared" si="74"/>
        <v>1.3412388027400635E-3</v>
      </c>
      <c r="O68" s="105">
        <f t="shared" si="75"/>
        <v>2.4190176164294863E-3</v>
      </c>
      <c r="P68" s="105">
        <f t="shared" si="76"/>
        <v>0</v>
      </c>
      <c r="Q68" s="106"/>
      <c r="R68" s="106"/>
      <c r="U68" s="81">
        <v>5.710000000000004E-2</v>
      </c>
      <c r="V68" s="81">
        <v>3.9772208591958846E-2</v>
      </c>
      <c r="W68" s="81">
        <v>1.2885839654391607E-2</v>
      </c>
      <c r="X68" s="81">
        <v>8.3079346278209787E-3</v>
      </c>
      <c r="Y68" s="81"/>
      <c r="Z68" s="81"/>
      <c r="AA68" s="81"/>
    </row>
    <row r="69" spans="1:27" x14ac:dyDescent="0.45">
      <c r="A69" s="1" t="s">
        <v>30</v>
      </c>
      <c r="B69" s="36">
        <f t="shared" si="77"/>
        <v>1.6800000000000037E-2</v>
      </c>
      <c r="C69" s="36">
        <f t="shared" si="77"/>
        <v>1.1976100201834705E-2</v>
      </c>
      <c r="D69" s="36">
        <f t="shared" ref="D69:E69" si="79">1-D63</f>
        <v>3.5479548161101437E-3</v>
      </c>
      <c r="E69" s="36">
        <f t="shared" si="79"/>
        <v>2.2094619166862506E-3</v>
      </c>
      <c r="F69" s="35"/>
      <c r="G69" s="35"/>
      <c r="H69" s="35"/>
      <c r="I69" s="35"/>
      <c r="J69" s="35"/>
      <c r="K69" s="81"/>
      <c r="L69" s="105">
        <f t="shared" si="72"/>
        <v>1.7000000000000348E-3</v>
      </c>
      <c r="M69" s="105">
        <f t="shared" si="73"/>
        <v>3.341696932265048E-3</v>
      </c>
      <c r="N69" s="105">
        <f t="shared" si="74"/>
        <v>3.3582191890391133E-4</v>
      </c>
      <c r="O69" s="105">
        <f t="shared" si="75"/>
        <v>5.9453368938899853E-4</v>
      </c>
      <c r="P69" s="105">
        <f t="shared" si="76"/>
        <v>0</v>
      </c>
      <c r="Q69" s="106"/>
      <c r="R69" s="106"/>
      <c r="U69" s="81">
        <v>1.5100000000000002E-2</v>
      </c>
      <c r="V69" s="81">
        <v>8.6344032695696571E-3</v>
      </c>
      <c r="W69" s="81">
        <v>3.2121328972062324E-3</v>
      </c>
      <c r="X69" s="81">
        <v>1.6149282272972521E-3</v>
      </c>
      <c r="Y69" s="81"/>
      <c r="Z69" s="81"/>
      <c r="AA69" s="81"/>
    </row>
    <row r="70" spans="1:27" x14ac:dyDescent="0.45">
      <c r="A70" s="1" t="s">
        <v>31</v>
      </c>
      <c r="B70" s="35">
        <f t="shared" si="77"/>
        <v>3.0399999999999983E-2</v>
      </c>
      <c r="C70" s="35">
        <f t="shared" si="77"/>
        <v>2.9688547765157947E-2</v>
      </c>
      <c r="D70" s="35">
        <f t="shared" ref="D70:H70" si="80">1-D64</f>
        <v>8.2401424410375457E-3</v>
      </c>
      <c r="E70" s="35">
        <f t="shared" si="80"/>
        <v>6.4467450120804237E-3</v>
      </c>
      <c r="F70" s="36">
        <f t="shared" si="80"/>
        <v>6.4686005850987938E-3</v>
      </c>
      <c r="G70" s="36">
        <f t="shared" si="80"/>
        <v>5.8182482440174432E-3</v>
      </c>
      <c r="H70" s="36">
        <f t="shared" si="80"/>
        <v>0.20527012697789782</v>
      </c>
      <c r="I70" s="35"/>
      <c r="J70" s="35"/>
      <c r="K70" s="81"/>
      <c r="L70" s="105">
        <f t="shared" si="72"/>
        <v>3.0000000000000027E-3</v>
      </c>
      <c r="M70" s="105">
        <f t="shared" si="73"/>
        <v>8.6343259171478559E-3</v>
      </c>
      <c r="N70" s="105">
        <f t="shared" si="74"/>
        <v>7.7539269921778065E-4</v>
      </c>
      <c r="O70" s="105">
        <f t="shared" si="75"/>
        <v>1.4915954856247193E-3</v>
      </c>
      <c r="P70" s="105">
        <f t="shared" si="76"/>
        <v>5.968498830490887E-4</v>
      </c>
      <c r="Q70" s="105">
        <f t="shared" ref="Q70" si="81">G70-Z70</f>
        <v>1.1510795969363885E-3</v>
      </c>
      <c r="R70" s="105">
        <f t="shared" ref="R70" si="82">H70-AA70</f>
        <v>2.6732921007382449E-2</v>
      </c>
      <c r="S70" s="87">
        <f t="shared" ref="S70" si="83">I70-AB70</f>
        <v>0</v>
      </c>
      <c r="U70" s="81">
        <v>2.739999999999998E-2</v>
      </c>
      <c r="V70" s="81">
        <v>2.1054221848010091E-2</v>
      </c>
      <c r="W70" s="81">
        <v>7.464749741819765E-3</v>
      </c>
      <c r="X70" s="81">
        <v>4.9551495264557044E-3</v>
      </c>
      <c r="Y70" s="81">
        <v>5.8717507020497051E-3</v>
      </c>
      <c r="Z70" s="81">
        <v>4.6671686470810547E-3</v>
      </c>
      <c r="AA70" s="81">
        <v>0.17853720597051537</v>
      </c>
    </row>
    <row r="71" spans="1:27" x14ac:dyDescent="0.45">
      <c r="A71" s="1" t="s">
        <v>11</v>
      </c>
      <c r="B71" s="34"/>
      <c r="D71" s="3"/>
      <c r="E71" s="3"/>
      <c r="F71" s="3"/>
      <c r="G71" s="3"/>
      <c r="H71" s="3"/>
      <c r="I71" s="3"/>
      <c r="J71" s="3"/>
      <c r="K71" s="88"/>
      <c r="L71" s="106"/>
      <c r="M71" s="106"/>
      <c r="N71" s="106"/>
      <c r="O71" s="106"/>
      <c r="P71" s="106"/>
      <c r="Q71" s="106"/>
      <c r="R71" s="106"/>
      <c r="W71" s="77"/>
      <c r="X71" s="77"/>
      <c r="Y71" s="77"/>
      <c r="Z71" s="77"/>
      <c r="AA71" s="77"/>
    </row>
    <row r="72" spans="1:27" x14ac:dyDescent="0.45">
      <c r="A72" s="1" t="s">
        <v>11</v>
      </c>
      <c r="B72" s="34"/>
      <c r="D72" s="3"/>
      <c r="E72" s="3"/>
      <c r="F72" s="3"/>
      <c r="G72" s="3"/>
      <c r="H72" s="3"/>
      <c r="I72" s="3"/>
      <c r="J72" s="3"/>
      <c r="K72" s="88"/>
      <c r="L72" s="106"/>
      <c r="M72" s="106"/>
      <c r="N72" s="106"/>
      <c r="O72" s="106"/>
      <c r="P72" s="106"/>
      <c r="Q72" s="106"/>
      <c r="R72" s="106"/>
      <c r="W72" s="77"/>
      <c r="X72" s="77"/>
      <c r="Y72" s="77"/>
      <c r="Z72" s="77"/>
      <c r="AA72" s="77"/>
    </row>
    <row r="73" spans="1:27" x14ac:dyDescent="0.45">
      <c r="A73" s="1" t="s">
        <v>203</v>
      </c>
      <c r="D73" s="3"/>
      <c r="E73" s="3"/>
      <c r="F73" s="3"/>
      <c r="G73" s="3"/>
      <c r="H73" s="3"/>
      <c r="I73" s="3"/>
      <c r="J73" s="3"/>
      <c r="K73" s="88"/>
      <c r="L73" s="106"/>
      <c r="M73" s="106"/>
      <c r="N73" s="106"/>
      <c r="O73" s="106"/>
      <c r="P73" s="106"/>
      <c r="Q73" s="106"/>
      <c r="R73" s="106"/>
      <c r="W73" s="77"/>
      <c r="X73" s="77"/>
      <c r="Y73" s="77"/>
      <c r="Z73" s="77"/>
      <c r="AA73" s="77"/>
    </row>
    <row r="74" spans="1:27" x14ac:dyDescent="0.45">
      <c r="A74" s="2" t="s">
        <v>204</v>
      </c>
      <c r="B74" s="34"/>
      <c r="D74" s="3"/>
      <c r="E74" s="3"/>
      <c r="F74" s="3"/>
      <c r="G74" s="3"/>
      <c r="H74" s="3"/>
      <c r="I74" s="3"/>
      <c r="J74" s="3"/>
      <c r="K74" s="88"/>
      <c r="L74" s="106"/>
      <c r="M74" s="106"/>
      <c r="N74" s="106"/>
      <c r="O74" s="106"/>
      <c r="P74" s="106"/>
      <c r="Q74" s="106"/>
      <c r="R74" s="106"/>
      <c r="W74" s="77"/>
      <c r="X74" s="77"/>
      <c r="Y74" s="77"/>
      <c r="Z74" s="77"/>
      <c r="AA74" s="77"/>
    </row>
    <row r="75" spans="1:27" x14ac:dyDescent="0.45">
      <c r="A75" s="1" t="s">
        <v>49</v>
      </c>
      <c r="B75" s="32">
        <f>'2019 OBS Shares'!H6</f>
        <v>0.45304741697449596</v>
      </c>
      <c r="C75" s="32">
        <f>'2019 OBS Shares'!N6</f>
        <v>0.42993659631764136</v>
      </c>
      <c r="D75" s="32">
        <f>'2019 OBS Shares'!H40</f>
        <v>0.46903308141599698</v>
      </c>
      <c r="E75" s="32">
        <f>'2019 OBS Shares'!N40</f>
        <v>0.48638817826967501</v>
      </c>
      <c r="F75" s="3"/>
      <c r="G75" s="3"/>
      <c r="H75" s="3"/>
      <c r="I75" s="3"/>
      <c r="J75" s="3"/>
      <c r="K75" s="88"/>
      <c r="L75" s="105">
        <f t="shared" ref="L75:L78" si="84">B75-U75</f>
        <v>7.8040761878761522E-4</v>
      </c>
      <c r="M75" s="105">
        <f t="shared" ref="M75:M78" si="85">C75-V75</f>
        <v>-2.3306305511538838E-2</v>
      </c>
      <c r="N75" s="105">
        <f t="shared" ref="N75:N78" si="86">D75-W75</f>
        <v>-2.0109317738714605E-5</v>
      </c>
      <c r="O75" s="105">
        <f t="shared" ref="O75:O78" si="87">E75-X75</f>
        <v>-1.9149167776732312E-2</v>
      </c>
      <c r="P75" s="105">
        <f t="shared" ref="P75:P78" si="88">F75-Y75</f>
        <v>0</v>
      </c>
      <c r="Q75" s="106"/>
      <c r="R75" s="106"/>
      <c r="U75" s="81">
        <v>0.45226700935570835</v>
      </c>
      <c r="V75" s="81">
        <v>0.4532429018291802</v>
      </c>
      <c r="W75" s="81">
        <v>0.46905319073373569</v>
      </c>
      <c r="X75" s="81">
        <v>0.50553734604640732</v>
      </c>
      <c r="Y75" s="77"/>
      <c r="Z75" s="77"/>
      <c r="AA75" s="77"/>
    </row>
    <row r="76" spans="1:27" x14ac:dyDescent="0.45">
      <c r="A76" s="1" t="s">
        <v>50</v>
      </c>
      <c r="B76" s="32">
        <f>'2019 OBS Shares'!I6</f>
        <v>0.35811100958373354</v>
      </c>
      <c r="C76" s="32">
        <f>'2019 OBS Shares'!O6</f>
        <v>0.37959686734595549</v>
      </c>
      <c r="D76" s="32">
        <f>'2019 OBS Shares'!I40</f>
        <v>0.29603900545733447</v>
      </c>
      <c r="E76" s="32">
        <f>'2019 OBS Shares'!O40</f>
        <v>0.45408693538276751</v>
      </c>
      <c r="F76" s="3"/>
      <c r="G76" s="3"/>
      <c r="H76" s="3"/>
      <c r="I76" s="3"/>
      <c r="J76" s="3"/>
      <c r="K76" s="88"/>
      <c r="L76" s="105">
        <f t="shared" si="84"/>
        <v>5.7417687645999749E-5</v>
      </c>
      <c r="M76" s="105">
        <f t="shared" si="85"/>
        <v>1.6609755454215391E-2</v>
      </c>
      <c r="N76" s="105">
        <f t="shared" si="86"/>
        <v>2.8378149648556894E-3</v>
      </c>
      <c r="O76" s="105">
        <f t="shared" si="87"/>
        <v>-1.183406580499935E-2</v>
      </c>
      <c r="P76" s="105">
        <f t="shared" si="88"/>
        <v>0</v>
      </c>
      <c r="Q76" s="106"/>
      <c r="R76" s="106"/>
      <c r="U76" s="81">
        <v>0.35805359189608754</v>
      </c>
      <c r="V76" s="81">
        <v>0.3629871118917401</v>
      </c>
      <c r="W76" s="81">
        <v>0.29320119049247878</v>
      </c>
      <c r="X76" s="81">
        <v>0.46592100118776686</v>
      </c>
      <c r="Y76" s="77"/>
      <c r="Z76" s="77"/>
      <c r="AA76" s="77"/>
    </row>
    <row r="77" spans="1:27" x14ac:dyDescent="0.45">
      <c r="A77" s="1" t="s">
        <v>51</v>
      </c>
      <c r="B77" s="32">
        <f>'2019 OBS Shares'!J6</f>
        <v>0.19555471531985316</v>
      </c>
      <c r="C77" s="32">
        <f>'2019 OBS Shares'!P6</f>
        <v>0.23019374815897742</v>
      </c>
      <c r="D77" s="32">
        <f>'2019 OBS Shares'!J40</f>
        <v>0.3297841462350371</v>
      </c>
      <c r="E77" s="32">
        <f>'2019 OBS Shares'!P40</f>
        <v>0.29998615816059621</v>
      </c>
      <c r="F77" s="3"/>
      <c r="G77" s="3"/>
      <c r="H77" s="3"/>
      <c r="I77" s="3"/>
      <c r="J77" s="3"/>
      <c r="K77" s="88"/>
      <c r="L77" s="105">
        <f t="shared" si="84"/>
        <v>-2.9079997068118257E-4</v>
      </c>
      <c r="M77" s="105">
        <f t="shared" si="85"/>
        <v>-1.081467472853509E-2</v>
      </c>
      <c r="N77" s="105">
        <f t="shared" si="86"/>
        <v>1.3026222638087281E-3</v>
      </c>
      <c r="O77" s="105">
        <f t="shared" si="87"/>
        <v>-3.0754577614412915E-2</v>
      </c>
      <c r="P77" s="105">
        <f t="shared" si="88"/>
        <v>0</v>
      </c>
      <c r="Q77" s="106"/>
      <c r="R77" s="106"/>
      <c r="U77" s="81">
        <v>0.19584551529053434</v>
      </c>
      <c r="V77" s="81">
        <v>0.24100842288751251</v>
      </c>
      <c r="W77" s="81">
        <v>0.32848152397122837</v>
      </c>
      <c r="X77" s="81">
        <v>0.33074073577500912</v>
      </c>
      <c r="Y77" s="77"/>
      <c r="Z77" s="77"/>
      <c r="AA77" s="77"/>
    </row>
    <row r="78" spans="1:27" x14ac:dyDescent="0.45">
      <c r="A78" s="1" t="s">
        <v>52</v>
      </c>
      <c r="B78" s="32">
        <f>'2019 OBS Shares'!K6</f>
        <v>0.3025608276554464</v>
      </c>
      <c r="C78" s="32">
        <f>'2019 OBS Shares'!Q6</f>
        <v>0.34842621219746928</v>
      </c>
      <c r="D78" s="32">
        <f>'2019 OBS Shares'!K40</f>
        <v>0.37073249222973376</v>
      </c>
      <c r="E78" s="32">
        <f>'2019 OBS Shares'!Q40</f>
        <v>0.42455575429745257</v>
      </c>
      <c r="F78" s="32">
        <f>'2019 OBS Shares'!K74</f>
        <v>0.28229062385069009</v>
      </c>
      <c r="G78" s="32">
        <f>'2019 OBS Shares'!Q74</f>
        <v>0.26738462689693504</v>
      </c>
      <c r="H78" s="32">
        <f>'2019 OBS Shares'!E108</f>
        <v>0.28902692738570662</v>
      </c>
      <c r="I78" s="32"/>
      <c r="J78" s="32"/>
      <c r="K78" s="86"/>
      <c r="L78" s="105">
        <f t="shared" si="84"/>
        <v>-2.3266766509572046E-4</v>
      </c>
      <c r="M78" s="105">
        <f t="shared" si="85"/>
        <v>-4.544428793972044E-3</v>
      </c>
      <c r="N78" s="105">
        <f t="shared" si="86"/>
        <v>1.2081578801991788E-3</v>
      </c>
      <c r="O78" s="105">
        <f t="shared" si="87"/>
        <v>-2.291932971177213E-2</v>
      </c>
      <c r="P78" s="105">
        <f t="shared" si="88"/>
        <v>5.8840476417565402E-4</v>
      </c>
      <c r="Q78" s="105">
        <f t="shared" ref="Q78" si="89">G78-Z78</f>
        <v>-6.6288935499124735E-3</v>
      </c>
      <c r="R78" s="105">
        <f t="shared" ref="R78" si="90">H78-AA78</f>
        <v>-6.8546681159149525E-3</v>
      </c>
      <c r="S78" s="87">
        <f t="shared" ref="S78" si="91">I78-AB78</f>
        <v>0</v>
      </c>
      <c r="U78" s="81">
        <v>0.30279349532054212</v>
      </c>
      <c r="V78" s="81">
        <v>0.35297064099144132</v>
      </c>
      <c r="W78" s="81">
        <v>0.36952433434953458</v>
      </c>
      <c r="X78" s="81">
        <v>0.4474750840092247</v>
      </c>
      <c r="Y78" s="81">
        <v>0.28170221908651444</v>
      </c>
      <c r="Z78" s="81">
        <v>0.27401352044684751</v>
      </c>
      <c r="AA78" s="81">
        <v>0.29588159550162157</v>
      </c>
    </row>
    <row r="79" spans="1:27" x14ac:dyDescent="0.45">
      <c r="A79" s="1" t="s">
        <v>11</v>
      </c>
      <c r="B79" s="34"/>
      <c r="D79" s="3"/>
      <c r="E79" s="3"/>
      <c r="F79" s="3"/>
      <c r="G79" s="3"/>
      <c r="H79" s="3"/>
      <c r="I79" s="3"/>
      <c r="J79" s="3"/>
      <c r="K79" s="88"/>
      <c r="L79" s="106"/>
      <c r="M79" s="106"/>
      <c r="N79" s="106"/>
      <c r="O79" s="106"/>
      <c r="P79" s="106"/>
      <c r="Q79" s="106"/>
      <c r="R79" s="106"/>
      <c r="W79" s="77"/>
      <c r="X79" s="77"/>
      <c r="Y79" s="77"/>
      <c r="Z79" s="77"/>
      <c r="AA79" s="77"/>
    </row>
    <row r="80" spans="1:27" x14ac:dyDescent="0.45">
      <c r="A80" s="1" t="s">
        <v>205</v>
      </c>
      <c r="B80" s="34"/>
      <c r="D80" s="3"/>
      <c r="E80" s="3"/>
      <c r="F80" s="3"/>
      <c r="G80" s="3"/>
      <c r="H80" s="3"/>
      <c r="I80" s="3"/>
      <c r="J80" s="3"/>
      <c r="K80" s="88"/>
      <c r="L80" s="106"/>
      <c r="M80" s="106"/>
      <c r="N80" s="106"/>
      <c r="O80" s="106"/>
      <c r="P80" s="106"/>
      <c r="Q80" s="106"/>
      <c r="R80" s="106"/>
      <c r="W80" s="77"/>
      <c r="X80" s="77"/>
      <c r="Y80" s="77"/>
      <c r="Z80" s="77"/>
      <c r="AA80" s="77"/>
    </row>
    <row r="81" spans="1:27" x14ac:dyDescent="0.45">
      <c r="A81" s="1" t="s">
        <v>175</v>
      </c>
      <c r="B81" s="32">
        <f>'2019 OBS Shares'!H7</f>
        <v>5.902808907661837E-3</v>
      </c>
      <c r="C81" s="32">
        <f>'2019 OBS Shares'!N7</f>
        <v>1.4626785162978911E-2</v>
      </c>
      <c r="D81" s="32">
        <f>'2019 OBS Shares'!H41</f>
        <v>2.8895554615143232E-2</v>
      </c>
      <c r="E81" s="32">
        <f>'2019 OBS Shares'!N41</f>
        <v>9.9613611051857526E-3</v>
      </c>
      <c r="F81" s="3"/>
      <c r="G81" s="3"/>
      <c r="H81" s="3"/>
      <c r="I81" s="3"/>
      <c r="J81" s="3"/>
      <c r="K81" s="88"/>
      <c r="L81" s="105">
        <f t="shared" ref="L81:L84" si="92">B81-U81</f>
        <v>-5.3169960791153513E-2</v>
      </c>
      <c r="M81" s="105">
        <f t="shared" ref="M81:M84" si="93">C81-V81</f>
        <v>-8.4808815746956229E-2</v>
      </c>
      <c r="N81" s="105">
        <f t="shared" ref="N81:N84" si="94">D81-W81</f>
        <v>-7.6691408769085853E-2</v>
      </c>
      <c r="O81" s="105">
        <f t="shared" ref="O81:O84" si="95">E81-X81</f>
        <v>-3.4653398830858863E-2</v>
      </c>
      <c r="P81" s="105">
        <f t="shared" ref="P81:P84" si="96">F81-Y81</f>
        <v>0</v>
      </c>
      <c r="Q81" s="106"/>
      <c r="R81" s="106"/>
      <c r="U81" s="81">
        <v>5.907276969881535E-2</v>
      </c>
      <c r="V81" s="81">
        <v>9.943560090993514E-2</v>
      </c>
      <c r="W81" s="81">
        <v>0.10558696338422909</v>
      </c>
      <c r="X81" s="81">
        <v>4.4614759936044614E-2</v>
      </c>
      <c r="Y81" s="77"/>
      <c r="Z81" s="77"/>
      <c r="AA81" s="77"/>
    </row>
    <row r="82" spans="1:27" x14ac:dyDescent="0.45">
      <c r="A82" s="1" t="s">
        <v>176</v>
      </c>
      <c r="B82" s="32">
        <f>'2019 OBS Shares'!I7</f>
        <v>7.1894483789606209E-3</v>
      </c>
      <c r="C82" s="32">
        <f>'2019 OBS Shares'!O7</f>
        <v>2.3276147864122475E-2</v>
      </c>
      <c r="D82" s="32">
        <f>'2019 OBS Shares'!I41</f>
        <v>1.7718796994196213E-2</v>
      </c>
      <c r="E82" s="32">
        <f>'2019 OBS Shares'!O41</f>
        <v>6.6213243331541523E-3</v>
      </c>
      <c r="F82" s="3"/>
      <c r="G82" s="3"/>
      <c r="H82" s="3"/>
      <c r="I82" s="3"/>
      <c r="J82" s="3"/>
      <c r="K82" s="88"/>
      <c r="L82" s="105">
        <f t="shared" si="92"/>
        <v>-3.4597824505723247E-2</v>
      </c>
      <c r="M82" s="105">
        <f t="shared" si="93"/>
        <v>-6.8282163458447218E-2</v>
      </c>
      <c r="N82" s="105">
        <f t="shared" si="94"/>
        <v>-6.5343608906338613E-2</v>
      </c>
      <c r="O82" s="105">
        <f t="shared" si="95"/>
        <v>-2.1770864170778063E-2</v>
      </c>
      <c r="P82" s="105">
        <f t="shared" si="96"/>
        <v>0</v>
      </c>
      <c r="Q82" s="106"/>
      <c r="R82" s="106"/>
      <c r="U82" s="81">
        <v>4.1787272884683868E-2</v>
      </c>
      <c r="V82" s="81">
        <v>9.1558311322569697E-2</v>
      </c>
      <c r="W82" s="81">
        <v>8.3062405900534833E-2</v>
      </c>
      <c r="X82" s="81">
        <v>2.8392188503932214E-2</v>
      </c>
      <c r="Y82" s="77"/>
      <c r="Z82" s="77"/>
      <c r="AA82" s="77"/>
    </row>
    <row r="83" spans="1:27" x14ac:dyDescent="0.45">
      <c r="A83" s="1" t="s">
        <v>177</v>
      </c>
      <c r="B83" s="32">
        <f>'2019 OBS Shares'!J7</f>
        <v>2.4104501615721729E-3</v>
      </c>
      <c r="C83" s="32">
        <f>'2019 OBS Shares'!P7</f>
        <v>4.8246225237157251E-3</v>
      </c>
      <c r="D83" s="32">
        <f>'2019 OBS Shares'!J41</f>
        <v>1.1046711181834364E-2</v>
      </c>
      <c r="E83" s="32">
        <f>'2019 OBS Shares'!P41</f>
        <v>1.1073672323158123E-2</v>
      </c>
      <c r="F83" s="3"/>
      <c r="G83" s="3"/>
      <c r="H83" s="3"/>
      <c r="I83" s="3"/>
      <c r="J83" s="3"/>
      <c r="K83" s="88"/>
      <c r="L83" s="105">
        <f t="shared" si="92"/>
        <v>-2.8538986740632565E-2</v>
      </c>
      <c r="M83" s="105">
        <f t="shared" si="93"/>
        <v>-2.2203685777297415E-2</v>
      </c>
      <c r="N83" s="105">
        <f t="shared" si="94"/>
        <v>-5.1093106550517006E-2</v>
      </c>
      <c r="O83" s="105">
        <f t="shared" si="95"/>
        <v>-4.0827772715894342E-2</v>
      </c>
      <c r="P83" s="105">
        <f t="shared" si="96"/>
        <v>0</v>
      </c>
      <c r="Q83" s="106"/>
      <c r="R83" s="106"/>
      <c r="U83" s="81">
        <v>3.0949436902204738E-2</v>
      </c>
      <c r="V83" s="81">
        <v>2.7028308301013139E-2</v>
      </c>
      <c r="W83" s="81">
        <v>6.2139817732351374E-2</v>
      </c>
      <c r="X83" s="81">
        <v>5.1901445039052467E-2</v>
      </c>
      <c r="Y83" s="77"/>
      <c r="Z83" s="77"/>
      <c r="AA83" s="77"/>
    </row>
    <row r="84" spans="1:27" x14ac:dyDescent="0.45">
      <c r="A84" s="1" t="s">
        <v>178</v>
      </c>
      <c r="B84" s="89">
        <f>'2019 OBS Shares'!K7</f>
        <v>4.7689257907278125E-3</v>
      </c>
      <c r="C84" s="89">
        <f>'2019 OBS Shares'!Q7</f>
        <v>1.4193732835049109E-2</v>
      </c>
      <c r="D84" s="89">
        <f>'2019 OBS Shares'!K41</f>
        <v>1.9381462984862711E-2</v>
      </c>
      <c r="E84" s="89">
        <f>'2019 OBS Shares'!Q41</f>
        <v>9.411371416642866E-3</v>
      </c>
      <c r="F84" s="89">
        <f>'2019 OBS Shares'!K75</f>
        <v>2.191884515178039E-3</v>
      </c>
      <c r="G84" s="89">
        <f>'2019 OBS Shares'!Q75</f>
        <v>1.7183808034612765E-3</v>
      </c>
      <c r="H84" s="89">
        <f>'2019 OBS Shares'!E109</f>
        <v>6.7586254118778106E-4</v>
      </c>
      <c r="I84" s="32"/>
      <c r="J84" s="32"/>
      <c r="K84" s="86"/>
      <c r="L84" s="105">
        <f t="shared" si="92"/>
        <v>-3.5454811757371925E-2</v>
      </c>
      <c r="M84" s="105">
        <f t="shared" si="93"/>
        <v>-5.8421781401007157E-2</v>
      </c>
      <c r="N84" s="105">
        <f t="shared" si="94"/>
        <v>-0.14811689275163814</v>
      </c>
      <c r="O84" s="105">
        <f t="shared" si="95"/>
        <v>-3.2943296270530338E-2</v>
      </c>
      <c r="P84" s="105">
        <f t="shared" si="96"/>
        <v>-8.6179185040295619E-2</v>
      </c>
      <c r="Q84" s="105">
        <f t="shared" ref="Q84" si="97">G84-Z84</f>
        <v>-9.9221823279542376E-2</v>
      </c>
      <c r="R84" s="105">
        <f t="shared" ref="R84" si="98">H84-AA84</f>
        <v>-0.22864974105168107</v>
      </c>
      <c r="S84" s="87">
        <f t="shared" ref="S84" si="99">I84-AB84</f>
        <v>0</v>
      </c>
      <c r="U84" s="81">
        <v>4.0223737548099735E-2</v>
      </c>
      <c r="V84" s="81">
        <v>7.2615514236056264E-2</v>
      </c>
      <c r="W84" s="81">
        <v>0.16749835573650085</v>
      </c>
      <c r="X84" s="81">
        <v>4.2354667687173206E-2</v>
      </c>
      <c r="Y84" s="81">
        <v>8.8371069555473664E-2</v>
      </c>
      <c r="Z84" s="81">
        <v>0.10094020408300365</v>
      </c>
      <c r="AA84" s="81">
        <v>0.22932560359286885</v>
      </c>
    </row>
    <row r="85" spans="1:27" x14ac:dyDescent="0.45">
      <c r="A85" s="1" t="s">
        <v>48</v>
      </c>
      <c r="B85" s="34"/>
      <c r="D85" s="3"/>
      <c r="E85" s="3"/>
      <c r="F85" s="3"/>
      <c r="G85" s="3"/>
      <c r="H85" s="3"/>
      <c r="I85" s="3"/>
      <c r="J85" s="3"/>
      <c r="K85" s="88"/>
      <c r="L85" s="106"/>
      <c r="M85" s="106"/>
      <c r="N85" s="106"/>
      <c r="O85" s="106"/>
      <c r="P85" s="106"/>
      <c r="Q85" s="106"/>
      <c r="R85" s="106"/>
      <c r="W85" s="77"/>
      <c r="X85" s="77"/>
      <c r="Y85" s="77"/>
      <c r="Z85" s="77"/>
      <c r="AA85" s="77"/>
    </row>
    <row r="86" spans="1:27" x14ac:dyDescent="0.45">
      <c r="A86" s="1" t="s">
        <v>371</v>
      </c>
      <c r="B86" s="34"/>
      <c r="D86" s="3"/>
      <c r="E86" s="3"/>
      <c r="F86" s="3"/>
      <c r="G86" s="3"/>
      <c r="H86" s="3"/>
      <c r="I86" s="3"/>
      <c r="J86" s="3"/>
      <c r="K86" s="88"/>
      <c r="L86" s="106"/>
      <c r="M86" s="106"/>
      <c r="N86" s="106"/>
      <c r="O86" s="106"/>
      <c r="P86" s="106"/>
      <c r="Q86" s="106"/>
      <c r="R86" s="106"/>
      <c r="W86" s="77"/>
      <c r="X86" s="77"/>
      <c r="Y86" s="77"/>
      <c r="Z86" s="77"/>
      <c r="AA86" s="77"/>
    </row>
    <row r="87" spans="1:27" x14ac:dyDescent="0.45">
      <c r="A87" s="1" t="s">
        <v>372</v>
      </c>
      <c r="B87" s="32">
        <f>+'2019 OBS Shares'!H8</f>
        <v>5.2745931803835862E-2</v>
      </c>
      <c r="C87" s="32">
        <f>+'2019 OBS Shares'!N8</f>
        <v>0.11108675873967216</v>
      </c>
      <c r="D87" s="32">
        <f>+'2019 OBS Shares'!H42</f>
        <v>7.6441093908127145E-2</v>
      </c>
      <c r="E87" s="32">
        <f>+'2019 OBS Shares'!N42</f>
        <v>3.2415676061565368E-2</v>
      </c>
      <c r="F87" s="3"/>
      <c r="G87" s="3"/>
      <c r="H87" s="3"/>
      <c r="I87" s="3"/>
      <c r="J87" s="3"/>
      <c r="K87" s="88"/>
      <c r="L87" s="105">
        <f t="shared" ref="L87:L90" si="100">B87-U87</f>
        <v>-6.3268378949794882E-3</v>
      </c>
      <c r="M87" s="105">
        <f t="shared" ref="M87:M90" si="101">C87-V87</f>
        <v>1.1651157829737024E-2</v>
      </c>
      <c r="N87" s="105">
        <f t="shared" ref="N87:N90" si="102">D87-W87</f>
        <v>-2.914586947610194E-2</v>
      </c>
      <c r="O87" s="105">
        <f t="shared" ref="O87:O90" si="103">E87-X87</f>
        <v>-1.2199083874479245E-2</v>
      </c>
      <c r="P87" s="105">
        <f t="shared" ref="P87:P90" si="104">F87-Y87</f>
        <v>0</v>
      </c>
      <c r="Q87" s="106"/>
      <c r="R87" s="106"/>
      <c r="U87" s="81">
        <v>5.907276969881535E-2</v>
      </c>
      <c r="V87" s="81">
        <v>9.943560090993514E-2</v>
      </c>
      <c r="W87" s="81">
        <v>0.10558696338422909</v>
      </c>
      <c r="X87" s="81">
        <v>4.4614759936044614E-2</v>
      </c>
      <c r="Y87" s="77"/>
      <c r="Z87" s="77"/>
      <c r="AA87" s="77"/>
    </row>
    <row r="88" spans="1:27" x14ac:dyDescent="0.45">
      <c r="A88" s="1" t="s">
        <v>373</v>
      </c>
      <c r="B88" s="32">
        <f>+'2019 OBS Shares'!I8</f>
        <v>3.4264010091754941E-2</v>
      </c>
      <c r="C88" s="32">
        <f>+'2019 OBS Shares'!O8</f>
        <v>6.2019705864155922E-2</v>
      </c>
      <c r="D88" s="32">
        <f>+'2019 OBS Shares'!I42</f>
        <v>6.5019939541248323E-2</v>
      </c>
      <c r="E88" s="32">
        <f>+'2019 OBS Shares'!O42</f>
        <v>2.2404925652508224E-2</v>
      </c>
      <c r="F88" s="3"/>
      <c r="G88" s="3"/>
      <c r="H88" s="3"/>
      <c r="I88" s="3"/>
      <c r="J88" s="3"/>
      <c r="K88" s="88"/>
      <c r="L88" s="105">
        <f t="shared" si="100"/>
        <v>-7.5232627929289267E-3</v>
      </c>
      <c r="M88" s="105">
        <f t="shared" si="101"/>
        <v>-2.9538605458413775E-2</v>
      </c>
      <c r="N88" s="105">
        <f t="shared" si="102"/>
        <v>-1.804246635928651E-2</v>
      </c>
      <c r="O88" s="105">
        <f t="shared" si="103"/>
        <v>-5.9872628514239905E-3</v>
      </c>
      <c r="P88" s="105">
        <f t="shared" si="104"/>
        <v>0</v>
      </c>
      <c r="Q88" s="106"/>
      <c r="R88" s="106"/>
      <c r="U88" s="81">
        <v>4.1787272884683868E-2</v>
      </c>
      <c r="V88" s="81">
        <v>9.1558311322569697E-2</v>
      </c>
      <c r="W88" s="81">
        <v>8.3062405900534833E-2</v>
      </c>
      <c r="X88" s="81">
        <v>2.8392188503932214E-2</v>
      </c>
      <c r="Y88" s="77"/>
      <c r="Z88" s="77"/>
      <c r="AA88" s="77"/>
    </row>
    <row r="89" spans="1:27" x14ac:dyDescent="0.45">
      <c r="A89" s="1" t="s">
        <v>374</v>
      </c>
      <c r="B89" s="32">
        <f>+'2019 OBS Shares'!J8</f>
        <v>2.8261913109141213E-2</v>
      </c>
      <c r="C89" s="32">
        <f>+'2019 OBS Shares'!P8</f>
        <v>2.6624360316135628E-2</v>
      </c>
      <c r="D89" s="32">
        <f>+'2019 OBS Shares'!J42</f>
        <v>5.0888402559403023E-2</v>
      </c>
      <c r="E89" s="32">
        <f>+'2019 OBS Shares'!P42</f>
        <v>6.3714858099966146E-2</v>
      </c>
      <c r="F89" s="3"/>
      <c r="G89" s="3"/>
      <c r="H89" s="3"/>
      <c r="I89" s="3"/>
      <c r="J89" s="3"/>
      <c r="K89" s="88"/>
      <c r="L89" s="105">
        <f t="shared" si="100"/>
        <v>-2.6875237930635253E-3</v>
      </c>
      <c r="M89" s="105">
        <f t="shared" si="101"/>
        <v>-4.0394798487751113E-4</v>
      </c>
      <c r="N89" s="105">
        <f t="shared" si="102"/>
        <v>-1.1251415172948351E-2</v>
      </c>
      <c r="O89" s="105">
        <f t="shared" si="103"/>
        <v>1.1813413060913679E-2</v>
      </c>
      <c r="P89" s="105">
        <f t="shared" si="104"/>
        <v>0</v>
      </c>
      <c r="Q89" s="106"/>
      <c r="R89" s="106"/>
      <c r="U89" s="81">
        <v>3.0949436902204738E-2</v>
      </c>
      <c r="V89" s="81">
        <v>2.7028308301013139E-2</v>
      </c>
      <c r="W89" s="81">
        <v>6.2139817732351374E-2</v>
      </c>
      <c r="X89" s="81">
        <v>5.1901445039052467E-2</v>
      </c>
      <c r="Y89" s="77"/>
      <c r="Z89" s="77"/>
      <c r="AA89" s="77"/>
    </row>
    <row r="90" spans="1:27" x14ac:dyDescent="0.45">
      <c r="A90" s="1" t="s">
        <v>375</v>
      </c>
      <c r="B90" s="89">
        <f>+'2019 OBS Shares'!K8</f>
        <v>3.510489945335183E-2</v>
      </c>
      <c r="C90" s="89">
        <f>+'2019 OBS Shares'!Q8</f>
        <v>6.7806631822998245E-2</v>
      </c>
      <c r="D90" s="89">
        <f>+'2019 OBS Shares'!K42</f>
        <v>6.41056708232845E-2</v>
      </c>
      <c r="E90" s="89">
        <f>+'2019 OBS Shares'!Q42</f>
        <v>3.8783216711111318E-2</v>
      </c>
      <c r="F90" s="89">
        <f>+'2019 OBS Shares'!K76</f>
        <v>8.6650510865609334E-2</v>
      </c>
      <c r="G90" s="89">
        <f>+'2019 OBS Shares'!Q76</f>
        <v>8.9731643319102397E-2</v>
      </c>
      <c r="H90" s="89">
        <f>+'2019 OBS Shares'!E110</f>
        <v>0.23042519834401853</v>
      </c>
      <c r="I90" s="32"/>
      <c r="J90" s="32"/>
      <c r="K90" s="86"/>
      <c r="L90" s="105">
        <f t="shared" si="100"/>
        <v>-5.1188380947479045E-3</v>
      </c>
      <c r="M90" s="105">
        <f t="shared" si="101"/>
        <v>-4.8088824130580188E-3</v>
      </c>
      <c r="N90" s="105">
        <f t="shared" si="102"/>
        <v>-0.10339268491321635</v>
      </c>
      <c r="O90" s="105">
        <f t="shared" si="103"/>
        <v>-3.5714509760618879E-3</v>
      </c>
      <c r="P90" s="105">
        <f t="shared" si="104"/>
        <v>-1.7205586898643294E-3</v>
      </c>
      <c r="Q90" s="105">
        <f t="shared" ref="Q90" si="105">G90-Z90</f>
        <v>-1.1208560763901254E-2</v>
      </c>
      <c r="R90" s="105">
        <f t="shared" ref="R90" si="106">H90-AA90</f>
        <v>1.0995947511496795E-3</v>
      </c>
      <c r="S90" s="87">
        <f t="shared" ref="S90" si="107">I90-AB90</f>
        <v>0</v>
      </c>
      <c r="U90" s="81">
        <v>4.0223737548099735E-2</v>
      </c>
      <c r="V90" s="81">
        <v>7.2615514236056264E-2</v>
      </c>
      <c r="W90" s="81">
        <v>0.16749835573650085</v>
      </c>
      <c r="X90" s="81">
        <v>4.2354667687173206E-2</v>
      </c>
      <c r="Y90" s="81">
        <v>8.8371069555473664E-2</v>
      </c>
      <c r="Z90" s="81">
        <v>0.10094020408300365</v>
      </c>
      <c r="AA90" s="81">
        <v>0.22932560359286885</v>
      </c>
    </row>
    <row r="91" spans="1:27" x14ac:dyDescent="0.45">
      <c r="A91" s="1" t="s">
        <v>48</v>
      </c>
      <c r="B91" s="34"/>
      <c r="D91" s="3"/>
      <c r="E91" s="3"/>
      <c r="F91" s="3"/>
      <c r="G91" s="3"/>
      <c r="H91" s="3"/>
      <c r="I91" s="3"/>
      <c r="J91" s="3"/>
      <c r="K91" s="88"/>
      <c r="L91" s="106"/>
      <c r="M91" s="106"/>
      <c r="N91" s="106"/>
      <c r="O91" s="106"/>
      <c r="P91" s="106"/>
      <c r="Q91" s="106"/>
      <c r="R91" s="106"/>
      <c r="W91" s="77"/>
      <c r="X91" s="77"/>
      <c r="Y91" s="77"/>
      <c r="Z91" s="77"/>
      <c r="AA91" s="77"/>
    </row>
    <row r="92" spans="1:27" x14ac:dyDescent="0.45">
      <c r="A92" s="1" t="s">
        <v>207</v>
      </c>
      <c r="B92" s="34"/>
      <c r="D92" s="3"/>
      <c r="E92" s="3"/>
      <c r="F92" s="3"/>
      <c r="G92" s="3"/>
      <c r="H92" s="3"/>
      <c r="I92" s="3"/>
      <c r="J92" s="3"/>
      <c r="K92" s="88"/>
      <c r="L92" s="106"/>
      <c r="M92" s="106"/>
      <c r="N92" s="106"/>
      <c r="O92" s="106"/>
      <c r="P92" s="106"/>
      <c r="Q92" s="106"/>
      <c r="R92" s="106"/>
      <c r="W92" s="77"/>
      <c r="X92" s="77"/>
      <c r="Y92" s="77"/>
      <c r="Z92" s="77"/>
      <c r="AA92" s="77"/>
    </row>
    <row r="93" spans="1:27" x14ac:dyDescent="0.45">
      <c r="A93" s="1" t="s">
        <v>57</v>
      </c>
      <c r="B93" s="32">
        <f>'2019 OBS Shares'!H9</f>
        <v>0.41934447233747274</v>
      </c>
      <c r="C93" s="32">
        <f>'2019 OBS Shares'!N9</f>
        <v>0.39180306843559065</v>
      </c>
      <c r="D93" s="32">
        <f>'2019 OBS Shares'!H43</f>
        <v>0.38647431136017873</v>
      </c>
      <c r="E93" s="32">
        <f>'2019 OBS Shares'!N43</f>
        <v>0.41033855341740427</v>
      </c>
      <c r="F93" s="3"/>
      <c r="G93" s="3"/>
      <c r="H93" s="3"/>
      <c r="I93" s="3"/>
      <c r="J93" s="3"/>
      <c r="K93" s="88"/>
      <c r="L93" s="105">
        <f t="shared" ref="L93:L96" si="108">B93-U93</f>
        <v>-9.8713576226272526E-4</v>
      </c>
      <c r="M93" s="105">
        <f t="shared" ref="M93:M96" si="109">C93-V93</f>
        <v>-2.2486464764119307E-3</v>
      </c>
      <c r="N93" s="105">
        <f t="shared" ref="N93:N96" si="110">D93-W93</f>
        <v>3.6347174092044021E-4</v>
      </c>
      <c r="O93" s="105">
        <f t="shared" ref="O93:O96" si="111">E93-X93</f>
        <v>1.3489088185877296E-2</v>
      </c>
      <c r="P93" s="105">
        <f t="shared" ref="P93:P96" si="112">F93-Y93</f>
        <v>0</v>
      </c>
      <c r="Q93" s="106"/>
      <c r="R93" s="106"/>
      <c r="U93" s="81">
        <v>0.42033160809973547</v>
      </c>
      <c r="V93" s="81">
        <v>0.39405171491200258</v>
      </c>
      <c r="W93" s="81">
        <v>0.38611083961925829</v>
      </c>
      <c r="X93" s="81">
        <v>0.39684946523152698</v>
      </c>
      <c r="Y93" s="77"/>
      <c r="Z93" s="77"/>
      <c r="AA93" s="77"/>
    </row>
    <row r="94" spans="1:27" x14ac:dyDescent="0.45">
      <c r="A94" s="1" t="s">
        <v>58</v>
      </c>
      <c r="B94" s="32">
        <f>'2019 OBS Shares'!I9</f>
        <v>0.37590246078026773</v>
      </c>
      <c r="C94" s="32">
        <f>'2019 OBS Shares'!O9</f>
        <v>0.39300206325486731</v>
      </c>
      <c r="D94" s="32">
        <f>'2019 OBS Shares'!I43</f>
        <v>0.46484702751156598</v>
      </c>
      <c r="E94" s="32">
        <f>'2019 OBS Shares'!O43</f>
        <v>0.40353758896256919</v>
      </c>
      <c r="F94" s="3"/>
      <c r="G94" s="3"/>
      <c r="H94" s="3"/>
      <c r="I94" s="3"/>
      <c r="J94" s="3"/>
      <c r="K94" s="88"/>
      <c r="L94" s="105">
        <f t="shared" si="108"/>
        <v>-2.3436687852554372E-3</v>
      </c>
      <c r="M94" s="105">
        <f t="shared" si="109"/>
        <v>-4.7414559845530002E-3</v>
      </c>
      <c r="N94" s="105">
        <f t="shared" si="110"/>
        <v>-1.0166355384154668E-3</v>
      </c>
      <c r="O94" s="105">
        <f t="shared" si="111"/>
        <v>-2.5167586890729732E-3</v>
      </c>
      <c r="P94" s="105">
        <f t="shared" si="112"/>
        <v>0</v>
      </c>
      <c r="Q94" s="106"/>
      <c r="R94" s="106"/>
      <c r="U94" s="81">
        <v>0.37824612956552317</v>
      </c>
      <c r="V94" s="81">
        <v>0.39774351923942031</v>
      </c>
      <c r="W94" s="81">
        <v>0.46586366304998145</v>
      </c>
      <c r="X94" s="81">
        <v>0.40605434765164217</v>
      </c>
      <c r="Y94" s="77"/>
      <c r="Z94" s="77"/>
      <c r="AA94" s="77"/>
    </row>
    <row r="95" spans="1:27" x14ac:dyDescent="0.45">
      <c r="A95" s="1" t="s">
        <v>59</v>
      </c>
      <c r="B95" s="32">
        <f>'2019 OBS Shares'!J9</f>
        <v>0.38101681364223905</v>
      </c>
      <c r="C95" s="32">
        <f>'2019 OBS Shares'!P9</f>
        <v>0.46073922706903903</v>
      </c>
      <c r="D95" s="32">
        <f>'2019 OBS Shares'!J43</f>
        <v>0.38402285910692141</v>
      </c>
      <c r="E95" s="32">
        <f>'2019 OBS Shares'!P43</f>
        <v>0.44108471156256646</v>
      </c>
      <c r="F95" s="3"/>
      <c r="G95" s="3"/>
      <c r="H95" s="3"/>
      <c r="I95" s="3"/>
      <c r="J95" s="3"/>
      <c r="K95" s="88"/>
      <c r="L95" s="105">
        <f t="shared" si="108"/>
        <v>-4.3293844061670361E-3</v>
      </c>
      <c r="M95" s="105">
        <f t="shared" si="109"/>
        <v>1.5348552554129147E-3</v>
      </c>
      <c r="N95" s="105">
        <f t="shared" si="110"/>
        <v>-1.2300901875718084E-3</v>
      </c>
      <c r="O95" s="105">
        <f t="shared" si="111"/>
        <v>-7.3959980503338074E-3</v>
      </c>
      <c r="P95" s="105">
        <f t="shared" si="112"/>
        <v>0</v>
      </c>
      <c r="Q95" s="106"/>
      <c r="R95" s="106"/>
      <c r="U95" s="81">
        <v>0.38534619804840609</v>
      </c>
      <c r="V95" s="81">
        <v>0.45920437181362611</v>
      </c>
      <c r="W95" s="81">
        <v>0.38525294929449322</v>
      </c>
      <c r="X95" s="81">
        <v>0.44848070961290026</v>
      </c>
      <c r="Y95" s="77"/>
      <c r="Z95" s="77"/>
      <c r="AA95" s="77"/>
    </row>
    <row r="96" spans="1:27" x14ac:dyDescent="0.45">
      <c r="A96" s="1" t="s">
        <v>60</v>
      </c>
      <c r="B96" s="40">
        <f>'2019 OBS Shares'!K9</f>
        <v>0.38661561765568397</v>
      </c>
      <c r="C96" s="40">
        <f>'2019 OBS Shares'!Q9</f>
        <v>0.4147810422054139</v>
      </c>
      <c r="D96" s="40">
        <f>'2019 OBS Shares'!K43</f>
        <v>0.40759055443021852</v>
      </c>
      <c r="E96" s="40">
        <f>'2019 OBS Shares'!Q43</f>
        <v>0.41738251611451938</v>
      </c>
      <c r="F96" s="40">
        <f>'2019 OBS Shares'!K77</f>
        <v>0.52152222253877101</v>
      </c>
      <c r="G96" s="40">
        <f>'2019 OBS Shares'!Q77</f>
        <v>0.55405343421817466</v>
      </c>
      <c r="H96" s="40">
        <f>'2019 OBS Shares'!E111</f>
        <v>0.28762166481984547</v>
      </c>
      <c r="I96" s="32"/>
      <c r="J96" s="32"/>
      <c r="K96" s="86"/>
      <c r="L96" s="105">
        <f t="shared" si="108"/>
        <v>-2.998974074894134E-3</v>
      </c>
      <c r="M96" s="105">
        <f t="shared" si="109"/>
        <v>-2.3084040187690835E-3</v>
      </c>
      <c r="N96" s="105">
        <f t="shared" si="110"/>
        <v>-5.7602907037246354E-4</v>
      </c>
      <c r="O96" s="105">
        <f t="shared" si="111"/>
        <v>4.0365335766975319E-3</v>
      </c>
      <c r="P96" s="105">
        <f t="shared" si="112"/>
        <v>-1.9080422937498565E-3</v>
      </c>
      <c r="Q96" s="105">
        <f t="shared" ref="Q96" si="113">G96-Z96</f>
        <v>1.2685784209513051E-2</v>
      </c>
      <c r="R96" s="105">
        <f t="shared" ref="R96" si="114">H96-AA96</f>
        <v>-1.8587344821255902E-3</v>
      </c>
      <c r="S96" s="87">
        <f t="shared" ref="S96" si="115">I96-AB96</f>
        <v>0</v>
      </c>
      <c r="U96" s="81">
        <v>0.38961459173057811</v>
      </c>
      <c r="V96" s="81">
        <v>0.41708944622418298</v>
      </c>
      <c r="W96" s="81">
        <v>0.40816658350059098</v>
      </c>
      <c r="X96" s="81">
        <v>0.41334598253782184</v>
      </c>
      <c r="Y96" s="81">
        <v>0.52343026483252086</v>
      </c>
      <c r="Z96" s="81">
        <v>0.54136765000866161</v>
      </c>
      <c r="AA96" s="81">
        <v>0.28948039930197106</v>
      </c>
    </row>
    <row r="97" spans="1:27" x14ac:dyDescent="0.45">
      <c r="A97" s="1" t="s">
        <v>48</v>
      </c>
      <c r="B97" s="34"/>
      <c r="D97" s="3"/>
      <c r="E97" s="3"/>
      <c r="F97" s="3"/>
      <c r="G97" s="3"/>
      <c r="H97" s="3"/>
      <c r="I97" s="3"/>
      <c r="J97" s="3"/>
      <c r="K97" s="88"/>
      <c r="L97" s="106"/>
      <c r="M97" s="106"/>
      <c r="N97" s="106"/>
      <c r="O97" s="106"/>
      <c r="P97" s="106"/>
      <c r="Q97" s="106"/>
      <c r="R97" s="106"/>
      <c r="W97" s="77"/>
      <c r="X97" s="77"/>
      <c r="Y97" s="77"/>
      <c r="Z97" s="77"/>
      <c r="AA97" s="77"/>
    </row>
    <row r="98" spans="1:27" x14ac:dyDescent="0.45">
      <c r="A98" s="1" t="s">
        <v>206</v>
      </c>
      <c r="B98" s="34"/>
      <c r="D98" s="3"/>
      <c r="E98" s="3"/>
      <c r="F98" s="3"/>
      <c r="G98" s="3"/>
      <c r="H98" s="3"/>
      <c r="I98" s="3"/>
      <c r="J98" s="3"/>
      <c r="K98" s="88"/>
      <c r="L98" s="106"/>
      <c r="M98" s="106"/>
      <c r="N98" s="106"/>
      <c r="O98" s="106"/>
      <c r="P98" s="106"/>
      <c r="Q98" s="106"/>
      <c r="R98" s="106"/>
      <c r="W98" s="77"/>
      <c r="X98" s="77"/>
      <c r="Y98" s="77"/>
      <c r="Z98" s="77"/>
      <c r="AA98" s="77"/>
    </row>
    <row r="99" spans="1:27" x14ac:dyDescent="0.45">
      <c r="A99" s="1" t="s">
        <v>53</v>
      </c>
      <c r="B99" s="32">
        <f>'2019 OBS Shares'!H10</f>
        <v>2.3853095040130332E-4</v>
      </c>
      <c r="C99" s="32">
        <f>'2019 OBS Shares'!N10</f>
        <v>2.3251131950647509E-4</v>
      </c>
      <c r="D99" s="32">
        <f>'2019 OBS Shares'!H44</f>
        <v>0</v>
      </c>
      <c r="E99" s="32">
        <f>'2019 OBS Shares'!N44</f>
        <v>0</v>
      </c>
      <c r="F99" s="3"/>
      <c r="G99" s="3"/>
      <c r="H99" s="3"/>
      <c r="I99" s="3"/>
      <c r="J99" s="3"/>
      <c r="K99" s="88"/>
      <c r="L99" s="105">
        <f t="shared" ref="L99:L102" si="116">B99-U99</f>
        <v>2.3853095040130332E-4</v>
      </c>
      <c r="M99" s="105">
        <f t="shared" ref="M99:M102" si="117">C99-V99</f>
        <v>2.3251131950647509E-4</v>
      </c>
      <c r="N99" s="105">
        <f t="shared" ref="N99:N102" si="118">D99-W99</f>
        <v>0</v>
      </c>
      <c r="O99" s="105">
        <f t="shared" ref="O99:O102" si="119">E99-X99</f>
        <v>0</v>
      </c>
      <c r="P99" s="105">
        <f t="shared" ref="P99:P102" si="120">F99-Y99</f>
        <v>0</v>
      </c>
      <c r="Q99" s="106"/>
      <c r="R99" s="106"/>
      <c r="U99" s="81">
        <v>0</v>
      </c>
      <c r="V99" s="81">
        <v>0</v>
      </c>
      <c r="W99" s="81">
        <v>0</v>
      </c>
      <c r="X99" s="81">
        <v>0</v>
      </c>
      <c r="Y99" s="77"/>
      <c r="Z99" s="77"/>
      <c r="AA99" s="77"/>
    </row>
    <row r="100" spans="1:27" x14ac:dyDescent="0.45">
      <c r="A100" s="1" t="s">
        <v>54</v>
      </c>
      <c r="B100" s="32">
        <f>'2019 OBS Shares'!I10</f>
        <v>1.4807276105654001E-2</v>
      </c>
      <c r="C100" s="32">
        <f>'2019 OBS Shares'!O10</f>
        <v>5.5141385914082314E-3</v>
      </c>
      <c r="D100" s="32">
        <f>'2019 OBS Shares'!I44</f>
        <v>4.0962536657047684E-3</v>
      </c>
      <c r="E100" s="32">
        <f>'2019 OBS Shares'!O44</f>
        <v>7.8685872327107279E-4</v>
      </c>
      <c r="F100" s="3"/>
      <c r="G100" s="3"/>
      <c r="H100" s="3"/>
      <c r="I100" s="3"/>
      <c r="J100" s="3"/>
      <c r="K100" s="88"/>
      <c r="L100" s="105">
        <f t="shared" si="116"/>
        <v>3.5813477258624174E-3</v>
      </c>
      <c r="M100" s="105">
        <f t="shared" si="117"/>
        <v>-1.8261229832042137E-3</v>
      </c>
      <c r="N100" s="105">
        <f t="shared" si="118"/>
        <v>-9.0180311910022758E-4</v>
      </c>
      <c r="O100" s="105">
        <f t="shared" si="119"/>
        <v>-1.3793063156118169E-4</v>
      </c>
      <c r="P100" s="105">
        <f t="shared" si="120"/>
        <v>0</v>
      </c>
      <c r="Q100" s="106"/>
      <c r="R100" s="106"/>
      <c r="U100" s="81">
        <v>1.1225928379791583E-2</v>
      </c>
      <c r="V100" s="81">
        <v>7.3402615746124451E-3</v>
      </c>
      <c r="W100" s="81">
        <v>4.998056784804996E-3</v>
      </c>
      <c r="X100" s="81">
        <v>9.2478935483225448E-4</v>
      </c>
      <c r="Y100" s="77"/>
      <c r="Z100" s="77"/>
      <c r="AA100" s="77"/>
    </row>
    <row r="101" spans="1:27" x14ac:dyDescent="0.45">
      <c r="A101" s="1" t="s">
        <v>55</v>
      </c>
      <c r="B101" s="32">
        <f>'2019 OBS Shares'!J10</f>
        <v>3.6997374649417714E-2</v>
      </c>
      <c r="C101" s="32">
        <f>'2019 OBS Shares'!P10</f>
        <v>7.9351308003040785E-3</v>
      </c>
      <c r="D101" s="32">
        <f>'2019 OBS Shares'!J44</f>
        <v>6.9290577206790425E-4</v>
      </c>
      <c r="E101" s="32">
        <f>'2019 OBS Shares'!P44</f>
        <v>2.6826432186611779E-4</v>
      </c>
      <c r="F101" s="3"/>
      <c r="G101" s="3"/>
      <c r="H101" s="3"/>
      <c r="I101" s="3"/>
      <c r="J101" s="3"/>
      <c r="K101" s="88"/>
      <c r="L101" s="105">
        <f t="shared" si="116"/>
        <v>8.1719333465634404E-3</v>
      </c>
      <c r="M101" s="105">
        <f t="shared" si="117"/>
        <v>-2.0926699513373528E-3</v>
      </c>
      <c r="N101" s="105">
        <f t="shared" si="118"/>
        <v>6.9290577206790425E-4</v>
      </c>
      <c r="O101" s="105">
        <f t="shared" si="119"/>
        <v>2.6826432186611779E-4</v>
      </c>
      <c r="P101" s="105">
        <f t="shared" si="120"/>
        <v>0</v>
      </c>
      <c r="Q101" s="106"/>
      <c r="R101" s="106"/>
      <c r="U101" s="81">
        <v>2.8825441302854273E-2</v>
      </c>
      <c r="V101" s="81">
        <v>1.0027800751641431E-2</v>
      </c>
      <c r="W101" s="81">
        <v>0</v>
      </c>
      <c r="X101" s="81">
        <v>0</v>
      </c>
      <c r="Y101" s="77"/>
      <c r="Z101" s="77"/>
      <c r="AA101" s="77"/>
    </row>
    <row r="102" spans="1:27" x14ac:dyDescent="0.45">
      <c r="A102" s="1" t="s">
        <v>56</v>
      </c>
      <c r="B102" s="40">
        <f>'2019 OBS Shares'!K10</f>
        <v>2.2079528070021379E-2</v>
      </c>
      <c r="C102" s="40">
        <f>'2019 OBS Shares'!Q10</f>
        <v>4.4351449388987298E-3</v>
      </c>
      <c r="D102" s="40">
        <f>'2019 OBS Shares'!K44</f>
        <v>1.3970416060023786E-3</v>
      </c>
      <c r="E102" s="40">
        <f>'2019 OBS Shares'!Q44</f>
        <v>2.8157539989247829E-4</v>
      </c>
      <c r="F102" s="40">
        <f>'2019 OBS Shares'!K78</f>
        <v>1.579568959154774E-3</v>
      </c>
      <c r="G102" s="40">
        <f>'2019 OBS Shares'!Q78</f>
        <v>7.8108218339148928E-4</v>
      </c>
      <c r="H102" s="40">
        <f>'2019 OBS Shares'!E112</f>
        <v>2.7343892087514743E-3</v>
      </c>
      <c r="I102" s="32"/>
      <c r="J102" s="32"/>
      <c r="K102" s="86"/>
      <c r="L102" s="105">
        <f t="shared" si="116"/>
        <v>5.0523149140916934E-3</v>
      </c>
      <c r="M102" s="105">
        <f t="shared" si="117"/>
        <v>-1.294447318343655E-3</v>
      </c>
      <c r="N102" s="105">
        <f t="shared" si="118"/>
        <v>-4.3849445761454543E-6</v>
      </c>
      <c r="O102" s="105">
        <f t="shared" si="119"/>
        <v>3.9409218948888982E-5</v>
      </c>
      <c r="P102" s="105">
        <f t="shared" si="120"/>
        <v>1.579568959154774E-3</v>
      </c>
      <c r="Q102" s="105">
        <f t="shared" ref="Q102" si="121">G102-Z102</f>
        <v>7.8108218339148928E-4</v>
      </c>
      <c r="R102" s="105">
        <f t="shared" ref="R102" si="122">H102-AA102</f>
        <v>3.9934324380567045E-4</v>
      </c>
      <c r="S102" s="87">
        <f t="shared" ref="S102" si="123">I102-AB102</f>
        <v>0</v>
      </c>
      <c r="U102" s="81">
        <v>1.7027213155929685E-2</v>
      </c>
      <c r="V102" s="81">
        <v>5.7295922572423849E-3</v>
      </c>
      <c r="W102" s="81">
        <v>1.4014265505785241E-3</v>
      </c>
      <c r="X102" s="81">
        <v>2.4216618094358931E-4</v>
      </c>
      <c r="Y102" s="81">
        <v>0</v>
      </c>
      <c r="Z102" s="81">
        <v>0</v>
      </c>
      <c r="AA102" s="81">
        <v>2.3350459649458038E-3</v>
      </c>
    </row>
    <row r="103" spans="1:27" x14ac:dyDescent="0.45">
      <c r="A103" s="1" t="s">
        <v>11</v>
      </c>
      <c r="B103" s="34"/>
      <c r="D103" s="34"/>
      <c r="E103" s="3"/>
      <c r="F103" s="3"/>
      <c r="G103" s="3"/>
      <c r="H103" s="3"/>
      <c r="I103" s="3"/>
      <c r="J103" s="3"/>
      <c r="K103" s="88"/>
      <c r="L103" s="106"/>
      <c r="M103" s="106"/>
      <c r="N103" s="106"/>
      <c r="O103" s="106"/>
      <c r="P103" s="106"/>
      <c r="Q103" s="106"/>
      <c r="R103" s="106"/>
      <c r="W103" s="82"/>
      <c r="X103" s="77"/>
      <c r="Y103" s="77"/>
      <c r="Z103" s="77"/>
      <c r="AA103" s="77"/>
    </row>
    <row r="104" spans="1:27" x14ac:dyDescent="0.45">
      <c r="A104" s="1" t="s">
        <v>208</v>
      </c>
      <c r="B104" s="34"/>
      <c r="D104" s="34"/>
      <c r="E104" s="3"/>
      <c r="F104" s="3"/>
      <c r="G104" s="3"/>
      <c r="H104" s="3"/>
      <c r="I104" s="3"/>
      <c r="J104" s="3"/>
      <c r="K104" s="88"/>
      <c r="L104" s="106"/>
      <c r="M104" s="106"/>
      <c r="N104" s="106"/>
      <c r="O104" s="106"/>
      <c r="P104" s="106"/>
      <c r="Q104" s="106"/>
      <c r="R104" s="106"/>
      <c r="W104" s="82"/>
      <c r="X104" s="77"/>
      <c r="Y104" s="77"/>
      <c r="Z104" s="77"/>
      <c r="AA104" s="77"/>
    </row>
    <row r="105" spans="1:27" x14ac:dyDescent="0.45">
      <c r="A105" s="1" t="s">
        <v>61</v>
      </c>
      <c r="B105" s="35">
        <f>1-(B75+B81+B99+B93+B87)</f>
        <v>6.8720839026132241E-2</v>
      </c>
      <c r="C105" s="35">
        <f t="shared" ref="C105:E105" si="124">1-(C75+C81+C99+C93+C87)</f>
        <v>5.231428002461036E-2</v>
      </c>
      <c r="D105" s="35">
        <f t="shared" si="124"/>
        <v>3.9155958700553883E-2</v>
      </c>
      <c r="E105" s="35">
        <f t="shared" si="124"/>
        <v>6.0896231146169599E-2</v>
      </c>
      <c r="F105" s="3"/>
      <c r="G105" s="3"/>
      <c r="H105" s="3"/>
      <c r="I105" s="3"/>
      <c r="J105" s="3"/>
      <c r="K105" s="88"/>
      <c r="L105" s="105">
        <f t="shared" ref="L105:L108" si="125">B105-U105</f>
        <v>3.9222618039136403E-4</v>
      </c>
      <c r="M105" s="105">
        <f t="shared" ref="M105:M108" si="126">C105-V105</f>
        <v>-9.5550232427177306E-4</v>
      </c>
      <c r="N105" s="105">
        <f t="shared" ref="N105:N108" si="127">D105-W105</f>
        <v>-9.3047562223058655E-5</v>
      </c>
      <c r="O105" s="105">
        <f t="shared" ref="O105:O108" si="128">E105-X105</f>
        <v>7.8978023601484759E-3</v>
      </c>
      <c r="P105" s="105">
        <f t="shared" ref="P105:P108" si="129">F105-Y105</f>
        <v>0</v>
      </c>
      <c r="Q105" s="106"/>
      <c r="R105" s="106"/>
      <c r="U105" s="81">
        <v>6.8328612845740877E-2</v>
      </c>
      <c r="V105" s="81">
        <v>5.3269782348882133E-2</v>
      </c>
      <c r="W105" s="81">
        <v>3.9249006262776942E-2</v>
      </c>
      <c r="X105" s="81">
        <v>5.2998428786021123E-2</v>
      </c>
      <c r="Y105" s="77"/>
      <c r="Z105" s="77"/>
      <c r="AA105" s="77"/>
    </row>
    <row r="106" spans="1:27" x14ac:dyDescent="0.45">
      <c r="A106" s="1" t="s">
        <v>62</v>
      </c>
      <c r="B106" s="35">
        <f t="shared" ref="B106:H108" si="130">1-(B76+B82+B100+B94+B88)</f>
        <v>0.20972579505962907</v>
      </c>
      <c r="C106" s="35">
        <f>1-(C76+C82+C100+C94+C88)</f>
        <v>0.13659107707949059</v>
      </c>
      <c r="D106" s="35">
        <f t="shared" si="130"/>
        <v>0.15227897682995029</v>
      </c>
      <c r="E106" s="35">
        <f t="shared" si="130"/>
        <v>0.11256236694572996</v>
      </c>
      <c r="F106" s="3"/>
      <c r="G106" s="3"/>
      <c r="H106" s="3"/>
      <c r="I106" s="3"/>
      <c r="J106" s="3"/>
      <c r="K106" s="88"/>
      <c r="L106" s="105">
        <f t="shared" si="125"/>
        <v>-9.6128221428470884E-4</v>
      </c>
      <c r="M106" s="105">
        <f t="shared" si="126"/>
        <v>-3.7797188921668834E-3</v>
      </c>
      <c r="N106" s="105">
        <f t="shared" si="127"/>
        <v>-5.9570694224964083E-4</v>
      </c>
      <c r="O106" s="105">
        <f t="shared" si="128"/>
        <v>1.385469364390346E-2</v>
      </c>
      <c r="P106" s="105">
        <f t="shared" si="129"/>
        <v>0</v>
      </c>
      <c r="Q106" s="106"/>
      <c r="R106" s="106"/>
      <c r="U106" s="81">
        <v>0.21068707727391378</v>
      </c>
      <c r="V106" s="81">
        <v>0.14037079597165747</v>
      </c>
      <c r="W106" s="81">
        <v>0.15287468377219993</v>
      </c>
      <c r="X106" s="81">
        <v>9.8707673301826504E-2</v>
      </c>
      <c r="Y106" s="77"/>
      <c r="Z106" s="77"/>
      <c r="AA106" s="77"/>
    </row>
    <row r="107" spans="1:27" x14ac:dyDescent="0.45">
      <c r="A107" s="1" t="s">
        <v>63</v>
      </c>
      <c r="B107" s="35">
        <f t="shared" si="130"/>
        <v>0.35575873311777673</v>
      </c>
      <c r="C107" s="35">
        <f t="shared" si="130"/>
        <v>0.26968291113182818</v>
      </c>
      <c r="D107" s="35">
        <f t="shared" si="130"/>
        <v>0.22356497514473617</v>
      </c>
      <c r="E107" s="35">
        <f t="shared" si="130"/>
        <v>0.1838723355318469</v>
      </c>
      <c r="F107" s="3"/>
      <c r="G107" s="3"/>
      <c r="H107" s="3"/>
      <c r="I107" s="3"/>
      <c r="J107" s="3"/>
      <c r="K107" s="88"/>
      <c r="L107" s="105">
        <f t="shared" si="125"/>
        <v>-3.274675338223787E-3</v>
      </c>
      <c r="M107" s="105">
        <f t="shared" si="126"/>
        <v>6.9518148856213546E-3</v>
      </c>
      <c r="N107" s="105">
        <f t="shared" si="127"/>
        <v>-5.6073385719090929E-4</v>
      </c>
      <c r="O107" s="105">
        <f t="shared" si="128"/>
        <v>1.4995225958808756E-2</v>
      </c>
      <c r="P107" s="105">
        <f t="shared" si="129"/>
        <v>0</v>
      </c>
      <c r="Q107" s="106"/>
      <c r="R107" s="106"/>
      <c r="U107" s="81">
        <v>0.35903340845600051</v>
      </c>
      <c r="V107" s="81">
        <v>0.26273109624620683</v>
      </c>
      <c r="W107" s="81">
        <v>0.22412570900192708</v>
      </c>
      <c r="X107" s="81">
        <v>0.16887710957303814</v>
      </c>
      <c r="Y107" s="77"/>
      <c r="Z107" s="77"/>
      <c r="AA107" s="77"/>
    </row>
    <row r="108" spans="1:27" x14ac:dyDescent="0.45">
      <c r="A108" s="1" t="s">
        <v>64</v>
      </c>
      <c r="B108" s="36">
        <f t="shared" si="130"/>
        <v>0.24887020137476856</v>
      </c>
      <c r="C108" s="36">
        <f t="shared" si="130"/>
        <v>0.1503572360001707</v>
      </c>
      <c r="D108" s="36">
        <f t="shared" si="130"/>
        <v>0.13679277792589817</v>
      </c>
      <c r="E108" s="36">
        <f t="shared" si="130"/>
        <v>0.10958556606038139</v>
      </c>
      <c r="F108" s="36">
        <f t="shared" si="130"/>
        <v>0.10576518927059675</v>
      </c>
      <c r="G108" s="36">
        <f t="shared" si="130"/>
        <v>8.6330832578935146E-2</v>
      </c>
      <c r="H108" s="36">
        <f t="shared" si="130"/>
        <v>0.18951595770049012</v>
      </c>
      <c r="I108" s="35"/>
      <c r="J108" s="35"/>
      <c r="K108" s="81"/>
      <c r="L108" s="105">
        <f t="shared" si="125"/>
        <v>-1.4707608700817998E-3</v>
      </c>
      <c r="M108" s="105">
        <f t="shared" si="126"/>
        <v>-1.2375702909063202E-3</v>
      </c>
      <c r="N108" s="105">
        <f t="shared" si="127"/>
        <v>8.3383478063103089E-2</v>
      </c>
      <c r="O108" s="105">
        <f t="shared" si="128"/>
        <v>1.3003466475544734E-2</v>
      </c>
      <c r="P108" s="105">
        <f t="shared" si="129"/>
        <v>-7.3125725489431304E-4</v>
      </c>
      <c r="Q108" s="105">
        <f t="shared" ref="Q108" si="131">G108-Z108</f>
        <v>2.6522071174479578E-3</v>
      </c>
      <c r="R108" s="105">
        <f t="shared" ref="R108" si="132">H108-AA108</f>
        <v>6.5386020618973806E-3</v>
      </c>
      <c r="S108" s="87">
        <f t="shared" ref="S108" si="133">I108-AB108</f>
        <v>0</v>
      </c>
      <c r="U108" s="81">
        <v>0.25034096224485036</v>
      </c>
      <c r="V108" s="81">
        <v>0.15159480629107702</v>
      </c>
      <c r="W108" s="81">
        <v>5.3409299862795079E-2</v>
      </c>
      <c r="X108" s="81">
        <v>9.6582099584836656E-2</v>
      </c>
      <c r="Y108" s="81">
        <v>0.10649644652549106</v>
      </c>
      <c r="Z108" s="81">
        <v>8.3678625461487188E-2</v>
      </c>
      <c r="AA108" s="81">
        <v>0.18297735563859274</v>
      </c>
    </row>
    <row r="109" spans="1:27" x14ac:dyDescent="0.45">
      <c r="A109" s="1" t="s">
        <v>48</v>
      </c>
      <c r="B109" s="34"/>
      <c r="D109" s="34"/>
      <c r="E109" s="3"/>
      <c r="F109" s="3"/>
      <c r="G109" s="3"/>
      <c r="H109" s="3"/>
      <c r="I109" s="3"/>
      <c r="J109" s="3"/>
      <c r="K109" s="88"/>
      <c r="L109" s="106"/>
      <c r="M109" s="106"/>
      <c r="N109" s="106"/>
      <c r="O109" s="106"/>
      <c r="P109" s="106"/>
      <c r="Q109" s="106"/>
      <c r="R109" s="106"/>
      <c r="W109" s="82"/>
      <c r="X109" s="77"/>
      <c r="Y109" s="77"/>
      <c r="Z109" s="77"/>
      <c r="AA109" s="77"/>
    </row>
    <row r="110" spans="1:27" x14ac:dyDescent="0.45">
      <c r="D110" s="3"/>
      <c r="E110" s="3"/>
      <c r="F110" s="3"/>
      <c r="G110" s="3"/>
      <c r="H110" s="3"/>
      <c r="I110" s="3"/>
      <c r="J110" s="3"/>
      <c r="K110" s="88"/>
      <c r="L110" s="106"/>
      <c r="M110" s="106"/>
      <c r="N110" s="106"/>
      <c r="O110" s="106"/>
      <c r="P110" s="106"/>
      <c r="Q110" s="106"/>
      <c r="R110" s="106"/>
      <c r="W110" s="77"/>
      <c r="X110" s="77"/>
      <c r="Y110" s="77"/>
      <c r="Z110" s="77"/>
      <c r="AA110" s="77"/>
    </row>
    <row r="111" spans="1:27" x14ac:dyDescent="0.45">
      <c r="A111" s="1" t="s">
        <v>209</v>
      </c>
      <c r="D111" s="3"/>
      <c r="E111" s="3"/>
      <c r="F111" s="3"/>
      <c r="G111" s="3"/>
      <c r="H111" s="3"/>
      <c r="I111" s="3"/>
      <c r="J111" s="3"/>
      <c r="K111" s="88"/>
      <c r="L111" s="106"/>
      <c r="M111" s="106"/>
      <c r="N111" s="106"/>
      <c r="O111" s="106"/>
      <c r="P111" s="106"/>
      <c r="Q111" s="106"/>
      <c r="R111" s="106"/>
      <c r="W111" s="77"/>
      <c r="X111" s="77"/>
      <c r="Y111" s="77"/>
      <c r="Z111" s="77"/>
      <c r="AA111" s="77"/>
    </row>
    <row r="112" spans="1:27" x14ac:dyDescent="0.45">
      <c r="A112" s="2" t="s">
        <v>204</v>
      </c>
      <c r="B112" s="34"/>
      <c r="D112" s="34"/>
      <c r="E112" s="3"/>
      <c r="F112" s="3"/>
      <c r="G112" s="3"/>
      <c r="H112" s="3"/>
      <c r="I112" s="3"/>
      <c r="J112" s="3"/>
      <c r="K112" s="88"/>
      <c r="L112" s="106"/>
      <c r="M112" s="106"/>
      <c r="N112" s="106"/>
      <c r="O112" s="106"/>
      <c r="P112" s="106"/>
      <c r="Q112" s="106"/>
      <c r="R112" s="106"/>
      <c r="W112" s="82"/>
      <c r="X112" s="77"/>
      <c r="Y112" s="77"/>
      <c r="Z112" s="77"/>
      <c r="AA112" s="77"/>
    </row>
    <row r="113" spans="1:27" x14ac:dyDescent="0.45">
      <c r="A113" s="1" t="s">
        <v>65</v>
      </c>
      <c r="B113" s="32">
        <f>'2019 OBS Shares'!H15</f>
        <v>1</v>
      </c>
      <c r="C113" s="32">
        <f>'2019 OBS Shares'!N15</f>
        <v>1</v>
      </c>
      <c r="D113" s="32">
        <f>'2019 OBS Shares'!H49</f>
        <v>1</v>
      </c>
      <c r="E113" s="32">
        <f>'2019 OBS Shares'!N49</f>
        <v>1</v>
      </c>
      <c r="F113" s="3"/>
      <c r="G113" s="3"/>
      <c r="H113" s="3"/>
      <c r="I113" s="3"/>
      <c r="J113" s="3"/>
      <c r="K113" s="88"/>
      <c r="L113" s="105">
        <f t="shared" ref="L113:L116" si="134">B113-U113</f>
        <v>0</v>
      </c>
      <c r="M113" s="105">
        <f t="shared" ref="M113:M116" si="135">C113-V113</f>
        <v>0</v>
      </c>
      <c r="N113" s="105">
        <f t="shared" ref="N113:N116" si="136">D113-W113</f>
        <v>0</v>
      </c>
      <c r="O113" s="105">
        <f t="shared" ref="O113:O116" si="137">E113-X113</f>
        <v>0</v>
      </c>
      <c r="P113" s="105">
        <f t="shared" ref="P113:P116" si="138">F113-Y113</f>
        <v>0</v>
      </c>
      <c r="Q113" s="106"/>
      <c r="R113" s="106"/>
      <c r="U113" s="81">
        <v>1</v>
      </c>
      <c r="V113" s="81">
        <v>1</v>
      </c>
      <c r="W113" s="81">
        <v>1</v>
      </c>
      <c r="X113" s="81">
        <v>1</v>
      </c>
      <c r="Y113" s="77"/>
      <c r="Z113" s="77"/>
      <c r="AA113" s="77"/>
    </row>
    <row r="114" spans="1:27" x14ac:dyDescent="0.45">
      <c r="A114" s="1" t="s">
        <v>66</v>
      </c>
      <c r="B114" s="32">
        <f>'2019 OBS Shares'!I15</f>
        <v>0.70094284050035416</v>
      </c>
      <c r="C114" s="32">
        <f>'2019 OBS Shares'!O15</f>
        <v>0.81686151778299687</v>
      </c>
      <c r="D114" s="32">
        <f>'2019 OBS Shares'!I49</f>
        <v>0.78482215133123789</v>
      </c>
      <c r="E114" s="32">
        <f>'2019 OBS Shares'!O49</f>
        <v>0.86577513007254103</v>
      </c>
      <c r="F114" s="3"/>
      <c r="G114" s="3"/>
      <c r="H114" s="3"/>
      <c r="I114" s="3"/>
      <c r="J114" s="3"/>
      <c r="K114" s="88"/>
      <c r="L114" s="105">
        <f t="shared" si="134"/>
        <v>-3.3985931518657475E-3</v>
      </c>
      <c r="M114" s="105">
        <f t="shared" si="135"/>
        <v>7.5684576251839886E-3</v>
      </c>
      <c r="N114" s="105">
        <f t="shared" si="136"/>
        <v>3.7763429138348847E-4</v>
      </c>
      <c r="O114" s="105">
        <f t="shared" si="137"/>
        <v>-9.7151051567321289E-3</v>
      </c>
      <c r="P114" s="105">
        <f t="shared" si="138"/>
        <v>0</v>
      </c>
      <c r="Q114" s="106"/>
      <c r="R114" s="106"/>
      <c r="U114" s="81">
        <v>0.70434143365221991</v>
      </c>
      <c r="V114" s="81">
        <v>0.80929306015781288</v>
      </c>
      <c r="W114" s="81">
        <v>0.78444451703985441</v>
      </c>
      <c r="X114" s="81">
        <v>0.87549023522927316</v>
      </c>
      <c r="Y114" s="77"/>
      <c r="Z114" s="77"/>
      <c r="AA114" s="77"/>
    </row>
    <row r="115" spans="1:27" x14ac:dyDescent="0.45">
      <c r="A115" s="1" t="s">
        <v>67</v>
      </c>
      <c r="B115" s="32">
        <f>'2019 OBS Shares'!J15</f>
        <v>0.38716863260174311</v>
      </c>
      <c r="C115" s="32">
        <f>'2019 OBS Shares'!P15</f>
        <v>0.55353025880043938</v>
      </c>
      <c r="D115" s="32">
        <f>'2019 OBS Shares'!J49</f>
        <v>0.60232607937885974</v>
      </c>
      <c r="E115" s="32">
        <f>'2019 OBS Shares'!P49</f>
        <v>0.70849988310410628</v>
      </c>
      <c r="F115" s="3"/>
      <c r="G115" s="3"/>
      <c r="H115" s="3"/>
      <c r="I115" s="3"/>
      <c r="J115" s="3"/>
      <c r="K115" s="88"/>
      <c r="L115" s="105">
        <f t="shared" si="134"/>
        <v>-2.3263462025040482E-3</v>
      </c>
      <c r="M115" s="105">
        <f t="shared" si="135"/>
        <v>-1.0297319984279074E-2</v>
      </c>
      <c r="N115" s="105">
        <f t="shared" si="136"/>
        <v>6.5943563659698334E-4</v>
      </c>
      <c r="O115" s="105">
        <f t="shared" si="137"/>
        <v>-1.3199711188015995E-2</v>
      </c>
      <c r="P115" s="105">
        <f t="shared" si="138"/>
        <v>0</v>
      </c>
      <c r="Q115" s="106"/>
      <c r="R115" s="106"/>
      <c r="U115" s="81">
        <v>0.38949497880424716</v>
      </c>
      <c r="V115" s="81">
        <v>0.56382757878471845</v>
      </c>
      <c r="W115" s="81">
        <v>0.60166664374226275</v>
      </c>
      <c r="X115" s="81">
        <v>0.72169959429212227</v>
      </c>
      <c r="Y115" s="77"/>
      <c r="Z115" s="77"/>
      <c r="AA115" s="77"/>
    </row>
    <row r="116" spans="1:27" x14ac:dyDescent="0.45">
      <c r="A116" s="1" t="s">
        <v>68</v>
      </c>
      <c r="B116" s="32">
        <f>'2019 OBS Shares'!K15</f>
        <v>0.61607934015473376</v>
      </c>
      <c r="C116" s="32">
        <f>'2019 OBS Shares'!Q15</f>
        <v>0.79542557022320737</v>
      </c>
      <c r="D116" s="32">
        <f>'2019 OBS Shares'!K49</f>
        <v>0.79752137851250848</v>
      </c>
      <c r="E116" s="32">
        <f>'2019 OBS Shares'!Q49</f>
        <v>0.8815296298775227</v>
      </c>
      <c r="F116" s="32">
        <f>'2019 OBS Shares'!K83</f>
        <v>0.92470603940248552</v>
      </c>
      <c r="G116" s="32">
        <f>'2019 OBS Shares'!Q83</f>
        <v>0.9378154244184963</v>
      </c>
      <c r="H116" s="32">
        <f>'2019 OBS Shares'!E117</f>
        <v>0.66227049553826045</v>
      </c>
      <c r="I116" s="32"/>
      <c r="J116" s="32"/>
      <c r="K116" s="86"/>
      <c r="L116" s="105">
        <f t="shared" si="134"/>
        <v>3.172819812790717E-3</v>
      </c>
      <c r="M116" s="105">
        <f t="shared" si="135"/>
        <v>2.3247719220485519E-2</v>
      </c>
      <c r="N116" s="105">
        <f t="shared" si="136"/>
        <v>1.3577269389131397E-2</v>
      </c>
      <c r="O116" s="105">
        <f t="shared" si="137"/>
        <v>7.7587711171501761E-3</v>
      </c>
      <c r="P116" s="105">
        <f t="shared" si="138"/>
        <v>2.3207683202432383E-2</v>
      </c>
      <c r="Q116" s="105">
        <f t="shared" ref="Q116" si="139">G116-Z116</f>
        <v>2.0406891958643314E-2</v>
      </c>
      <c r="R116" s="105">
        <f t="shared" ref="R116" si="140">H116-AA116</f>
        <v>1.2370264538857478E-2</v>
      </c>
      <c r="S116" s="87">
        <f t="shared" ref="S116" si="141">I116-AB116</f>
        <v>0</v>
      </c>
      <c r="U116" s="81">
        <v>0.61290652034194304</v>
      </c>
      <c r="V116" s="81">
        <v>0.77217785100272185</v>
      </c>
      <c r="W116" s="81">
        <v>0.78394410912337709</v>
      </c>
      <c r="X116" s="81">
        <v>0.87377085876037253</v>
      </c>
      <c r="Y116" s="81">
        <v>0.90149835620005314</v>
      </c>
      <c r="Z116" s="81">
        <v>0.91740853245985299</v>
      </c>
      <c r="AA116" s="81">
        <v>0.64990023099940297</v>
      </c>
    </row>
    <row r="117" spans="1:27" x14ac:dyDescent="0.45">
      <c r="D117" s="3"/>
      <c r="E117" s="3"/>
      <c r="F117" s="3"/>
      <c r="G117" s="3"/>
      <c r="H117" s="3"/>
      <c r="I117" s="3"/>
      <c r="J117" s="3"/>
      <c r="K117" s="88"/>
      <c r="L117" s="106"/>
      <c r="M117" s="106"/>
      <c r="N117" s="106"/>
      <c r="O117" s="106"/>
      <c r="P117" s="106"/>
      <c r="Q117" s="106"/>
      <c r="R117" s="106"/>
      <c r="W117" s="77"/>
      <c r="X117" s="77"/>
      <c r="Y117" s="77"/>
      <c r="Z117" s="77"/>
      <c r="AA117" s="77"/>
    </row>
    <row r="118" spans="1:27" x14ac:dyDescent="0.45">
      <c r="A118" s="1" t="s">
        <v>210</v>
      </c>
      <c r="B118" s="34"/>
      <c r="D118" s="34"/>
      <c r="E118" s="3"/>
      <c r="F118" s="3"/>
      <c r="G118" s="3"/>
      <c r="H118" s="3"/>
      <c r="I118" s="3"/>
      <c r="J118" s="3"/>
      <c r="K118" s="88"/>
      <c r="L118" s="106"/>
      <c r="M118" s="106"/>
      <c r="N118" s="106"/>
      <c r="O118" s="106"/>
      <c r="P118" s="106"/>
      <c r="Q118" s="106"/>
      <c r="R118" s="106"/>
      <c r="W118" s="82"/>
      <c r="X118" s="77"/>
      <c r="Y118" s="77"/>
      <c r="Z118" s="77"/>
      <c r="AA118" s="77"/>
    </row>
    <row r="119" spans="1:27" x14ac:dyDescent="0.45">
      <c r="A119" s="1" t="s">
        <v>69</v>
      </c>
      <c r="B119" s="36">
        <f>1-B113</f>
        <v>0</v>
      </c>
      <c r="C119" s="36">
        <f>1-C113</f>
        <v>0</v>
      </c>
      <c r="D119" s="36">
        <f>1-D113</f>
        <v>0</v>
      </c>
      <c r="E119" s="36">
        <f>1-E113</f>
        <v>0</v>
      </c>
      <c r="F119" s="3"/>
      <c r="G119" s="3"/>
      <c r="H119" s="3"/>
      <c r="I119" s="3"/>
      <c r="J119" s="3"/>
      <c r="K119" s="88"/>
      <c r="L119" s="105">
        <f t="shared" ref="L119:L122" si="142">B119-U119</f>
        <v>0</v>
      </c>
      <c r="M119" s="105">
        <f t="shared" ref="M119:M122" si="143">C119-V119</f>
        <v>0</v>
      </c>
      <c r="N119" s="105">
        <f t="shared" ref="N119:N122" si="144">D119-W119</f>
        <v>0</v>
      </c>
      <c r="O119" s="105">
        <f t="shared" ref="O119:O122" si="145">E119-X119</f>
        <v>0</v>
      </c>
      <c r="P119" s="105">
        <f t="shared" ref="P119:P122" si="146">F119-Y119</f>
        <v>0</v>
      </c>
      <c r="Q119" s="106"/>
      <c r="R119" s="106"/>
      <c r="U119" s="81">
        <v>0</v>
      </c>
      <c r="V119" s="81">
        <v>0</v>
      </c>
      <c r="W119" s="81">
        <v>0</v>
      </c>
      <c r="X119" s="81">
        <v>0</v>
      </c>
      <c r="Y119" s="77"/>
      <c r="Z119" s="77"/>
      <c r="AA119" s="77"/>
    </row>
    <row r="120" spans="1:27" x14ac:dyDescent="0.45">
      <c r="A120" s="1" t="s">
        <v>70</v>
      </c>
      <c r="B120" s="36">
        <f>1-B114</f>
        <v>0.29905715949964584</v>
      </c>
      <c r="C120" s="36">
        <f>1-C114</f>
        <v>0.18313848221700313</v>
      </c>
      <c r="D120" s="36">
        <f>1-D114</f>
        <v>0.21517784866876211</v>
      </c>
      <c r="E120" s="36">
        <f t="shared" ref="C120:H122" si="147">1-E114</f>
        <v>0.13422486992745897</v>
      </c>
      <c r="F120" s="3"/>
      <c r="G120" s="3"/>
      <c r="H120" s="3"/>
      <c r="I120" s="3"/>
      <c r="J120" s="3"/>
      <c r="K120" s="88"/>
      <c r="L120" s="105">
        <f t="shared" si="142"/>
        <v>3.3985931518657475E-3</v>
      </c>
      <c r="M120" s="105">
        <f t="shared" si="143"/>
        <v>-7.5684576251839886E-3</v>
      </c>
      <c r="N120" s="105">
        <f t="shared" si="144"/>
        <v>-3.7763429138348847E-4</v>
      </c>
      <c r="O120" s="105">
        <f t="shared" si="145"/>
        <v>9.7151051567321289E-3</v>
      </c>
      <c r="P120" s="105">
        <f t="shared" si="146"/>
        <v>0</v>
      </c>
      <c r="Q120" s="106"/>
      <c r="R120" s="106"/>
      <c r="U120" s="81">
        <v>0.29565856634778009</v>
      </c>
      <c r="V120" s="81">
        <v>0.19070693984218712</v>
      </c>
      <c r="W120" s="81">
        <v>0.21555548296014559</v>
      </c>
      <c r="X120" s="81">
        <v>0.12450976477072684</v>
      </c>
      <c r="Y120" s="77"/>
      <c r="Z120" s="77"/>
      <c r="AA120" s="77"/>
    </row>
    <row r="121" spans="1:27" x14ac:dyDescent="0.45">
      <c r="A121" s="1" t="s">
        <v>71</v>
      </c>
      <c r="B121" s="36">
        <f>1-B115</f>
        <v>0.61283136739825683</v>
      </c>
      <c r="C121" s="36">
        <f t="shared" si="147"/>
        <v>0.44646974119956062</v>
      </c>
      <c r="D121" s="36">
        <f>1-D115</f>
        <v>0.39767392062114026</v>
      </c>
      <c r="E121" s="36">
        <f t="shared" si="147"/>
        <v>0.29150011689589372</v>
      </c>
      <c r="F121" s="3"/>
      <c r="G121" s="3"/>
      <c r="H121" s="3"/>
      <c r="I121" s="3"/>
      <c r="J121" s="3"/>
      <c r="K121" s="88"/>
      <c r="L121" s="105">
        <f t="shared" si="142"/>
        <v>2.3263462025040482E-3</v>
      </c>
      <c r="M121" s="105">
        <f t="shared" si="143"/>
        <v>1.0297319984279074E-2</v>
      </c>
      <c r="N121" s="105">
        <f t="shared" si="144"/>
        <v>-6.5943563659698334E-4</v>
      </c>
      <c r="O121" s="105">
        <f t="shared" si="145"/>
        <v>1.3199711188015995E-2</v>
      </c>
      <c r="P121" s="105">
        <f t="shared" si="146"/>
        <v>0</v>
      </c>
      <c r="Q121" s="106"/>
      <c r="R121" s="106"/>
      <c r="U121" s="81">
        <v>0.61050502119575278</v>
      </c>
      <c r="V121" s="81">
        <v>0.43617242121528155</v>
      </c>
      <c r="W121" s="81">
        <v>0.39833335625773725</v>
      </c>
      <c r="X121" s="81">
        <v>0.27830040570787773</v>
      </c>
      <c r="Y121" s="77"/>
      <c r="Z121" s="77"/>
      <c r="AA121" s="77"/>
    </row>
    <row r="122" spans="1:27" x14ac:dyDescent="0.45">
      <c r="A122" s="1" t="s">
        <v>72</v>
      </c>
      <c r="B122" s="35">
        <f>1-B116</f>
        <v>0.38392065984526624</v>
      </c>
      <c r="C122" s="35">
        <f t="shared" si="147"/>
        <v>0.20457442977679263</v>
      </c>
      <c r="D122" s="35">
        <f>1-D116</f>
        <v>0.20247862148749152</v>
      </c>
      <c r="E122" s="35">
        <f t="shared" si="147"/>
        <v>0.1184703701224773</v>
      </c>
      <c r="F122" s="36">
        <f>1-F116</f>
        <v>7.5293960597514475E-2</v>
      </c>
      <c r="G122" s="36">
        <f t="shared" si="147"/>
        <v>6.2184575581503698E-2</v>
      </c>
      <c r="H122" s="36">
        <f t="shared" si="147"/>
        <v>0.33772950446173955</v>
      </c>
      <c r="I122" s="35"/>
      <c r="J122" s="35"/>
      <c r="K122" s="81"/>
      <c r="L122" s="105">
        <f t="shared" si="142"/>
        <v>-3.172819812790717E-3</v>
      </c>
      <c r="M122" s="105">
        <f t="shared" si="143"/>
        <v>-2.3247719220485519E-2</v>
      </c>
      <c r="N122" s="105">
        <f t="shared" si="144"/>
        <v>-1.3577269389131397E-2</v>
      </c>
      <c r="O122" s="105">
        <f t="shared" si="145"/>
        <v>-7.7587711171501761E-3</v>
      </c>
      <c r="P122" s="105">
        <f t="shared" si="146"/>
        <v>-2.3207683202432383E-2</v>
      </c>
      <c r="Q122" s="105">
        <f t="shared" ref="Q122" si="148">G122-Z122</f>
        <v>-2.0406891958643314E-2</v>
      </c>
      <c r="R122" s="105">
        <f t="shared" ref="R122" si="149">H122-AA122</f>
        <v>-1.2370264538857478E-2</v>
      </c>
      <c r="S122" s="87">
        <f t="shared" ref="S122" si="150">I122-AB122</f>
        <v>0</v>
      </c>
      <c r="U122" s="81">
        <v>0.38709347965805696</v>
      </c>
      <c r="V122" s="81">
        <v>0.22782214899727815</v>
      </c>
      <c r="W122" s="81">
        <v>0.21605589087662291</v>
      </c>
      <c r="X122" s="81">
        <v>0.12622914123962747</v>
      </c>
      <c r="Y122" s="81">
        <v>9.8501643799946859E-2</v>
      </c>
      <c r="Z122" s="81">
        <v>8.2591467540147012E-2</v>
      </c>
      <c r="AA122" s="81">
        <v>0.35009976900059703</v>
      </c>
    </row>
    <row r="123" spans="1:27" x14ac:dyDescent="0.45">
      <c r="D123" s="3"/>
      <c r="E123" s="3"/>
      <c r="F123" s="3"/>
      <c r="G123" s="3"/>
      <c r="H123" s="3"/>
      <c r="I123" s="3"/>
      <c r="J123" s="3"/>
      <c r="K123" s="88"/>
      <c r="L123" s="106"/>
      <c r="M123" s="106"/>
      <c r="N123" s="106"/>
      <c r="O123" s="106"/>
      <c r="P123" s="106"/>
      <c r="Q123" s="106"/>
      <c r="R123" s="106"/>
      <c r="W123" s="77"/>
      <c r="X123" s="77"/>
      <c r="Y123" s="77"/>
      <c r="Z123" s="77"/>
      <c r="AA123" s="77"/>
    </row>
    <row r="124" spans="1:27" x14ac:dyDescent="0.45">
      <c r="D124" s="3"/>
      <c r="E124" s="3"/>
      <c r="F124" s="3"/>
      <c r="G124" s="3"/>
      <c r="H124" s="3"/>
      <c r="I124" s="3"/>
      <c r="J124" s="3"/>
      <c r="K124" s="88"/>
      <c r="L124" s="106"/>
      <c r="M124" s="106"/>
      <c r="N124" s="106"/>
      <c r="O124" s="106"/>
      <c r="P124" s="106"/>
      <c r="Q124" s="106"/>
      <c r="R124" s="106"/>
      <c r="W124" s="77"/>
      <c r="X124" s="77"/>
      <c r="Y124" s="77"/>
      <c r="Z124" s="77"/>
      <c r="AA124" s="77"/>
    </row>
    <row r="125" spans="1:27" x14ac:dyDescent="0.45">
      <c r="A125" s="1" t="s">
        <v>211</v>
      </c>
      <c r="B125" s="34"/>
      <c r="D125" s="34"/>
      <c r="E125" s="3"/>
      <c r="F125" s="3"/>
      <c r="G125" s="3"/>
      <c r="H125" s="3"/>
      <c r="I125" s="3"/>
      <c r="J125" s="3"/>
      <c r="K125" s="88"/>
      <c r="L125" s="106"/>
      <c r="M125" s="106"/>
      <c r="N125" s="106"/>
      <c r="O125" s="106"/>
      <c r="P125" s="106"/>
      <c r="Q125" s="106"/>
      <c r="R125" s="106"/>
      <c r="W125" s="82"/>
      <c r="X125" s="77"/>
      <c r="Y125" s="77"/>
      <c r="Z125" s="77"/>
      <c r="AA125" s="77"/>
    </row>
    <row r="126" spans="1:27" x14ac:dyDescent="0.45">
      <c r="A126" s="2" t="s">
        <v>212</v>
      </c>
      <c r="B126" s="34"/>
      <c r="D126" s="34"/>
      <c r="E126" s="3"/>
      <c r="F126" s="3"/>
      <c r="G126" s="3"/>
      <c r="H126" s="3"/>
      <c r="I126" s="3"/>
      <c r="J126" s="3"/>
      <c r="K126" s="88"/>
      <c r="L126" s="106"/>
      <c r="M126" s="106"/>
      <c r="N126" s="106"/>
      <c r="O126" s="106"/>
      <c r="P126" s="106"/>
      <c r="Q126" s="106"/>
      <c r="R126" s="106"/>
      <c r="W126" s="82"/>
      <c r="X126" s="77"/>
      <c r="Y126" s="77"/>
      <c r="Z126" s="77"/>
      <c r="AA126" s="77"/>
    </row>
    <row r="127" spans="1:27" x14ac:dyDescent="0.45">
      <c r="A127" s="1" t="s">
        <v>73</v>
      </c>
      <c r="B127" s="32">
        <f>'2019 OBS Shares'!H20</f>
        <v>0.45304741697449596</v>
      </c>
      <c r="C127" s="32">
        <f>'2019 OBS Shares'!N20</f>
        <v>0.42993659631764136</v>
      </c>
      <c r="D127" s="32">
        <f>'2019 OBS Shares'!H54</f>
        <v>0.46903308141599698</v>
      </c>
      <c r="E127" s="32">
        <f>'2019 OBS Shares'!N54</f>
        <v>0.48638817826967501</v>
      </c>
      <c r="F127" s="3"/>
      <c r="G127" s="3"/>
      <c r="H127" s="3"/>
      <c r="I127" s="3"/>
      <c r="J127" s="3"/>
      <c r="K127" s="88"/>
      <c r="L127" s="105">
        <f t="shared" ref="L127:L130" si="151">B127-U127</f>
        <v>-6.7706284206281997E-3</v>
      </c>
      <c r="M127" s="105">
        <f t="shared" ref="M127:M130" si="152">C127-V127</f>
        <v>-3.9777182723765292E-2</v>
      </c>
      <c r="N127" s="105">
        <f t="shared" ref="N127:N130" si="153">D127-W127</f>
        <v>-1.294644695976116E-2</v>
      </c>
      <c r="O127" s="105">
        <f t="shared" ref="O127:O130" si="154">E127-X127</f>
        <v>-3.3412358690417865E-2</v>
      </c>
      <c r="P127" s="105">
        <f t="shared" ref="P127:P130" si="155">F127-Y127</f>
        <v>0</v>
      </c>
      <c r="Q127" s="106"/>
      <c r="R127" s="106"/>
      <c r="U127" s="81">
        <v>0.45981804539512416</v>
      </c>
      <c r="V127" s="81">
        <v>0.46971377904140665</v>
      </c>
      <c r="W127" s="81">
        <v>0.48197952837575814</v>
      </c>
      <c r="X127" s="81">
        <v>0.51980053696009287</v>
      </c>
      <c r="Y127" s="77"/>
      <c r="Z127" s="77"/>
      <c r="AA127" s="77"/>
    </row>
    <row r="128" spans="1:27" x14ac:dyDescent="0.45">
      <c r="A128" s="1" t="s">
        <v>74</v>
      </c>
      <c r="B128" s="32">
        <f>'2019 OBS Shares'!I20</f>
        <v>0.4701668444524516</v>
      </c>
      <c r="C128" s="32">
        <f>'2019 OBS Shares'!O20</f>
        <v>0.43341329987428873</v>
      </c>
      <c r="D128" s="32">
        <f>'2019 OBS Shares'!I54</f>
        <v>0.36154116595995639</v>
      </c>
      <c r="E128" s="32">
        <f>'2019 OBS Shares'!O54</f>
        <v>0.5057181370162448</v>
      </c>
      <c r="F128" s="3"/>
      <c r="G128" s="3"/>
      <c r="H128" s="3"/>
      <c r="I128" s="3"/>
      <c r="J128" s="3"/>
      <c r="K128" s="88"/>
      <c r="L128" s="105">
        <f t="shared" si="151"/>
        <v>7.3056218968381437E-4</v>
      </c>
      <c r="M128" s="105">
        <f t="shared" si="152"/>
        <v>1.9265245773714912E-2</v>
      </c>
      <c r="N128" s="105">
        <f t="shared" si="153"/>
        <v>2.348613666543764E-3</v>
      </c>
      <c r="O128" s="105">
        <f t="shared" si="154"/>
        <v>-6.9717702151043115E-3</v>
      </c>
      <c r="P128" s="105">
        <f t="shared" si="155"/>
        <v>0</v>
      </c>
      <c r="Q128" s="106"/>
      <c r="R128" s="106"/>
      <c r="U128" s="81">
        <v>0.46943628226276779</v>
      </c>
      <c r="V128" s="81">
        <v>0.41414805410057381</v>
      </c>
      <c r="W128" s="81">
        <v>0.35919255229341263</v>
      </c>
      <c r="X128" s="81">
        <v>0.51268990723134911</v>
      </c>
      <c r="Y128" s="77"/>
      <c r="Z128" s="77"/>
      <c r="AA128" s="77"/>
    </row>
    <row r="129" spans="1:27" x14ac:dyDescent="0.45">
      <c r="A129" s="1" t="s">
        <v>75</v>
      </c>
      <c r="B129" s="32">
        <f>'2019 OBS Shares'!J20</f>
        <v>0.42205511793450712</v>
      </c>
      <c r="C129" s="32">
        <f>'2019 OBS Shares'!P20</f>
        <v>0.36905639189277384</v>
      </c>
      <c r="D129" s="32">
        <f>'2019 OBS Shares'!J54</f>
        <v>0.43374585790530296</v>
      </c>
      <c r="E129" s="32">
        <f>'2019 OBS Shares'!P54</f>
        <v>0.38850167227297949</v>
      </c>
      <c r="F129" s="3"/>
      <c r="G129" s="3"/>
      <c r="H129" s="3"/>
      <c r="I129" s="3"/>
      <c r="J129" s="3"/>
      <c r="K129" s="88"/>
      <c r="L129" s="105">
        <f t="shared" si="151"/>
        <v>2.1482350172798981E-3</v>
      </c>
      <c r="M129" s="105">
        <f t="shared" si="152"/>
        <v>-2.186688749858362E-2</v>
      </c>
      <c r="N129" s="105">
        <f t="shared" si="153"/>
        <v>1.8045711569757983E-3</v>
      </c>
      <c r="O129" s="105">
        <f t="shared" si="154"/>
        <v>-3.5971714402589616E-2</v>
      </c>
      <c r="P129" s="105">
        <f t="shared" si="155"/>
        <v>0</v>
      </c>
      <c r="Q129" s="106"/>
      <c r="R129" s="106"/>
      <c r="U129" s="81">
        <v>0.41990688291722722</v>
      </c>
      <c r="V129" s="81">
        <v>0.39092327939135746</v>
      </c>
      <c r="W129" s="81">
        <v>0.43194128674832716</v>
      </c>
      <c r="X129" s="81">
        <v>0.42447338667556911</v>
      </c>
      <c r="Y129" s="77"/>
      <c r="Z129" s="77"/>
      <c r="AA129" s="77"/>
    </row>
    <row r="130" spans="1:27" x14ac:dyDescent="0.45">
      <c r="A130" s="1" t="s">
        <v>76</v>
      </c>
      <c r="B130" s="32">
        <f>'2019 OBS Shares'!K20</f>
        <v>0.45105897185667182</v>
      </c>
      <c r="C130" s="32">
        <f>'2019 OBS Shares'!Q20</f>
        <v>0.41717221802022492</v>
      </c>
      <c r="D130" s="32">
        <f>'2019 OBS Shares'!K54</f>
        <v>0.42982720222021764</v>
      </c>
      <c r="E130" s="32">
        <f>'2019 OBS Shares'!Q54</f>
        <v>0.46877572922877248</v>
      </c>
      <c r="F130" s="32">
        <f>'2019 OBS Shares'!K88</f>
        <v>0.29707487122743242</v>
      </c>
      <c r="G130" s="32">
        <f>'2019 OBS Shares'!Q88</f>
        <v>0.27632109621671375</v>
      </c>
      <c r="H130" s="32">
        <f>'2019 OBS Shares'!E122</f>
        <v>0.38202221920714347</v>
      </c>
      <c r="I130" s="32"/>
      <c r="J130" s="32"/>
      <c r="K130" s="86"/>
      <c r="L130" s="105">
        <f t="shared" si="151"/>
        <v>-1.1689189322056648E-3</v>
      </c>
      <c r="M130" s="105">
        <f t="shared" si="152"/>
        <v>-1.4470329230828249E-2</v>
      </c>
      <c r="N130" s="105">
        <f t="shared" si="153"/>
        <v>-3.9813942986423045E-3</v>
      </c>
      <c r="O130" s="105">
        <f t="shared" si="154"/>
        <v>-2.7678159507624867E-2</v>
      </c>
      <c r="P130" s="105">
        <f t="shared" si="155"/>
        <v>-2.6693497460088533E-3</v>
      </c>
      <c r="Q130" s="105">
        <f t="shared" ref="Q130" si="156">G130-Z130</f>
        <v>-7.0214467244414935E-3</v>
      </c>
      <c r="R130" s="105">
        <f t="shared" ref="R130" si="157">H130-AA130</f>
        <v>-1.4703797042085354E-2</v>
      </c>
      <c r="S130" s="87">
        <f t="shared" ref="S130" si="158">I130-AB130</f>
        <v>0</v>
      </c>
      <c r="U130" s="81">
        <v>0.45222789078887748</v>
      </c>
      <c r="V130" s="81">
        <v>0.43164254725105317</v>
      </c>
      <c r="W130" s="81">
        <v>0.43380859651885995</v>
      </c>
      <c r="X130" s="81">
        <v>0.49645388873639734</v>
      </c>
      <c r="Y130" s="81">
        <v>0.29974422097344128</v>
      </c>
      <c r="Z130" s="81">
        <v>0.28334254294115524</v>
      </c>
      <c r="AA130" s="81">
        <v>0.39672601624922882</v>
      </c>
    </row>
    <row r="131" spans="1:27" x14ac:dyDescent="0.45">
      <c r="D131" s="3"/>
      <c r="E131" s="3"/>
      <c r="H131" s="3"/>
      <c r="I131" s="3"/>
      <c r="J131" s="3"/>
      <c r="K131" s="88"/>
      <c r="L131" s="106"/>
      <c r="M131" s="106"/>
      <c r="N131" s="106"/>
      <c r="O131" s="106"/>
      <c r="P131" s="106"/>
      <c r="Q131" s="106"/>
      <c r="R131" s="106"/>
      <c r="W131" s="77"/>
      <c r="X131" s="77"/>
      <c r="AA131" s="77"/>
    </row>
    <row r="132" spans="1:27" x14ac:dyDescent="0.45">
      <c r="A132" s="1" t="s">
        <v>213</v>
      </c>
      <c r="B132" s="34"/>
      <c r="D132" s="3"/>
      <c r="E132" s="3"/>
      <c r="H132" s="3"/>
      <c r="I132" s="3"/>
      <c r="J132" s="3"/>
      <c r="K132" s="88"/>
      <c r="L132" s="106"/>
      <c r="M132" s="106"/>
      <c r="N132" s="106"/>
      <c r="O132" s="106"/>
      <c r="P132" s="106"/>
      <c r="Q132" s="106"/>
      <c r="R132" s="106"/>
      <c r="W132" s="77"/>
      <c r="X132" s="77"/>
      <c r="AA132" s="77"/>
    </row>
    <row r="133" spans="1:27" x14ac:dyDescent="0.45">
      <c r="A133" s="1" t="s">
        <v>179</v>
      </c>
      <c r="B133" s="32">
        <f>'2019 OBS Shares'!H21</f>
        <v>5.902808907661837E-3</v>
      </c>
      <c r="C133" s="32">
        <f>'2019 OBS Shares'!N21</f>
        <v>1.4626785162978911E-2</v>
      </c>
      <c r="D133" s="32">
        <f>'2019 OBS Shares'!H55</f>
        <v>2.8895554615143232E-2</v>
      </c>
      <c r="E133" s="32">
        <f>'2019 OBS Shares'!N55</f>
        <v>9.9613611051857526E-3</v>
      </c>
      <c r="H133" s="3"/>
      <c r="I133" s="3"/>
      <c r="J133" s="3"/>
      <c r="K133" s="88"/>
      <c r="L133" s="105">
        <f t="shared" ref="L133:L136" si="159">B133-U133</f>
        <v>-5.120267754820685E-2</v>
      </c>
      <c r="M133" s="105">
        <f t="shared" ref="M133:M136" si="160">C133-V133</f>
        <v>-9.0362477511543388E-2</v>
      </c>
      <c r="N133" s="105">
        <f t="shared" ref="N133:N136" si="161">D133-W133</f>
        <v>-7.7759456874609792E-2</v>
      </c>
      <c r="O133" s="105">
        <f t="shared" ref="O133:O136" si="162">E133-X133</f>
        <v>-3.3503454330899053E-2</v>
      </c>
      <c r="P133" s="105">
        <f t="shared" ref="P133:P136" si="163">F133-Y133</f>
        <v>0</v>
      </c>
      <c r="Q133" s="106"/>
      <c r="R133" s="106"/>
      <c r="U133" s="81">
        <v>5.7105486455868687E-2</v>
      </c>
      <c r="V133" s="81">
        <v>0.1049892626745223</v>
      </c>
      <c r="W133" s="81">
        <v>0.10665501148975302</v>
      </c>
      <c r="X133" s="81">
        <v>4.3464815436084804E-2</v>
      </c>
      <c r="AA133" s="77"/>
    </row>
    <row r="134" spans="1:27" x14ac:dyDescent="0.45">
      <c r="A134" s="1" t="s">
        <v>180</v>
      </c>
      <c r="B134" s="32">
        <f>'2019 OBS Shares'!I21</f>
        <v>9.5933088051506805E-3</v>
      </c>
      <c r="C134" s="32">
        <f>'2019 OBS Shares'!O21</f>
        <v>2.8124161040316682E-2</v>
      </c>
      <c r="D134" s="32">
        <f>'2019 OBS Shares'!I55</f>
        <v>2.2152792390399873E-2</v>
      </c>
      <c r="E134" s="32">
        <f>'2019 OBS Shares'!O55</f>
        <v>7.2666653942469106E-3</v>
      </c>
      <c r="F134" s="3"/>
      <c r="G134" s="3"/>
      <c r="H134" s="3"/>
      <c r="I134" s="3"/>
      <c r="J134" s="3"/>
      <c r="K134" s="88"/>
      <c r="L134" s="105">
        <f t="shared" si="159"/>
        <v>-4.7090661523884345E-2</v>
      </c>
      <c r="M134" s="105">
        <f t="shared" si="160"/>
        <v>-8.3845297280272874E-2</v>
      </c>
      <c r="N134" s="105">
        <f t="shared" si="161"/>
        <v>-8.0844398671834142E-2</v>
      </c>
      <c r="O134" s="105">
        <f t="shared" si="162"/>
        <v>-2.3121787431016443E-2</v>
      </c>
      <c r="P134" s="105">
        <f t="shared" si="163"/>
        <v>0</v>
      </c>
      <c r="Q134" s="106"/>
      <c r="R134" s="106"/>
      <c r="U134" s="81">
        <v>5.6683970329035029E-2</v>
      </c>
      <c r="V134" s="81">
        <v>0.11196945832058955</v>
      </c>
      <c r="W134" s="81">
        <v>0.10299719106223401</v>
      </c>
      <c r="X134" s="81">
        <v>3.0388452825263354E-2</v>
      </c>
      <c r="Y134" s="77"/>
      <c r="Z134" s="77"/>
      <c r="AA134" s="77"/>
    </row>
    <row r="135" spans="1:27" x14ac:dyDescent="0.45">
      <c r="A135" s="1" t="s">
        <v>181</v>
      </c>
      <c r="B135" s="32">
        <f>'2019 OBS Shares'!J21</f>
        <v>5.8216557819945102E-3</v>
      </c>
      <c r="C135" s="32">
        <f>'2019 OBS Shares'!P21</f>
        <v>8.2619931946853516E-3</v>
      </c>
      <c r="D135" s="32">
        <f>'2019 OBS Shares'!J55</f>
        <v>1.7995354068005651E-2</v>
      </c>
      <c r="E135" s="32">
        <f>'2019 OBS Shares'!P55</f>
        <v>1.4845606491408689E-2</v>
      </c>
      <c r="F135" s="3"/>
      <c r="G135" s="3"/>
      <c r="H135" s="3"/>
      <c r="I135" s="3"/>
      <c r="J135" s="3"/>
      <c r="K135" s="88"/>
      <c r="L135" s="105">
        <f t="shared" si="159"/>
        <v>-6.3346403269861754E-2</v>
      </c>
      <c r="M135" s="105">
        <f t="shared" si="160"/>
        <v>-3.8267412056125771E-2</v>
      </c>
      <c r="N135" s="105">
        <f t="shared" si="161"/>
        <v>-8.2145231370890692E-2</v>
      </c>
      <c r="O135" s="105">
        <f t="shared" si="162"/>
        <v>-5.2886831881581969E-2</v>
      </c>
      <c r="P135" s="105">
        <f t="shared" si="163"/>
        <v>0</v>
      </c>
      <c r="Q135" s="106"/>
      <c r="R135" s="106"/>
      <c r="U135" s="81">
        <v>6.9168059051856259E-2</v>
      </c>
      <c r="V135" s="81">
        <v>4.6529405250811125E-2</v>
      </c>
      <c r="W135" s="81">
        <v>0.10014058543889634</v>
      </c>
      <c r="X135" s="81">
        <v>6.7732438372990658E-2</v>
      </c>
      <c r="Y135" s="77"/>
      <c r="Z135" s="77"/>
      <c r="AA135" s="77"/>
    </row>
    <row r="136" spans="1:27" x14ac:dyDescent="0.45">
      <c r="A136" s="1" t="s">
        <v>182</v>
      </c>
      <c r="B136" s="89">
        <f>'2019 OBS Shares'!K21</f>
        <v>7.3592902206735516E-3</v>
      </c>
      <c r="C136" s="89">
        <f>'2019 OBS Shares'!Q21</f>
        <v>1.757261296533167E-2</v>
      </c>
      <c r="D136" s="89">
        <f>'2019 OBS Shares'!K55</f>
        <v>2.4091997427176031E-2</v>
      </c>
      <c r="E136" s="89">
        <f>'2019 OBS Shares'!Q55</f>
        <v>1.0398150910520355E-2</v>
      </c>
      <c r="F136" s="89">
        <f>'2019 OBS Shares'!K89</f>
        <v>1.6870841813947564E-3</v>
      </c>
      <c r="G136" s="89">
        <f>'2019 OBS Shares'!Q89</f>
        <v>1.6854595134300136E-3</v>
      </c>
      <c r="H136" s="89">
        <f>'2019 OBS Shares'!E123</f>
        <v>8.2664466522797825E-4</v>
      </c>
      <c r="I136" s="32"/>
      <c r="J136" s="32"/>
      <c r="K136" s="86"/>
      <c r="L136" s="105">
        <f t="shared" si="159"/>
        <v>-5.3048918483883434E-2</v>
      </c>
      <c r="M136" s="105">
        <f t="shared" si="160"/>
        <v>-7.5462097840976627E-2</v>
      </c>
      <c r="N136" s="105">
        <f t="shared" si="161"/>
        <v>-7.97505104554979E-2</v>
      </c>
      <c r="O136" s="105">
        <f t="shared" si="162"/>
        <v>-3.5104196395532986E-2</v>
      </c>
      <c r="P136" s="105">
        <f t="shared" si="163"/>
        <v>-9.0517744648827864E-2</v>
      </c>
      <c r="Q136" s="105">
        <f t="shared" ref="Q136" si="164">G136-Z136</f>
        <v>-9.8783685698153031E-2</v>
      </c>
      <c r="R136" s="105">
        <f t="shared" ref="R136" si="165">H136-AA136</f>
        <v>-0.2803650819510573</v>
      </c>
      <c r="S136" s="87">
        <f t="shared" ref="S136" si="166">I136-AB136</f>
        <v>0</v>
      </c>
      <c r="U136" s="81">
        <v>6.0408208704556987E-2</v>
      </c>
      <c r="V136" s="81">
        <v>9.3034710806308304E-2</v>
      </c>
      <c r="W136" s="81">
        <v>0.10384250788267393</v>
      </c>
      <c r="X136" s="81">
        <v>4.5502347306053341E-2</v>
      </c>
      <c r="Y136" s="81">
        <v>9.2204828830222615E-2</v>
      </c>
      <c r="Z136" s="81">
        <v>0.10046914521158304</v>
      </c>
      <c r="AA136" s="81">
        <v>0.28119172661628528</v>
      </c>
    </row>
    <row r="137" spans="1:27" x14ac:dyDescent="0.45">
      <c r="D137" s="3"/>
      <c r="E137" s="3"/>
      <c r="H137" s="3"/>
      <c r="I137" s="3"/>
      <c r="J137" s="3"/>
      <c r="K137" s="88"/>
      <c r="L137" s="106"/>
      <c r="M137" s="106"/>
      <c r="N137" s="106"/>
      <c r="O137" s="106"/>
      <c r="P137" s="106"/>
      <c r="Q137" s="106"/>
      <c r="R137" s="106"/>
      <c r="W137" s="77"/>
      <c r="X137" s="77"/>
      <c r="AA137" s="77"/>
    </row>
    <row r="138" spans="1:27" x14ac:dyDescent="0.45">
      <c r="A138" s="1" t="s">
        <v>213</v>
      </c>
      <c r="B138" s="34"/>
      <c r="D138" s="3"/>
      <c r="E138" s="3"/>
      <c r="H138" s="3"/>
      <c r="I138" s="3"/>
      <c r="J138" s="3"/>
      <c r="K138" s="88"/>
      <c r="L138" s="106"/>
      <c r="M138" s="106"/>
      <c r="N138" s="106"/>
      <c r="O138" s="106"/>
      <c r="P138" s="106"/>
      <c r="Q138" s="106"/>
      <c r="R138" s="106"/>
      <c r="W138" s="77"/>
      <c r="X138" s="77"/>
      <c r="AA138" s="77"/>
    </row>
    <row r="139" spans="1:27" x14ac:dyDescent="0.45">
      <c r="A139" s="1" t="s">
        <v>381</v>
      </c>
      <c r="B139" s="32">
        <f>+'2019 OBS Shares'!H22</f>
        <v>5.2745931803835862E-2</v>
      </c>
      <c r="C139" s="32">
        <f>+'2019 OBS Shares'!N22</f>
        <v>0.11108675873967216</v>
      </c>
      <c r="D139" s="32">
        <f>+'2019 OBS Shares'!H56</f>
        <v>7.6441093908127145E-2</v>
      </c>
      <c r="E139" s="32">
        <f>+'2019 OBS Shares'!N56</f>
        <v>3.2415676061565368E-2</v>
      </c>
      <c r="H139" s="3"/>
      <c r="I139" s="3"/>
      <c r="J139" s="3"/>
      <c r="K139" s="88"/>
      <c r="L139" s="105">
        <f t="shared" ref="L139:L142" si="167">B139-U139</f>
        <v>-4.3595546520328252E-3</v>
      </c>
      <c r="M139" s="105">
        <f t="shared" ref="M139:M142" si="168">C139-V139</f>
        <v>6.0974960651498655E-3</v>
      </c>
      <c r="N139" s="105">
        <f t="shared" ref="N139:N142" si="169">D139-W139</f>
        <v>-3.0213917581625879E-2</v>
      </c>
      <c r="O139" s="105">
        <f t="shared" ref="O139:O142" si="170">E139-X139</f>
        <v>-1.1049139374519436E-2</v>
      </c>
      <c r="P139" s="105">
        <f t="shared" ref="P139:P142" si="171">F139-Y139</f>
        <v>0</v>
      </c>
      <c r="Q139" s="106"/>
      <c r="R139" s="106"/>
      <c r="U139" s="81">
        <v>5.7105486455868687E-2</v>
      </c>
      <c r="V139" s="81">
        <v>0.1049892626745223</v>
      </c>
      <c r="W139" s="81">
        <v>0.10665501148975302</v>
      </c>
      <c r="X139" s="81">
        <v>4.3464815436084804E-2</v>
      </c>
      <c r="AA139" s="77"/>
    </row>
    <row r="140" spans="1:27" x14ac:dyDescent="0.45">
      <c r="A140" s="1" t="s">
        <v>382</v>
      </c>
      <c r="B140" s="32">
        <f>+'2019 OBS Shares'!I22</f>
        <v>4.691048850180464E-2</v>
      </c>
      <c r="C140" s="32">
        <f>'2019 OBS Shares'!O27+'2019 OBS Shares'!O22</f>
        <v>7.5561351762113108E-2</v>
      </c>
      <c r="D140" s="32">
        <f>'2019 OBS Shares'!I61+'2019 OBS Shares'!I56</f>
        <v>8.0393683181867251E-2</v>
      </c>
      <c r="E140" s="32">
        <f>'2019 OBS Shares'!O61+'2019 OBS Shares'!O56</f>
        <v>2.468645015629907E-2</v>
      </c>
      <c r="F140" s="3"/>
      <c r="G140" s="3"/>
      <c r="H140" s="3"/>
      <c r="I140" s="3"/>
      <c r="J140" s="3"/>
      <c r="K140" s="88"/>
      <c r="L140" s="105">
        <f t="shared" si="167"/>
        <v>-9.7734818272303889E-3</v>
      </c>
      <c r="M140" s="105">
        <f t="shared" si="168"/>
        <v>-3.6408106558476441E-2</v>
      </c>
      <c r="N140" s="105">
        <f t="shared" si="169"/>
        <v>-2.2603507880366761E-2</v>
      </c>
      <c r="O140" s="105">
        <f t="shared" si="170"/>
        <v>-5.7020026689642844E-3</v>
      </c>
      <c r="P140" s="105">
        <f t="shared" si="171"/>
        <v>0</v>
      </c>
      <c r="Q140" s="106"/>
      <c r="R140" s="106"/>
      <c r="U140" s="81">
        <v>5.6683970329035029E-2</v>
      </c>
      <c r="V140" s="81">
        <v>0.11196945832058955</v>
      </c>
      <c r="W140" s="81">
        <v>0.10299719106223401</v>
      </c>
      <c r="X140" s="81">
        <v>3.0388452825263354E-2</v>
      </c>
      <c r="Y140" s="77"/>
      <c r="Z140" s="77"/>
      <c r="AA140" s="77"/>
    </row>
    <row r="141" spans="1:27" x14ac:dyDescent="0.45">
      <c r="A141" s="1" t="s">
        <v>383</v>
      </c>
      <c r="B141" s="32">
        <f>+'2019 OBS Shares'!J22</f>
        <v>6.2963267551271879E-2</v>
      </c>
      <c r="C141" s="32">
        <f>'2019 OBS Shares'!P27+'2019 OBS Shares'!P22</f>
        <v>4.6312885207994335E-2</v>
      </c>
      <c r="D141" s="32">
        <f>+'2019 OBS Shares'!J56</f>
        <v>8.1706069163602207E-2</v>
      </c>
      <c r="E141" s="32">
        <f>+'2019 OBS Shares'!P56</f>
        <v>8.611615906585289E-2</v>
      </c>
      <c r="F141" s="3"/>
      <c r="G141" s="3"/>
      <c r="H141" s="3"/>
      <c r="I141" s="3"/>
      <c r="J141" s="3"/>
      <c r="K141" s="88"/>
      <c r="L141" s="105">
        <f t="shared" si="167"/>
        <v>-6.2047915005843807E-3</v>
      </c>
      <c r="M141" s="105">
        <f t="shared" si="168"/>
        <v>-2.165200428167896E-4</v>
      </c>
      <c r="N141" s="105">
        <f t="shared" si="169"/>
        <v>-1.8434516275294133E-2</v>
      </c>
      <c r="O141" s="105">
        <f t="shared" si="170"/>
        <v>1.8383720692862232E-2</v>
      </c>
      <c r="P141" s="105">
        <f t="shared" si="171"/>
        <v>0</v>
      </c>
      <c r="Q141" s="106"/>
      <c r="R141" s="106"/>
      <c r="U141" s="81">
        <v>6.9168059051856259E-2</v>
      </c>
      <c r="V141" s="81">
        <v>4.6529405250811125E-2</v>
      </c>
      <c r="W141" s="81">
        <v>0.10014058543889634</v>
      </c>
      <c r="X141" s="81">
        <v>6.7732438372990658E-2</v>
      </c>
      <c r="Y141" s="77"/>
      <c r="Z141" s="77"/>
      <c r="AA141" s="77"/>
    </row>
    <row r="142" spans="1:27" x14ac:dyDescent="0.45">
      <c r="A142" s="1" t="s">
        <v>384</v>
      </c>
      <c r="B142" s="89">
        <f>+'2019 OBS Shares'!K22</f>
        <v>5.3324639942564186E-2</v>
      </c>
      <c r="C142" s="89">
        <f>+'2019 OBS Shares'!Q22</f>
        <v>8.4722894282895367E-2</v>
      </c>
      <c r="D142" s="89">
        <f>+'2019 OBS Shares'!K56</f>
        <v>7.895340957428626E-2</v>
      </c>
      <c r="E142" s="89">
        <f>+'2019 OBS Shares'!Q56</f>
        <v>4.2812390726708102E-2</v>
      </c>
      <c r="F142" s="89">
        <f>+'2019 OBS Shares'!K90</f>
        <v>8.8361806375487531E-2</v>
      </c>
      <c r="G142" s="89">
        <f>+'2019 OBS Shares'!Q90</f>
        <v>8.9000719906512663E-2</v>
      </c>
      <c r="H142" s="89">
        <f>+'2019 OBS Shares'!E124</f>
        <v>0.28954911639712749</v>
      </c>
      <c r="I142" s="32"/>
      <c r="J142" s="32"/>
      <c r="K142" s="86"/>
      <c r="L142" s="105">
        <f t="shared" si="167"/>
        <v>-7.0835687619928006E-3</v>
      </c>
      <c r="M142" s="105">
        <f t="shared" si="168"/>
        <v>-8.3118165234129376E-3</v>
      </c>
      <c r="N142" s="105">
        <f t="shared" si="169"/>
        <v>-2.4889098308387675E-2</v>
      </c>
      <c r="O142" s="105">
        <f t="shared" si="170"/>
        <v>-2.6899565793452387E-3</v>
      </c>
      <c r="P142" s="105">
        <f t="shared" si="171"/>
        <v>-3.8430224547350844E-3</v>
      </c>
      <c r="Q142" s="105">
        <f t="shared" ref="Q142" si="172">G142-Z142</f>
        <v>-1.1468425305070376E-2</v>
      </c>
      <c r="R142" s="105">
        <f t="shared" ref="R142" si="173">H142-AA142</f>
        <v>8.3573897808422171E-3</v>
      </c>
      <c r="S142" s="87">
        <f t="shared" ref="S142" si="174">I142-AB142</f>
        <v>0</v>
      </c>
      <c r="U142" s="81">
        <v>6.0408208704556987E-2</v>
      </c>
      <c r="V142" s="81">
        <v>9.3034710806308304E-2</v>
      </c>
      <c r="W142" s="81">
        <v>0.10384250788267393</v>
      </c>
      <c r="X142" s="81">
        <v>4.5502347306053341E-2</v>
      </c>
      <c r="Y142" s="81">
        <v>9.2204828830222615E-2</v>
      </c>
      <c r="Z142" s="81">
        <v>0.10046914521158304</v>
      </c>
      <c r="AA142" s="81">
        <v>0.28119172661628528</v>
      </c>
    </row>
    <row r="143" spans="1:27" x14ac:dyDescent="0.45">
      <c r="D143" s="3"/>
      <c r="E143" s="3"/>
      <c r="H143" s="3"/>
      <c r="I143" s="3"/>
      <c r="J143" s="3"/>
      <c r="K143" s="88"/>
      <c r="L143" s="106"/>
      <c r="M143" s="106"/>
      <c r="N143" s="106"/>
      <c r="O143" s="106"/>
      <c r="P143" s="106"/>
      <c r="Q143" s="106"/>
      <c r="R143" s="106"/>
      <c r="W143" s="77"/>
      <c r="X143" s="77"/>
      <c r="AA143" s="77"/>
    </row>
    <row r="144" spans="1:27" x14ac:dyDescent="0.45">
      <c r="A144" s="1" t="s">
        <v>215</v>
      </c>
      <c r="B144" s="34"/>
      <c r="D144" s="3"/>
      <c r="E144" s="3"/>
      <c r="F144" s="3"/>
      <c r="G144" s="3"/>
      <c r="H144" s="3"/>
      <c r="I144" s="3"/>
      <c r="J144" s="3"/>
      <c r="K144" s="88"/>
      <c r="L144" s="106"/>
      <c r="M144" s="106"/>
      <c r="N144" s="106"/>
      <c r="O144" s="106"/>
      <c r="P144" s="106"/>
      <c r="Q144" s="106"/>
      <c r="R144" s="106"/>
      <c r="W144" s="77"/>
      <c r="X144" s="77"/>
      <c r="Y144" s="77"/>
      <c r="Z144" s="77"/>
      <c r="AA144" s="77"/>
    </row>
    <row r="145" spans="1:27" x14ac:dyDescent="0.45">
      <c r="A145" s="1" t="s">
        <v>81</v>
      </c>
      <c r="B145" s="32">
        <f>'2019 OBS Shares'!H23</f>
        <v>0.41934447233747274</v>
      </c>
      <c r="C145" s="32">
        <f>'2019 OBS Shares'!N23</f>
        <v>0.39180306843559065</v>
      </c>
      <c r="D145" s="32">
        <f>'2019 OBS Shares'!H57</f>
        <v>0.38647431136017873</v>
      </c>
      <c r="E145" s="32">
        <f>'2019 OBS Shares'!N57</f>
        <v>0.41033855341740427</v>
      </c>
      <c r="F145" s="3"/>
      <c r="G145" s="3"/>
      <c r="H145" s="3"/>
      <c r="I145" s="3"/>
      <c r="J145" s="3"/>
      <c r="K145" s="88"/>
      <c r="L145" s="105">
        <f t="shared" ref="L145:L148" si="175">B145-U145</f>
        <v>-1.4289704929869029E-3</v>
      </c>
      <c r="M145" s="105">
        <f t="shared" ref="M145:M148" si="176">C145-V145</f>
        <v>9.160945575828916E-3</v>
      </c>
      <c r="N145" s="105">
        <f t="shared" ref="N145:N148" si="177">D145-W145</f>
        <v>8.9064864779971886E-3</v>
      </c>
      <c r="O145" s="105">
        <f t="shared" ref="O145:O148" si="178">E145-X145</f>
        <v>1.8060131978318295E-2</v>
      </c>
      <c r="P145" s="105">
        <f t="shared" ref="P145:P148" si="179">F145-Y145</f>
        <v>0</v>
      </c>
      <c r="Q145" s="106"/>
      <c r="R145" s="106"/>
      <c r="U145" s="81">
        <v>0.42077344283045964</v>
      </c>
      <c r="V145" s="81">
        <v>0.38264212285976174</v>
      </c>
      <c r="W145" s="81">
        <v>0.37756782488218155</v>
      </c>
      <c r="X145" s="81">
        <v>0.39227842143908598</v>
      </c>
      <c r="Y145" s="77"/>
      <c r="Z145" s="77"/>
      <c r="AA145" s="77"/>
    </row>
    <row r="146" spans="1:27" x14ac:dyDescent="0.45">
      <c r="A146" s="1" t="s">
        <v>82</v>
      </c>
      <c r="B146" s="32">
        <f>'2019 OBS Shares'!I23</f>
        <v>0.37897189945986626</v>
      </c>
      <c r="C146" s="32">
        <f>'2019 OBS Shares'!O23</f>
        <v>0.3986096379898077</v>
      </c>
      <c r="D146" s="32">
        <f>'2019 OBS Shares'!I57</f>
        <v>0.4870618966364989</v>
      </c>
      <c r="E146" s="32">
        <f>'2019 OBS Shares'!O57</f>
        <v>0.40268770256152159</v>
      </c>
      <c r="F146" s="3"/>
      <c r="G146" s="3"/>
      <c r="H146" s="3"/>
      <c r="I146" s="3"/>
      <c r="J146" s="3"/>
      <c r="K146" s="88"/>
      <c r="L146" s="105">
        <f t="shared" si="175"/>
        <v>-6.6483963214242214E-4</v>
      </c>
      <c r="M146" s="105">
        <f t="shared" si="176"/>
        <v>-7.4861225517952601E-3</v>
      </c>
      <c r="N146" s="105">
        <f t="shared" si="177"/>
        <v>-1.1185992574063719E-3</v>
      </c>
      <c r="O146" s="105">
        <f t="shared" si="178"/>
        <v>-1.5258491598254542E-3</v>
      </c>
      <c r="P146" s="105">
        <f t="shared" si="179"/>
        <v>0</v>
      </c>
      <c r="Q146" s="106"/>
      <c r="R146" s="106"/>
      <c r="U146" s="81">
        <v>0.37963673909200868</v>
      </c>
      <c r="V146" s="81">
        <v>0.40609576054160296</v>
      </c>
      <c r="W146" s="81">
        <v>0.48818049589390528</v>
      </c>
      <c r="X146" s="81">
        <v>0.40421355172134704</v>
      </c>
      <c r="Y146" s="77"/>
      <c r="Z146" s="77"/>
      <c r="AA146" s="77"/>
    </row>
    <row r="147" spans="1:27" x14ac:dyDescent="0.45">
      <c r="A147" s="1" t="s">
        <v>83</v>
      </c>
      <c r="B147" s="32">
        <f>'2019 OBS Shares'!J23</f>
        <v>0.37830435154776737</v>
      </c>
      <c r="C147" s="32">
        <f>'2019 OBS Shares'!P23</f>
        <v>0.48251604242835316</v>
      </c>
      <c r="D147" s="32">
        <f>'2019 OBS Shares'!J57</f>
        <v>0.39528615283472712</v>
      </c>
      <c r="E147" s="32">
        <f>'2019 OBS Shares'!P57</f>
        <v>0.45757090846089377</v>
      </c>
      <c r="F147" s="3"/>
      <c r="G147" s="3"/>
      <c r="H147" s="3"/>
      <c r="I147" s="3"/>
      <c r="J147" s="3"/>
      <c r="K147" s="88"/>
      <c r="L147" s="105">
        <f t="shared" si="175"/>
        <v>-2.2448864701412607E-3</v>
      </c>
      <c r="M147" s="105">
        <f t="shared" si="176"/>
        <v>8.7040909411014167E-3</v>
      </c>
      <c r="N147" s="105">
        <f t="shared" si="177"/>
        <v>-1.6760640084089728E-3</v>
      </c>
      <c r="O147" s="105">
        <f t="shared" si="178"/>
        <v>-6.5198166020148385E-3</v>
      </c>
      <c r="P147" s="105">
        <f t="shared" si="179"/>
        <v>0</v>
      </c>
      <c r="Q147" s="106"/>
      <c r="R147" s="106"/>
      <c r="U147" s="81">
        <v>0.38054923801790863</v>
      </c>
      <c r="V147" s="81">
        <v>0.47381195148725175</v>
      </c>
      <c r="W147" s="81">
        <v>0.3969622168431361</v>
      </c>
      <c r="X147" s="81">
        <v>0.4640907250629086</v>
      </c>
      <c r="Y147" s="77"/>
      <c r="Z147" s="77"/>
      <c r="AA147" s="77"/>
    </row>
    <row r="148" spans="1:27" x14ac:dyDescent="0.45">
      <c r="A148" s="1" t="s">
        <v>84</v>
      </c>
      <c r="B148" s="40">
        <f>'2019 OBS Shares'!K23</f>
        <v>0.39143537085070418</v>
      </c>
      <c r="C148" s="40">
        <f>'2019 OBS Shares'!Q23</f>
        <v>0.414728804941706</v>
      </c>
      <c r="D148" s="40">
        <f>'2019 OBS Shares'!K57</f>
        <v>0.41662880165912819</v>
      </c>
      <c r="E148" s="40">
        <f>'2019 OBS Shares'!Q57</f>
        <v>0.41926518556547204</v>
      </c>
      <c r="F148" s="40">
        <f>'2019 OBS Shares'!K91</f>
        <v>0.5378990906174359</v>
      </c>
      <c r="G148" s="40">
        <f>'2019 OBS Shares'!Q91</f>
        <v>0.56963115640176798</v>
      </c>
      <c r="H148" s="40">
        <f>'2019 OBS Shares'!E125</f>
        <v>0.26396454471416808</v>
      </c>
      <c r="I148" s="32"/>
      <c r="J148" s="32"/>
      <c r="K148" s="86"/>
      <c r="L148" s="105">
        <f t="shared" si="175"/>
        <v>-1.0591838589563696E-3</v>
      </c>
      <c r="M148" s="105">
        <f t="shared" si="176"/>
        <v>1.8374232037566274E-3</v>
      </c>
      <c r="N148" s="105">
        <f t="shared" si="177"/>
        <v>2.7081912770728911E-3</v>
      </c>
      <c r="O148" s="105">
        <f t="shared" si="178"/>
        <v>7.6731095426998408E-3</v>
      </c>
      <c r="P148" s="105">
        <f t="shared" si="179"/>
        <v>-3.8751852784809637E-3</v>
      </c>
      <c r="Q148" s="105">
        <f t="shared" ref="Q148" si="180">G148-Z148</f>
        <v>1.1311662527893396E-2</v>
      </c>
      <c r="R148" s="105">
        <f t="shared" ref="R148" si="181">H148-AA148</f>
        <v>-1.6063289675284365E-3</v>
      </c>
      <c r="S148" s="87">
        <f t="shared" ref="S148" si="182">I148-AB148</f>
        <v>0</v>
      </c>
      <c r="U148" s="81">
        <v>0.39249455470966055</v>
      </c>
      <c r="V148" s="81">
        <v>0.41289138173794937</v>
      </c>
      <c r="W148" s="81">
        <v>0.4139206103820553</v>
      </c>
      <c r="X148" s="81">
        <v>0.4115920760227722</v>
      </c>
      <c r="Y148" s="81">
        <v>0.54177427589591687</v>
      </c>
      <c r="Z148" s="81">
        <v>0.55831949387387458</v>
      </c>
      <c r="AA148" s="81">
        <v>0.26557087368169652</v>
      </c>
    </row>
    <row r="149" spans="1:27" x14ac:dyDescent="0.45">
      <c r="D149" s="3"/>
      <c r="E149" s="3"/>
      <c r="F149" s="3"/>
      <c r="G149" s="3"/>
      <c r="H149" s="3"/>
      <c r="I149" s="3"/>
      <c r="J149" s="3"/>
      <c r="K149" s="88"/>
      <c r="L149" s="106"/>
      <c r="M149" s="106"/>
      <c r="N149" s="106"/>
      <c r="O149" s="106"/>
      <c r="P149" s="106"/>
      <c r="Q149" s="106"/>
      <c r="R149" s="106"/>
      <c r="W149" s="77"/>
      <c r="X149" s="77"/>
      <c r="Y149" s="77"/>
      <c r="Z149" s="77"/>
      <c r="AA149" s="77"/>
    </row>
    <row r="150" spans="1:27" x14ac:dyDescent="0.45">
      <c r="A150" s="1" t="s">
        <v>214</v>
      </c>
      <c r="B150" s="34"/>
      <c r="D150" s="3"/>
      <c r="E150" s="3"/>
      <c r="H150" s="3"/>
      <c r="I150" s="3"/>
      <c r="J150" s="3"/>
      <c r="K150" s="88"/>
      <c r="L150" s="106"/>
      <c r="M150" s="106"/>
      <c r="N150" s="106"/>
      <c r="O150" s="106"/>
      <c r="P150" s="106"/>
      <c r="Q150" s="106"/>
      <c r="R150" s="106"/>
      <c r="W150" s="77"/>
      <c r="X150" s="77"/>
      <c r="AA150" s="77"/>
    </row>
    <row r="151" spans="1:27" x14ac:dyDescent="0.45">
      <c r="A151" s="1" t="s">
        <v>77</v>
      </c>
      <c r="B151" s="32">
        <f>'2019 OBS Shares'!H24</f>
        <v>2.3853095040130332E-4</v>
      </c>
      <c r="C151" s="32">
        <f>'2019 OBS Shares'!N24</f>
        <v>2.3251131950647509E-4</v>
      </c>
      <c r="D151" s="32">
        <f>'2019 OBS Shares'!H58</f>
        <v>0</v>
      </c>
      <c r="E151" s="32">
        <f>'2019 OBS Shares'!N58</f>
        <v>0</v>
      </c>
      <c r="F151" s="3"/>
      <c r="G151" s="3"/>
      <c r="H151" s="3"/>
      <c r="I151" s="3"/>
      <c r="J151" s="3"/>
      <c r="K151" s="88"/>
      <c r="L151" s="105">
        <f t="shared" ref="L151:L154" si="183">B151-U151</f>
        <v>2.3853095040130332E-4</v>
      </c>
      <c r="M151" s="105">
        <f t="shared" ref="M151:M154" si="184">C151-V151</f>
        <v>2.3251131950647509E-4</v>
      </c>
      <c r="N151" s="105">
        <f t="shared" ref="N151:N154" si="185">D151-W151</f>
        <v>0</v>
      </c>
      <c r="O151" s="105">
        <f t="shared" ref="O151:O154" si="186">E151-X151</f>
        <v>0</v>
      </c>
      <c r="P151" s="105">
        <f t="shared" ref="P151:P154" si="187">F151-Y151</f>
        <v>0</v>
      </c>
      <c r="Q151" s="106"/>
      <c r="R151" s="106"/>
      <c r="U151" s="81">
        <v>0</v>
      </c>
      <c r="V151" s="81">
        <v>0</v>
      </c>
      <c r="W151" s="81">
        <v>0</v>
      </c>
      <c r="X151" s="81">
        <v>0</v>
      </c>
      <c r="Y151" s="77"/>
      <c r="Z151" s="77"/>
      <c r="AA151" s="77"/>
    </row>
    <row r="152" spans="1:27" x14ac:dyDescent="0.45">
      <c r="A152" s="1" t="s">
        <v>78</v>
      </c>
      <c r="B152" s="32">
        <f>'2019 OBS Shares'!I24</f>
        <v>2.1087112694001746E-3</v>
      </c>
      <c r="C152" s="32">
        <f>'2019 OBS Shares'!O24</f>
        <v>1.9443649942026619E-4</v>
      </c>
      <c r="D152" s="32">
        <f>'2019 OBS Shares'!I58</f>
        <v>4.5703846675343371E-3</v>
      </c>
      <c r="E152" s="32">
        <f>'2019 OBS Shares'!O58</f>
        <v>7.335435098293412E-4</v>
      </c>
      <c r="F152" s="3"/>
      <c r="G152" s="3"/>
      <c r="H152" s="3"/>
      <c r="I152" s="3"/>
      <c r="J152" s="3"/>
      <c r="K152" s="88"/>
      <c r="L152" s="105">
        <f t="shared" si="183"/>
        <v>-1.0282397394523711E-4</v>
      </c>
      <c r="M152" s="105">
        <f t="shared" si="184"/>
        <v>-4.6319890953521294E-4</v>
      </c>
      <c r="N152" s="105">
        <f t="shared" si="185"/>
        <v>-5.8467773337882254E-4</v>
      </c>
      <c r="O152" s="105">
        <f t="shared" si="186"/>
        <v>-1.1901802928531325E-4</v>
      </c>
      <c r="P152" s="105">
        <f t="shared" si="187"/>
        <v>0</v>
      </c>
      <c r="Q152" s="106"/>
      <c r="R152" s="106"/>
      <c r="U152" s="81">
        <v>2.2115352433454117E-3</v>
      </c>
      <c r="V152" s="81">
        <v>6.5763540895547913E-4</v>
      </c>
      <c r="W152" s="81">
        <v>5.1550624009131596E-3</v>
      </c>
      <c r="X152" s="81">
        <v>8.5256153911465445E-4</v>
      </c>
      <c r="Y152" s="77"/>
      <c r="Z152" s="77"/>
      <c r="AA152" s="77"/>
    </row>
    <row r="153" spans="1:27" x14ac:dyDescent="0.45">
      <c r="A153" s="1" t="s">
        <v>79</v>
      </c>
      <c r="B153" s="32">
        <f>'2019 OBS Shares'!J24</f>
        <v>9.4806268966132774E-3</v>
      </c>
      <c r="C153" s="32">
        <f>'2019 OBS Shares'!P24</f>
        <v>1.0670470915645287E-3</v>
      </c>
      <c r="D153" s="32">
        <f>'2019 OBS Shares'!J58</f>
        <v>5.7519157462221587E-4</v>
      </c>
      <c r="E153" s="32">
        <f>'2019 OBS Shares'!P58</f>
        <v>0</v>
      </c>
      <c r="F153" s="3"/>
      <c r="G153" s="3"/>
      <c r="H153" s="3"/>
      <c r="I153" s="3"/>
      <c r="J153" s="3"/>
      <c r="K153" s="88"/>
      <c r="L153" s="105">
        <f t="shared" si="183"/>
        <v>1.2357314394666197E-3</v>
      </c>
      <c r="M153" s="105">
        <f t="shared" si="184"/>
        <v>-2.5677689016282324E-4</v>
      </c>
      <c r="N153" s="105">
        <f t="shared" si="185"/>
        <v>5.7519157462221587E-4</v>
      </c>
      <c r="O153" s="105">
        <f t="shared" si="186"/>
        <v>0</v>
      </c>
      <c r="P153" s="105">
        <f t="shared" si="187"/>
        <v>0</v>
      </c>
      <c r="Q153" s="106"/>
      <c r="R153" s="106"/>
      <c r="U153" s="81">
        <v>8.2448954571466577E-3</v>
      </c>
      <c r="V153" s="81">
        <v>1.323823981727352E-3</v>
      </c>
      <c r="W153" s="81">
        <v>0</v>
      </c>
      <c r="X153" s="81">
        <v>0</v>
      </c>
      <c r="Y153" s="77"/>
      <c r="Z153" s="77"/>
      <c r="AA153" s="77"/>
    </row>
    <row r="154" spans="1:27" x14ac:dyDescent="0.45">
      <c r="A154" s="1" t="s">
        <v>80</v>
      </c>
      <c r="B154" s="40">
        <f>'2019 OBS Shares'!K24</f>
        <v>3.6281590325246502E-3</v>
      </c>
      <c r="C154" s="40">
        <f>'2019 OBS Shares'!Q24</f>
        <v>4.1060645774167496E-4</v>
      </c>
      <c r="D154" s="40">
        <f>'2019 OBS Shares'!K58</f>
        <v>1.417300626429239E-3</v>
      </c>
      <c r="E154" s="40">
        <f>'2019 OBS Shares'!Q58</f>
        <v>1.8740166494403206E-4</v>
      </c>
      <c r="F154" s="40">
        <f>'2019 OBS Shares'!K92</f>
        <v>1.0249109826353721E-3</v>
      </c>
      <c r="G154" s="40">
        <f>'2019 OBS Shares'!Q92</f>
        <v>4.9963703794018608E-4</v>
      </c>
      <c r="H154" s="40">
        <f>'2019 OBS Shares'!E126</f>
        <v>1.9326921178452884E-3</v>
      </c>
      <c r="I154" s="32"/>
      <c r="J154" s="32"/>
      <c r="K154" s="86"/>
      <c r="L154" s="105">
        <f t="shared" si="183"/>
        <v>3.5624750422946164E-4</v>
      </c>
      <c r="M154" s="105">
        <f t="shared" si="184"/>
        <v>-1.3578933093004388E-4</v>
      </c>
      <c r="N154" s="105">
        <f t="shared" si="185"/>
        <v>-2.9072062343952479E-5</v>
      </c>
      <c r="O154" s="105">
        <f t="shared" si="186"/>
        <v>-3.6290183258340272E-5</v>
      </c>
      <c r="P154" s="105">
        <f t="shared" si="187"/>
        <v>1.0249109826353721E-3</v>
      </c>
      <c r="Q154" s="105">
        <f t="shared" ref="Q154" si="188">G154-Z154</f>
        <v>4.9963703794018608E-4</v>
      </c>
      <c r="R154" s="105">
        <f t="shared" ref="R154" si="189">H154-AA154</f>
        <v>-2.5523025048392305E-4</v>
      </c>
      <c r="S154" s="87">
        <f t="shared" ref="S154" si="190">I154-AB154</f>
        <v>0</v>
      </c>
      <c r="U154" s="81">
        <v>3.2719115282951886E-3</v>
      </c>
      <c r="V154" s="81">
        <v>5.4639578867171884E-4</v>
      </c>
      <c r="W154" s="81">
        <v>1.4463726887731915E-3</v>
      </c>
      <c r="X154" s="81">
        <v>2.2369184820237234E-4</v>
      </c>
      <c r="Y154" s="81">
        <v>0</v>
      </c>
      <c r="Z154" s="81">
        <v>0</v>
      </c>
      <c r="AA154" s="81">
        <v>2.1879223683292114E-3</v>
      </c>
    </row>
    <row r="155" spans="1:27" x14ac:dyDescent="0.45">
      <c r="D155" s="3"/>
      <c r="E155" s="3"/>
      <c r="H155" s="3"/>
      <c r="I155" s="3"/>
      <c r="J155" s="3"/>
      <c r="K155" s="88"/>
      <c r="L155" s="106"/>
      <c r="M155" s="106"/>
      <c r="N155" s="106"/>
      <c r="O155" s="106"/>
      <c r="P155" s="106"/>
      <c r="Q155" s="106"/>
      <c r="R155" s="106"/>
      <c r="W155" s="77"/>
      <c r="X155" s="77"/>
      <c r="AA155" s="77"/>
    </row>
    <row r="156" spans="1:27" x14ac:dyDescent="0.45">
      <c r="A156" s="1" t="s">
        <v>216</v>
      </c>
      <c r="B156" s="34"/>
      <c r="D156" s="34"/>
      <c r="E156" s="3"/>
      <c r="F156" s="3"/>
      <c r="G156" s="3"/>
      <c r="H156" s="3"/>
      <c r="I156" s="3"/>
      <c r="J156" s="3"/>
      <c r="K156" s="88"/>
      <c r="L156" s="106"/>
      <c r="M156" s="106"/>
      <c r="N156" s="106"/>
      <c r="O156" s="106"/>
      <c r="P156" s="106"/>
      <c r="Q156" s="106"/>
      <c r="R156" s="106"/>
      <c r="W156" s="82"/>
      <c r="X156" s="77"/>
      <c r="Y156" s="77"/>
      <c r="Z156" s="77"/>
      <c r="AA156" s="77"/>
    </row>
    <row r="157" spans="1:27" x14ac:dyDescent="0.45">
      <c r="A157" s="1" t="s">
        <v>85</v>
      </c>
      <c r="B157" s="35">
        <f>1-(B127+B133+B151+B145+B139)</f>
        <v>6.8720839026132241E-2</v>
      </c>
      <c r="C157" s="35">
        <f t="shared" ref="C157:E157" si="191">1-(C127+C133+C151+C145+C139)</f>
        <v>5.231428002461036E-2</v>
      </c>
      <c r="D157" s="35">
        <f t="shared" si="191"/>
        <v>3.9155958700553883E-2</v>
      </c>
      <c r="E157" s="35">
        <f t="shared" si="191"/>
        <v>6.0896231146169599E-2</v>
      </c>
      <c r="F157" s="3"/>
      <c r="G157" s="3"/>
      <c r="H157" s="3"/>
      <c r="I157" s="3"/>
      <c r="J157" s="3"/>
      <c r="K157" s="88"/>
      <c r="L157" s="105">
        <f t="shared" ref="L157:L160" si="192">B157-U157</f>
        <v>6.417813707584763E-3</v>
      </c>
      <c r="M157" s="105">
        <f t="shared" ref="M157:M160" si="193">C157-V157</f>
        <v>9.6594446003009926E-3</v>
      </c>
      <c r="N157" s="105">
        <f t="shared" ref="N157:N160" si="194">D157-W157</f>
        <v>5.3583234482466047E-3</v>
      </c>
      <c r="O157" s="105">
        <f t="shared" ref="O157:O160" si="195">E157-X157</f>
        <v>1.6440004981433276E-2</v>
      </c>
      <c r="P157" s="105">
        <f t="shared" ref="P157:P160" si="196">F157-Y157</f>
        <v>0</v>
      </c>
      <c r="Q157" s="106"/>
      <c r="R157" s="106"/>
      <c r="U157" s="81">
        <v>6.2303025318547478E-2</v>
      </c>
      <c r="V157" s="81">
        <v>4.2654835424309367E-2</v>
      </c>
      <c r="W157" s="81">
        <v>3.3797635252307279E-2</v>
      </c>
      <c r="X157" s="81">
        <v>4.4456226164736323E-2</v>
      </c>
      <c r="Y157" s="77"/>
      <c r="Z157" s="77"/>
      <c r="AA157" s="77"/>
    </row>
    <row r="158" spans="1:27" x14ac:dyDescent="0.45">
      <c r="A158" s="1" t="s">
        <v>86</v>
      </c>
      <c r="B158" s="35">
        <f t="shared" ref="B158:H160" si="197">1-(B128+B134+B152+B146+B140)</f>
        <v>9.2248747511326612E-2</v>
      </c>
      <c r="C158" s="35">
        <f t="shared" si="197"/>
        <v>6.4097112834053616E-2</v>
      </c>
      <c r="D158" s="35">
        <f t="shared" si="197"/>
        <v>4.428007716374327E-2</v>
      </c>
      <c r="E158" s="35">
        <f t="shared" si="197"/>
        <v>5.8907501361858294E-2</v>
      </c>
      <c r="F158" s="3"/>
      <c r="G158" s="3"/>
      <c r="H158" s="3"/>
      <c r="I158" s="3"/>
      <c r="J158" s="3"/>
      <c r="K158" s="88"/>
      <c r="L158" s="105">
        <f t="shared" si="192"/>
        <v>2.172744384835168E-4</v>
      </c>
      <c r="M158" s="105">
        <f t="shared" si="193"/>
        <v>-3.0319787942246768E-3</v>
      </c>
      <c r="N158" s="105">
        <f t="shared" si="194"/>
        <v>-1.9462118579161025E-4</v>
      </c>
      <c r="O158" s="105">
        <f t="shared" si="195"/>
        <v>7.0519746789323712E-3</v>
      </c>
      <c r="P158" s="105">
        <f t="shared" si="196"/>
        <v>0</v>
      </c>
      <c r="Q158" s="106"/>
      <c r="R158" s="106"/>
      <c r="U158" s="81">
        <v>9.2031473072843095E-2</v>
      </c>
      <c r="V158" s="81">
        <v>6.7129091628278292E-2</v>
      </c>
      <c r="W158" s="81">
        <v>4.447469834953488E-2</v>
      </c>
      <c r="X158" s="81">
        <v>5.1855526682925923E-2</v>
      </c>
      <c r="Y158" s="77"/>
      <c r="Z158" s="77"/>
      <c r="AA158" s="77"/>
    </row>
    <row r="159" spans="1:27" x14ac:dyDescent="0.45">
      <c r="A159" s="1" t="s">
        <v>87</v>
      </c>
      <c r="B159" s="35">
        <f t="shared" si="197"/>
        <v>0.12137498028784588</v>
      </c>
      <c r="C159" s="35">
        <f t="shared" si="197"/>
        <v>9.2785640184628759E-2</v>
      </c>
      <c r="D159" s="35">
        <f t="shared" si="197"/>
        <v>7.0691374453739853E-2</v>
      </c>
      <c r="E159" s="35">
        <f t="shared" si="197"/>
        <v>5.2965653708865079E-2</v>
      </c>
      <c r="F159" s="3"/>
      <c r="G159" s="3"/>
      <c r="H159" s="3"/>
      <c r="I159" s="3"/>
      <c r="J159" s="3"/>
      <c r="K159" s="88"/>
      <c r="L159" s="105">
        <f t="shared" si="192"/>
        <v>-7.5594426801539605E-4</v>
      </c>
      <c r="M159" s="105">
        <f t="shared" si="193"/>
        <v>5.3741002957764517E-3</v>
      </c>
      <c r="N159" s="105">
        <f t="shared" si="194"/>
        <v>-2.6453651590063743E-4</v>
      </c>
      <c r="O159" s="105">
        <f t="shared" si="195"/>
        <v>9.2622038203334922E-3</v>
      </c>
      <c r="P159" s="105">
        <f t="shared" si="196"/>
        <v>0</v>
      </c>
      <c r="Q159" s="106"/>
      <c r="R159" s="106"/>
      <c r="U159" s="81">
        <v>0.12213092455586128</v>
      </c>
      <c r="V159" s="81">
        <v>8.7411539888852308E-2</v>
      </c>
      <c r="W159" s="81">
        <v>7.095591096964049E-2</v>
      </c>
      <c r="X159" s="81">
        <v>4.3703449888531587E-2</v>
      </c>
      <c r="Y159" s="77"/>
      <c r="Z159" s="77"/>
      <c r="AA159" s="77"/>
    </row>
    <row r="160" spans="1:27" x14ac:dyDescent="0.45">
      <c r="A160" s="1" t="s">
        <v>88</v>
      </c>
      <c r="B160" s="36">
        <f t="shared" si="197"/>
        <v>9.3193568096861634E-2</v>
      </c>
      <c r="C160" s="36">
        <f t="shared" si="197"/>
        <v>6.539286333210037E-2</v>
      </c>
      <c r="D160" s="36">
        <f t="shared" si="197"/>
        <v>4.9081288492762498E-2</v>
      </c>
      <c r="E160" s="36">
        <f t="shared" si="197"/>
        <v>5.856114190358308E-2</v>
      </c>
      <c r="F160" s="36">
        <f t="shared" si="197"/>
        <v>7.395223661561412E-2</v>
      </c>
      <c r="G160" s="36">
        <f t="shared" si="197"/>
        <v>6.2861930923635345E-2</v>
      </c>
      <c r="H160" s="36">
        <f t="shared" si="197"/>
        <v>6.1704782898487576E-2</v>
      </c>
      <c r="I160" s="35"/>
      <c r="J160" s="35"/>
      <c r="K160" s="81"/>
      <c r="L160" s="105">
        <f t="shared" si="192"/>
        <v>1.5961338282518556E-3</v>
      </c>
      <c r="M160" s="105">
        <f t="shared" si="193"/>
        <v>3.507898916082941E-3</v>
      </c>
      <c r="N160" s="105">
        <f t="shared" si="194"/>
        <v>2.0993759651248833E-3</v>
      </c>
      <c r="O160" s="105">
        <f t="shared" si="195"/>
        <v>1.2333145817008284E-2</v>
      </c>
      <c r="P160" s="105">
        <f t="shared" si="196"/>
        <v>7.6755623151948393E-3</v>
      </c>
      <c r="Q160" s="105">
        <f t="shared" ref="Q160" si="198">G160-Z160</f>
        <v>4.9931129502481797E-3</v>
      </c>
      <c r="R160" s="105">
        <f t="shared" ref="R160" si="199">H160-AA160</f>
        <v>7.3813218140273973E-3</v>
      </c>
      <c r="S160" s="87">
        <f t="shared" ref="S160" si="200">I160-AB160</f>
        <v>0</v>
      </c>
      <c r="U160" s="81">
        <v>9.1597434268609779E-2</v>
      </c>
      <c r="V160" s="81">
        <v>6.1884964416017429E-2</v>
      </c>
      <c r="W160" s="81">
        <v>4.6981912527637615E-2</v>
      </c>
      <c r="X160" s="81">
        <v>4.6227996086574796E-2</v>
      </c>
      <c r="Y160" s="81">
        <v>6.627667430041928E-2</v>
      </c>
      <c r="Z160" s="81">
        <v>5.7868817973387165E-2</v>
      </c>
      <c r="AA160" s="81">
        <v>5.4323461084460178E-2</v>
      </c>
    </row>
    <row r="161" spans="1:27" x14ac:dyDescent="0.45">
      <c r="D161" s="3"/>
      <c r="E161" s="3"/>
      <c r="F161" s="3"/>
      <c r="G161" s="3"/>
      <c r="H161" s="3"/>
      <c r="I161" s="3"/>
      <c r="J161" s="3"/>
      <c r="K161" s="88"/>
      <c r="L161" s="106"/>
      <c r="M161" s="106"/>
      <c r="N161" s="106"/>
      <c r="O161" s="106"/>
      <c r="P161" s="106"/>
      <c r="Q161" s="106"/>
      <c r="R161" s="106"/>
      <c r="W161" s="77"/>
      <c r="X161" s="77"/>
      <c r="Y161" s="77"/>
      <c r="Z161" s="77"/>
      <c r="AA161" s="77"/>
    </row>
    <row r="162" spans="1:27" x14ac:dyDescent="0.45">
      <c r="D162" s="3"/>
      <c r="E162" s="3"/>
      <c r="F162" s="3"/>
      <c r="G162" s="3"/>
      <c r="H162" s="3"/>
      <c r="I162" s="3"/>
      <c r="J162" s="3"/>
      <c r="K162" s="88"/>
      <c r="L162" s="106"/>
      <c r="M162" s="106"/>
      <c r="N162" s="106"/>
      <c r="O162" s="106"/>
      <c r="P162" s="106"/>
      <c r="Q162" s="106"/>
      <c r="R162" s="106"/>
      <c r="W162" s="77"/>
      <c r="X162" s="77"/>
      <c r="Y162" s="77"/>
      <c r="Z162" s="77"/>
      <c r="AA162" s="77"/>
    </row>
    <row r="163" spans="1:27" x14ac:dyDescent="0.45">
      <c r="A163" s="1" t="s">
        <v>217</v>
      </c>
      <c r="D163" s="3"/>
      <c r="E163" s="3"/>
      <c r="F163" s="3"/>
      <c r="G163" s="3"/>
      <c r="H163" s="3"/>
      <c r="I163" s="3"/>
      <c r="J163" s="3"/>
      <c r="K163" s="88"/>
      <c r="L163" s="106"/>
      <c r="M163" s="106"/>
      <c r="N163" s="106"/>
      <c r="O163" s="106"/>
      <c r="P163" s="106"/>
      <c r="Q163" s="106"/>
      <c r="R163" s="106"/>
      <c r="W163" s="77"/>
      <c r="X163" s="77"/>
      <c r="Y163" s="77"/>
      <c r="Z163" s="77"/>
      <c r="AA163" s="77"/>
    </row>
    <row r="164" spans="1:27" x14ac:dyDescent="0.45">
      <c r="A164" s="2" t="s">
        <v>218</v>
      </c>
      <c r="B164" s="34"/>
      <c r="D164" s="34"/>
      <c r="E164" s="3"/>
      <c r="F164" s="3"/>
      <c r="G164" s="3"/>
      <c r="H164" s="3"/>
      <c r="I164" s="3"/>
      <c r="J164" s="3"/>
      <c r="K164" s="88"/>
      <c r="L164" s="106"/>
      <c r="M164" s="106"/>
      <c r="N164" s="106"/>
      <c r="O164" s="106"/>
      <c r="P164" s="106"/>
      <c r="Q164" s="106"/>
      <c r="R164" s="106"/>
      <c r="W164" s="82"/>
      <c r="X164" s="77"/>
      <c r="Y164" s="77"/>
      <c r="Z164" s="77"/>
      <c r="AA164" s="77"/>
    </row>
    <row r="165" spans="1:27" x14ac:dyDescent="0.45">
      <c r="A165" s="1" t="s">
        <v>89</v>
      </c>
      <c r="B165" s="32">
        <f>'2019 OBS Shares'!H29</f>
        <v>0</v>
      </c>
      <c r="C165" s="32">
        <f>'2019 OBS Shares'!N29</f>
        <v>0</v>
      </c>
      <c r="D165" s="32">
        <f>'2019 OBS Shares'!H63</f>
        <v>0</v>
      </c>
      <c r="E165" s="32">
        <f>'2019 OBS Shares'!N63</f>
        <v>0</v>
      </c>
      <c r="F165" s="3"/>
      <c r="G165" s="3"/>
      <c r="H165" s="3"/>
      <c r="I165" s="3"/>
      <c r="J165" s="3"/>
      <c r="K165" s="88"/>
      <c r="L165" s="105">
        <f t="shared" ref="L165:L168" si="201">B165-U165</f>
        <v>-0.21686960431929453</v>
      </c>
      <c r="M165" s="105">
        <f t="shared" ref="M165:M168" si="202">C165-V165</f>
        <v>-0.18881333028814759</v>
      </c>
      <c r="N165" s="105">
        <f t="shared" ref="N165:N168" si="203">D165-W165</f>
        <v>-0.12997134334259305</v>
      </c>
      <c r="O165" s="105">
        <f t="shared" ref="O165:O168" si="204">E165-X165</f>
        <v>-0.14480282131403896</v>
      </c>
      <c r="P165" s="105">
        <f t="shared" ref="P165:P168" si="205">F165-Y165</f>
        <v>0</v>
      </c>
      <c r="Q165" s="106"/>
      <c r="R165" s="106"/>
      <c r="U165" s="81">
        <v>0.21686960431929453</v>
      </c>
      <c r="V165" s="81">
        <v>0.18881333028814759</v>
      </c>
      <c r="W165" s="81">
        <v>0.12997134334259305</v>
      </c>
      <c r="X165" s="81">
        <v>0.14480282131403896</v>
      </c>
      <c r="Y165" s="77"/>
      <c r="Z165" s="77"/>
      <c r="AA165" s="77"/>
    </row>
    <row r="166" spans="1:27" x14ac:dyDescent="0.45">
      <c r="A166" s="1" t="s">
        <v>90</v>
      </c>
      <c r="B166" s="32">
        <f>'2019 OBS Shares'!I29</f>
        <v>9.5469796382446057E-2</v>
      </c>
      <c r="C166" s="32">
        <f>'2019 OBS Shares'!O29</f>
        <v>0.13955680463171355</v>
      </c>
      <c r="D166" s="32">
        <f>'2019 OBS Shares'!I63</f>
        <v>5.7131762725082379E-2</v>
      </c>
      <c r="E166" s="32">
        <f>'2019 OBS Shares'!O63</f>
        <v>0.12105617637228139</v>
      </c>
      <c r="F166" s="3"/>
      <c r="G166" s="3"/>
      <c r="H166" s="3"/>
      <c r="I166" s="3"/>
      <c r="J166" s="3"/>
      <c r="K166" s="88"/>
      <c r="L166" s="105">
        <f t="shared" si="201"/>
        <v>2.7609390766873687E-3</v>
      </c>
      <c r="M166" s="105">
        <f t="shared" si="202"/>
        <v>-6.3212942634014724E-3</v>
      </c>
      <c r="N166" s="105">
        <f t="shared" si="203"/>
        <v>4.0848064271804957E-3</v>
      </c>
      <c r="O166" s="105">
        <f t="shared" si="204"/>
        <v>-1.6009327988314087E-2</v>
      </c>
      <c r="P166" s="105">
        <f t="shared" si="205"/>
        <v>0</v>
      </c>
      <c r="Q166" s="106"/>
      <c r="R166" s="106"/>
      <c r="U166" s="81">
        <v>9.2708857305758688E-2</v>
      </c>
      <c r="V166" s="81">
        <v>0.14587809889511502</v>
      </c>
      <c r="W166" s="81">
        <v>5.3046956297901883E-2</v>
      </c>
      <c r="X166" s="81">
        <v>0.13706550436059547</v>
      </c>
      <c r="Y166" s="77"/>
      <c r="Z166" s="77"/>
      <c r="AA166" s="77"/>
    </row>
    <row r="167" spans="1:27" x14ac:dyDescent="0.45">
      <c r="A167" s="1" t="s">
        <v>91</v>
      </c>
      <c r="B167" s="32">
        <f>'2019 OBS Shares'!J29</f>
        <v>5.2458496964778646E-2</v>
      </c>
      <c r="C167" s="32">
        <f>'2019 OBS Shares'!P29</f>
        <v>5.8032752618352501E-2</v>
      </c>
      <c r="D167" s="32">
        <f>'2019 OBS Shares'!J63</f>
        <v>0.17232134329824866</v>
      </c>
      <c r="E167" s="32">
        <f>'2019 OBS Shares'!P63</f>
        <v>8.4846514069404327E-2</v>
      </c>
      <c r="F167" s="3"/>
      <c r="G167" s="3"/>
      <c r="H167" s="3"/>
      <c r="I167" s="3"/>
      <c r="J167" s="3"/>
      <c r="K167" s="88"/>
      <c r="L167" s="105">
        <f t="shared" si="201"/>
        <v>-4.3851732296579238E-4</v>
      </c>
      <c r="M167" s="105">
        <f t="shared" si="202"/>
        <v>1.0814964936319546E-2</v>
      </c>
      <c r="N167" s="105">
        <f t="shared" si="203"/>
        <v>1.1166363671624713E-4</v>
      </c>
      <c r="O167" s="105">
        <f t="shared" si="204"/>
        <v>-2.8230125393999272E-3</v>
      </c>
      <c r="P167" s="105">
        <f t="shared" si="205"/>
        <v>0</v>
      </c>
      <c r="Q167" s="106"/>
      <c r="R167" s="106"/>
      <c r="U167" s="81">
        <v>5.2897014287744439E-2</v>
      </c>
      <c r="V167" s="81">
        <v>4.7217787682032955E-2</v>
      </c>
      <c r="W167" s="81">
        <v>0.17220967966153242</v>
      </c>
      <c r="X167" s="81">
        <v>8.7669526608804255E-2</v>
      </c>
      <c r="Y167" s="77"/>
      <c r="Z167" s="77"/>
      <c r="AA167" s="77"/>
    </row>
    <row r="168" spans="1:27" x14ac:dyDescent="0.45">
      <c r="A168" s="1" t="s">
        <v>92</v>
      </c>
      <c r="B168" s="32">
        <f>'2019 OBS Shares'!K29</f>
        <v>6.4265137263150557E-2</v>
      </c>
      <c r="C168" s="32">
        <f>'2019 OBS Shares'!Q29</f>
        <v>8.1193101237438697E-2</v>
      </c>
      <c r="D168" s="32">
        <f>'2019 OBS Shares'!K63</f>
        <v>0.13797066173041306</v>
      </c>
      <c r="E168" s="32">
        <f>'2019 OBS Shares'!Q63</f>
        <v>9.5518054034508665E-2</v>
      </c>
      <c r="F168" s="32">
        <f>'2019 OBS Shares'!K97</f>
        <v>0.10072117619773582</v>
      </c>
      <c r="G168" s="32">
        <f>'2019 OBS Shares'!Q97</f>
        <v>0.13186006817981555</v>
      </c>
      <c r="H168" s="32">
        <f>'2019 OBS Shares'!E131</f>
        <v>0.10657829464742072</v>
      </c>
      <c r="I168" s="32"/>
      <c r="J168" s="32"/>
      <c r="K168" s="86"/>
      <c r="L168" s="105">
        <f t="shared" si="201"/>
        <v>-1.9206130062332932E-3</v>
      </c>
      <c r="M168" s="105">
        <f t="shared" si="202"/>
        <v>-5.1278580737531415E-3</v>
      </c>
      <c r="N168" s="105">
        <f t="shared" si="203"/>
        <v>1.6974015937230857E-3</v>
      </c>
      <c r="O168" s="105">
        <f t="shared" si="204"/>
        <v>-1.2920799138953915E-2</v>
      </c>
      <c r="P168" s="105">
        <f t="shared" si="205"/>
        <v>-1.5858569636899536E-2</v>
      </c>
      <c r="Q168" s="105">
        <f t="shared" ref="Q168" si="206">G168-Z168</f>
        <v>-3.8528645847076132E-2</v>
      </c>
      <c r="R168" s="105">
        <f t="shared" ref="R168" si="207">H168-AA168</f>
        <v>-2.1029135875665905E-3</v>
      </c>
      <c r="S168" s="87">
        <f t="shared" ref="S168" si="208">I168-AB168</f>
        <v>0</v>
      </c>
      <c r="U168" s="81">
        <v>6.618575026938385E-2</v>
      </c>
      <c r="V168" s="81">
        <v>8.6320959311191839E-2</v>
      </c>
      <c r="W168" s="81">
        <v>0.13627326013668997</v>
      </c>
      <c r="X168" s="81">
        <v>0.10843885317346258</v>
      </c>
      <c r="Y168" s="81">
        <v>0.11657974583463536</v>
      </c>
      <c r="Z168" s="81">
        <v>0.17038871402689168</v>
      </c>
      <c r="AA168" s="81">
        <v>0.10868120823498731</v>
      </c>
    </row>
    <row r="169" spans="1:27" x14ac:dyDescent="0.45">
      <c r="D169" s="3"/>
      <c r="E169" s="3"/>
      <c r="H169" s="3"/>
      <c r="I169" s="3"/>
      <c r="J169" s="3"/>
      <c r="K169" s="88"/>
      <c r="L169" s="106"/>
      <c r="M169" s="106"/>
      <c r="N169" s="106"/>
      <c r="O169" s="106"/>
      <c r="P169" s="106"/>
      <c r="Q169" s="106"/>
      <c r="R169" s="106"/>
      <c r="W169" s="77"/>
      <c r="X169" s="77"/>
      <c r="AA169" s="77"/>
    </row>
    <row r="170" spans="1:27" x14ac:dyDescent="0.45">
      <c r="A170" s="1" t="s">
        <v>219</v>
      </c>
      <c r="B170" s="34"/>
      <c r="D170" s="3"/>
      <c r="E170" s="3"/>
      <c r="H170" s="3"/>
      <c r="I170" s="3"/>
      <c r="J170" s="3"/>
      <c r="K170" s="88"/>
      <c r="L170" s="106"/>
      <c r="M170" s="106"/>
      <c r="N170" s="106"/>
      <c r="O170" s="106"/>
      <c r="P170" s="106"/>
      <c r="Q170" s="106"/>
      <c r="R170" s="106"/>
      <c r="W170" s="77"/>
      <c r="X170" s="77"/>
      <c r="AA170" s="77"/>
    </row>
    <row r="171" spans="1:27" x14ac:dyDescent="0.45">
      <c r="A171" s="1" t="s">
        <v>183</v>
      </c>
      <c r="B171" s="32">
        <f>'2019 OBS Shares'!H30</f>
        <v>0</v>
      </c>
      <c r="C171" s="32">
        <f>'2019 OBS Shares'!N30</f>
        <v>0</v>
      </c>
      <c r="D171" s="32">
        <f>'2019 OBS Shares'!H64</f>
        <v>0</v>
      </c>
      <c r="E171" s="32">
        <f>'2019 OBS Shares'!N64</f>
        <v>0</v>
      </c>
      <c r="H171" s="3"/>
      <c r="I171" s="3"/>
      <c r="J171" s="3"/>
      <c r="K171" s="88"/>
      <c r="L171" s="105">
        <f t="shared" ref="L171:L174" si="209">B171-U171</f>
        <v>-0.12040122422398952</v>
      </c>
      <c r="M171" s="105">
        <f t="shared" ref="M171:M174" si="210">C171-V171</f>
        <v>-1.0275055179955439E-2</v>
      </c>
      <c r="N171" s="105">
        <f t="shared" ref="N171:N174" si="211">D171-W171</f>
        <v>-7.757007764651408E-2</v>
      </c>
      <c r="O171" s="105">
        <f t="shared" ref="O171:O174" si="212">E171-X171</f>
        <v>-7.3698341945984527E-2</v>
      </c>
      <c r="P171" s="105">
        <f t="shared" ref="P171:P174" si="213">F171-Y171</f>
        <v>0</v>
      </c>
      <c r="Q171" s="106"/>
      <c r="R171" s="106"/>
      <c r="U171" s="81">
        <v>0.12040122422398952</v>
      </c>
      <c r="V171" s="81">
        <v>1.0275055179955439E-2</v>
      </c>
      <c r="W171" s="81">
        <v>7.757007764651408E-2</v>
      </c>
      <c r="X171" s="81">
        <v>7.3698341945984527E-2</v>
      </c>
      <c r="AA171" s="77"/>
    </row>
    <row r="172" spans="1:27" x14ac:dyDescent="0.45">
      <c r="A172" s="1" t="s">
        <v>184</v>
      </c>
      <c r="B172" s="32">
        <f>'2019 OBS Shares'!I30</f>
        <v>1.5551784684218299E-3</v>
      </c>
      <c r="C172" s="32">
        <f>'2019 OBS Shares'!O30</f>
        <v>1.6523178891337841E-3</v>
      </c>
      <c r="D172" s="32">
        <f>'2019 OBS Shares'!I64</f>
        <v>1.5466034930045481E-3</v>
      </c>
      <c r="E172" s="32">
        <f>'2019 OBS Shares'!O64</f>
        <v>2.4587556421903091E-3</v>
      </c>
      <c r="F172" s="3"/>
      <c r="G172" s="3"/>
      <c r="H172" s="3"/>
      <c r="I172" s="3"/>
      <c r="J172" s="3"/>
      <c r="K172" s="88"/>
      <c r="L172" s="105">
        <f t="shared" si="209"/>
        <v>-4.7439928393383417E-3</v>
      </c>
      <c r="M172" s="105">
        <f t="shared" si="210"/>
        <v>-3.2882771142089748E-3</v>
      </c>
      <c r="N172" s="105">
        <f t="shared" si="211"/>
        <v>-8.969594332861805E-3</v>
      </c>
      <c r="O172" s="105">
        <f t="shared" si="212"/>
        <v>-1.1896703104198396E-2</v>
      </c>
      <c r="P172" s="105">
        <f t="shared" si="213"/>
        <v>0</v>
      </c>
      <c r="Q172" s="106"/>
      <c r="R172" s="106"/>
      <c r="U172" s="81">
        <v>6.2991713077601716E-3</v>
      </c>
      <c r="V172" s="81">
        <v>4.9405950033427591E-3</v>
      </c>
      <c r="W172" s="81">
        <v>1.0516197825866352E-2</v>
      </c>
      <c r="X172" s="81">
        <v>1.4355458746388706E-2</v>
      </c>
      <c r="Y172" s="77"/>
      <c r="Z172" s="77"/>
      <c r="AA172" s="77"/>
    </row>
    <row r="173" spans="1:27" x14ac:dyDescent="0.45">
      <c r="A173" s="1" t="s">
        <v>185</v>
      </c>
      <c r="B173" s="32">
        <f>'2019 OBS Shares'!J30</f>
        <v>2.5535189826148566E-4</v>
      </c>
      <c r="C173" s="32">
        <f>'2019 OBS Shares'!P30</f>
        <v>5.6299289573069307E-4</v>
      </c>
      <c r="D173" s="32">
        <f>'2019 OBS Shares'!J64</f>
        <v>5.2213662563988894E-4</v>
      </c>
      <c r="E173" s="32">
        <f>'2019 OBS Shares'!P64</f>
        <v>1.9058718236600908E-3</v>
      </c>
      <c r="F173" s="3"/>
      <c r="G173" s="3"/>
      <c r="H173" s="3"/>
      <c r="I173" s="3"/>
      <c r="J173" s="3"/>
      <c r="K173" s="88"/>
      <c r="L173" s="105">
        <f t="shared" si="209"/>
        <v>-6.3110563517792227E-3</v>
      </c>
      <c r="M173" s="105">
        <f t="shared" si="210"/>
        <v>-1.2568067008228226E-3</v>
      </c>
      <c r="N173" s="105">
        <f t="shared" si="211"/>
        <v>-4.2190374670547657E-3</v>
      </c>
      <c r="O173" s="105">
        <f t="shared" si="212"/>
        <v>-8.9420165837246161E-3</v>
      </c>
      <c r="P173" s="105">
        <f t="shared" si="213"/>
        <v>0</v>
      </c>
      <c r="Q173" s="106"/>
      <c r="R173" s="106"/>
      <c r="U173" s="81">
        <v>6.5664082500407088E-3</v>
      </c>
      <c r="V173" s="81">
        <v>1.8197995965535158E-3</v>
      </c>
      <c r="W173" s="81">
        <v>4.7411740926946548E-3</v>
      </c>
      <c r="X173" s="81">
        <v>1.0847888407384708E-2</v>
      </c>
      <c r="Y173" s="77"/>
      <c r="Z173" s="77"/>
      <c r="AA173" s="77"/>
    </row>
    <row r="174" spans="1:27" x14ac:dyDescent="0.45">
      <c r="A174" s="1" t="s">
        <v>186</v>
      </c>
      <c r="B174" s="89">
        <f>'2019 OBS Shares'!K30</f>
        <v>6.1215545853350736E-4</v>
      </c>
      <c r="C174" s="89">
        <f>'2019 OBS Shares'!Q30</f>
        <v>8.7246164738897104E-4</v>
      </c>
      <c r="D174" s="89">
        <f>'2019 OBS Shares'!K64</f>
        <v>8.2764286120855452E-4</v>
      </c>
      <c r="E174" s="89">
        <f>'2019 OBS Shares'!Q64</f>
        <v>2.0688151208428408E-3</v>
      </c>
      <c r="F174" s="89">
        <f>'2019 OBS Shares'!K98</f>
        <v>8.3914775985733884E-3</v>
      </c>
      <c r="G174" s="89">
        <f>'2019 OBS Shares'!Q98</f>
        <v>5.0234034877554342E-3</v>
      </c>
      <c r="H174" s="89">
        <f>'2019 OBS Shares'!E132</f>
        <v>5.7000273075267192E-4</v>
      </c>
      <c r="I174" s="32"/>
      <c r="J174" s="32"/>
      <c r="K174" s="86"/>
      <c r="L174" s="105">
        <f t="shared" si="209"/>
        <v>-7.6523923032263737E-3</v>
      </c>
      <c r="M174" s="105">
        <f t="shared" si="210"/>
        <v>-2.5344554605289016E-3</v>
      </c>
      <c r="N174" s="105">
        <f t="shared" si="211"/>
        <v>-1.0014253314480465E-2</v>
      </c>
      <c r="O174" s="105">
        <f t="shared" si="212"/>
        <v>-1.8497296479505005E-2</v>
      </c>
      <c r="P174" s="105">
        <f t="shared" si="213"/>
        <v>-4.4892586797147173E-2</v>
      </c>
      <c r="Q174" s="105">
        <f t="shared" ref="Q174" si="214">G174-Z174</f>
        <v>-0.1011492227909442</v>
      </c>
      <c r="R174" s="105">
        <f t="shared" ref="R174" si="215">H174-AA174</f>
        <v>-0.13247503081151354</v>
      </c>
      <c r="S174" s="87">
        <f t="shared" ref="S174" si="216">I174-AB174</f>
        <v>0</v>
      </c>
      <c r="U174" s="81">
        <v>8.2645477617598814E-3</v>
      </c>
      <c r="V174" s="81">
        <v>3.4069171079178727E-3</v>
      </c>
      <c r="W174" s="81">
        <v>1.0841896175689019E-2</v>
      </c>
      <c r="X174" s="81">
        <v>2.0566111600347846E-2</v>
      </c>
      <c r="Y174" s="81">
        <v>5.328406439572056E-2</v>
      </c>
      <c r="Z174" s="81">
        <v>0.10617262627869962</v>
      </c>
      <c r="AA174" s="81">
        <v>0.13304503354226621</v>
      </c>
    </row>
    <row r="175" spans="1:27" x14ac:dyDescent="0.45">
      <c r="D175" s="3"/>
      <c r="E175" s="3"/>
      <c r="F175" s="3"/>
      <c r="G175" s="3"/>
      <c r="H175" s="3"/>
      <c r="I175" s="3"/>
      <c r="J175" s="3"/>
      <c r="K175" s="88"/>
      <c r="L175" s="106"/>
      <c r="M175" s="106"/>
      <c r="N175" s="106"/>
      <c r="O175" s="106"/>
      <c r="P175" s="106"/>
      <c r="Q175" s="106"/>
      <c r="R175" s="106"/>
      <c r="W175" s="77"/>
      <c r="X175" s="77"/>
      <c r="Y175" s="77"/>
      <c r="Z175" s="77"/>
      <c r="AA175" s="77"/>
    </row>
    <row r="176" spans="1:27" x14ac:dyDescent="0.45">
      <c r="A176" s="1" t="s">
        <v>376</v>
      </c>
      <c r="B176" s="34"/>
      <c r="D176" s="3"/>
      <c r="E176" s="3"/>
      <c r="H176" s="3"/>
      <c r="I176" s="3"/>
      <c r="J176" s="3"/>
      <c r="K176" s="88"/>
      <c r="L176" s="106"/>
      <c r="M176" s="106"/>
      <c r="N176" s="106"/>
      <c r="O176" s="106"/>
      <c r="P176" s="106"/>
      <c r="Q176" s="106"/>
      <c r="R176" s="106"/>
      <c r="W176" s="77"/>
      <c r="X176" s="77"/>
      <c r="AA176" s="77"/>
    </row>
    <row r="177" spans="1:27" x14ac:dyDescent="0.45">
      <c r="A177" s="1" t="s">
        <v>377</v>
      </c>
      <c r="B177" s="32">
        <f>+'2019 OBS Shares'!H31</f>
        <v>0</v>
      </c>
      <c r="C177" s="32">
        <f>+'2019 OBS Shares'!N31</f>
        <v>0</v>
      </c>
      <c r="D177" s="32">
        <f>+'2019 OBS Shares'!H65</f>
        <v>0</v>
      </c>
      <c r="E177" s="32">
        <f>+'2019 OBS Shares'!N65</f>
        <v>0</v>
      </c>
      <c r="H177" s="3"/>
      <c r="I177" s="3"/>
      <c r="J177" s="3"/>
      <c r="K177" s="88"/>
      <c r="L177" s="105">
        <f t="shared" ref="L177:L180" si="217">B177-U177</f>
        <v>-0.12040122422398952</v>
      </c>
      <c r="M177" s="105">
        <f t="shared" ref="M177:M180" si="218">C177-V177</f>
        <v>-1.0275055179955439E-2</v>
      </c>
      <c r="N177" s="105">
        <f t="shared" ref="N177:N180" si="219">D177-W177</f>
        <v>-7.757007764651408E-2</v>
      </c>
      <c r="O177" s="105">
        <f t="shared" ref="O177:O180" si="220">E177-X177</f>
        <v>-7.3698341945984527E-2</v>
      </c>
      <c r="P177" s="105">
        <f t="shared" ref="P177:P180" si="221">F177-Y177</f>
        <v>0</v>
      </c>
      <c r="Q177" s="106"/>
      <c r="R177" s="106"/>
      <c r="U177" s="81">
        <v>0.12040122422398952</v>
      </c>
      <c r="V177" s="81">
        <v>1.0275055179955439E-2</v>
      </c>
      <c r="W177" s="81">
        <v>7.757007764651408E-2</v>
      </c>
      <c r="X177" s="81">
        <v>7.3698341945984527E-2</v>
      </c>
      <c r="AA177" s="77"/>
    </row>
    <row r="178" spans="1:27" x14ac:dyDescent="0.45">
      <c r="A178" s="1" t="s">
        <v>378</v>
      </c>
      <c r="B178" s="32">
        <f>+'2019 OBS Shares'!I31</f>
        <v>4.6226582047183178E-3</v>
      </c>
      <c r="C178" s="32">
        <f>+'2019 OBS Shares'!O31</f>
        <v>1.6192412126136515E-3</v>
      </c>
      <c r="D178" s="32">
        <f>+'2019 OBS Shares'!I65</f>
        <v>8.9469997256868931E-3</v>
      </c>
      <c r="E178" s="32">
        <f>+'2019 OBS Shares'!O65</f>
        <v>7.6886724343025155E-3</v>
      </c>
      <c r="F178" s="3"/>
      <c r="G178" s="3"/>
      <c r="H178" s="3"/>
      <c r="I178" s="3"/>
      <c r="J178" s="3"/>
      <c r="K178" s="88"/>
      <c r="L178" s="105">
        <f t="shared" si="217"/>
        <v>-1.6765131030418538E-3</v>
      </c>
      <c r="M178" s="105">
        <f t="shared" si="218"/>
        <v>-3.3213537907291076E-3</v>
      </c>
      <c r="N178" s="105">
        <f t="shared" si="219"/>
        <v>-1.5691981001794593E-3</v>
      </c>
      <c r="O178" s="105">
        <f t="shared" si="220"/>
        <v>-6.6667863120861903E-3</v>
      </c>
      <c r="P178" s="105">
        <f t="shared" si="221"/>
        <v>0</v>
      </c>
      <c r="Q178" s="106"/>
      <c r="R178" s="106"/>
      <c r="U178" s="81">
        <v>6.2991713077601716E-3</v>
      </c>
      <c r="V178" s="81">
        <v>4.9405950033427591E-3</v>
      </c>
      <c r="W178" s="81">
        <v>1.0516197825866352E-2</v>
      </c>
      <c r="X178" s="81">
        <v>1.4355458746388706E-2</v>
      </c>
      <c r="Y178" s="77"/>
      <c r="Z178" s="77"/>
      <c r="AA178" s="77"/>
    </row>
    <row r="179" spans="1:27" x14ac:dyDescent="0.45">
      <c r="A179" s="1" t="s">
        <v>379</v>
      </c>
      <c r="B179" s="32">
        <f>+'2019 OBS Shares'!J31</f>
        <v>6.338629374780639E-3</v>
      </c>
      <c r="C179" s="32">
        <f>+'2019 OBS Shares'!P31</f>
        <v>2.2146562015666997E-3</v>
      </c>
      <c r="D179" s="32">
        <f>+'2019 OBS Shares'!J65</f>
        <v>4.2112549297091814E-3</v>
      </c>
      <c r="E179" s="32">
        <f>+'2019 OBS Shares'!P65</f>
        <v>9.2678160722645137E-3</v>
      </c>
      <c r="F179" s="3"/>
      <c r="G179" s="3"/>
      <c r="H179" s="3"/>
      <c r="I179" s="3"/>
      <c r="J179" s="3"/>
      <c r="K179" s="88"/>
      <c r="L179" s="105">
        <f t="shared" si="217"/>
        <v>-2.2777887526006981E-4</v>
      </c>
      <c r="M179" s="105">
        <f t="shared" si="218"/>
        <v>3.9485660501318394E-4</v>
      </c>
      <c r="N179" s="105">
        <f t="shared" si="219"/>
        <v>-5.2991916298547343E-4</v>
      </c>
      <c r="O179" s="105">
        <f t="shared" si="220"/>
        <v>-1.5800723351201938E-3</v>
      </c>
      <c r="P179" s="105">
        <f t="shared" si="221"/>
        <v>0</v>
      </c>
      <c r="Q179" s="106"/>
      <c r="R179" s="106"/>
      <c r="U179" s="81">
        <v>6.5664082500407088E-3</v>
      </c>
      <c r="V179" s="81">
        <v>1.8197995965535158E-3</v>
      </c>
      <c r="W179" s="81">
        <v>4.7411740926946548E-3</v>
      </c>
      <c r="X179" s="81">
        <v>1.0847888407384708E-2</v>
      </c>
      <c r="Y179" s="77"/>
      <c r="Z179" s="77"/>
      <c r="AA179" s="77"/>
    </row>
    <row r="180" spans="1:27" x14ac:dyDescent="0.45">
      <c r="A180" s="1" t="s">
        <v>380</v>
      </c>
      <c r="B180" s="89">
        <f>+'2019 OBS Shares'!K31</f>
        <v>5.867593748291748E-3</v>
      </c>
      <c r="C180" s="89">
        <f>+'2019 OBS Shares'!Q31</f>
        <v>2.0455034377305516E-3</v>
      </c>
      <c r="D180" s="89">
        <f>+'2019 OBS Shares'!K65</f>
        <v>5.6235012515007295E-3</v>
      </c>
      <c r="E180" s="89">
        <f>+'2019 OBS Shares'!Q65</f>
        <v>8.8024183476960432E-3</v>
      </c>
      <c r="F180" s="89">
        <f>+'2019 OBS Shares'!K99</f>
        <v>6.563361547813322E-2</v>
      </c>
      <c r="G180" s="89">
        <f>+'2019 OBS Shares'!Q99</f>
        <v>0.10050236701702574</v>
      </c>
      <c r="H180" s="89">
        <f>+'2019 OBS Shares'!E133</f>
        <v>0.11442037257411176</v>
      </c>
      <c r="I180" s="32"/>
      <c r="J180" s="32"/>
      <c r="K180" s="86"/>
      <c r="L180" s="105">
        <f t="shared" si="217"/>
        <v>-2.3969540134681335E-3</v>
      </c>
      <c r="M180" s="105">
        <f t="shared" si="218"/>
        <v>-1.3614136701873211E-3</v>
      </c>
      <c r="N180" s="105">
        <f t="shared" si="219"/>
        <v>-5.2183949241882896E-3</v>
      </c>
      <c r="O180" s="105">
        <f t="shared" si="220"/>
        <v>-1.1763693252651803E-2</v>
      </c>
      <c r="P180" s="105">
        <f t="shared" si="221"/>
        <v>1.234955108241266E-2</v>
      </c>
      <c r="Q180" s="105">
        <f t="shared" ref="Q180" si="222">G180-Z180</f>
        <v>-5.6702592616738878E-3</v>
      </c>
      <c r="R180" s="105">
        <f t="shared" ref="R180" si="223">H180-AA180</f>
        <v>-1.8624660968154447E-2</v>
      </c>
      <c r="S180" s="87">
        <f t="shared" ref="S180" si="224">I180-AB180</f>
        <v>0</v>
      </c>
      <c r="U180" s="81">
        <v>8.2645477617598814E-3</v>
      </c>
      <c r="V180" s="81">
        <v>3.4069171079178727E-3</v>
      </c>
      <c r="W180" s="81">
        <v>1.0841896175689019E-2</v>
      </c>
      <c r="X180" s="81">
        <v>2.0566111600347846E-2</v>
      </c>
      <c r="Y180" s="81">
        <v>5.328406439572056E-2</v>
      </c>
      <c r="Z180" s="81">
        <v>0.10617262627869962</v>
      </c>
      <c r="AA180" s="81">
        <v>0.13304503354226621</v>
      </c>
    </row>
    <row r="181" spans="1:27" x14ac:dyDescent="0.45">
      <c r="D181" s="3"/>
      <c r="E181" s="3"/>
      <c r="F181" s="3"/>
      <c r="G181" s="3"/>
      <c r="H181" s="3"/>
      <c r="I181" s="3"/>
      <c r="J181" s="3"/>
      <c r="K181" s="88"/>
      <c r="L181" s="106"/>
      <c r="M181" s="106"/>
      <c r="N181" s="106"/>
      <c r="O181" s="106"/>
      <c r="P181" s="106"/>
      <c r="Q181" s="106"/>
      <c r="R181" s="106"/>
      <c r="W181" s="77"/>
      <c r="X181" s="77"/>
      <c r="Y181" s="77"/>
      <c r="Z181" s="77"/>
      <c r="AA181" s="77"/>
    </row>
    <row r="182" spans="1:27" x14ac:dyDescent="0.45">
      <c r="A182" s="1" t="s">
        <v>221</v>
      </c>
      <c r="B182" s="34"/>
      <c r="D182" s="3"/>
      <c r="E182" s="3"/>
      <c r="F182" s="3"/>
      <c r="G182" s="3"/>
      <c r="H182" s="3"/>
      <c r="I182" s="3"/>
      <c r="J182" s="3"/>
      <c r="K182" s="88"/>
      <c r="L182" s="106"/>
      <c r="M182" s="106"/>
      <c r="N182" s="106"/>
      <c r="O182" s="106"/>
      <c r="P182" s="106"/>
      <c r="Q182" s="106"/>
      <c r="R182" s="106"/>
      <c r="W182" s="77"/>
      <c r="X182" s="77"/>
      <c r="Y182" s="77"/>
      <c r="Z182" s="77"/>
      <c r="AA182" s="77"/>
    </row>
    <row r="183" spans="1:27" x14ac:dyDescent="0.45">
      <c r="A183" s="1" t="s">
        <v>97</v>
      </c>
      <c r="B183" s="32">
        <f>'2019 OBS Shares'!H32</f>
        <v>0</v>
      </c>
      <c r="C183" s="32">
        <f>'2019 OBS Shares'!N32</f>
        <v>0</v>
      </c>
      <c r="D183" s="32">
        <f>'2019 OBS Shares'!H66</f>
        <v>0</v>
      </c>
      <c r="E183" s="32">
        <f>'2019 OBS Shares'!N66</f>
        <v>0</v>
      </c>
      <c r="F183" s="3"/>
      <c r="G183" s="3"/>
      <c r="H183" s="3"/>
      <c r="I183" s="3"/>
      <c r="J183" s="3"/>
      <c r="K183" s="88"/>
      <c r="L183" s="105">
        <f t="shared" ref="L183:L186" si="225">B183-U183</f>
        <v>-0.40655776984435776</v>
      </c>
      <c r="M183" s="105">
        <f t="shared" ref="M183:M186" si="226">C183-V183</f>
        <v>-0.57722553734767035</v>
      </c>
      <c r="N183" s="105">
        <f t="shared" ref="N183:N186" si="227">D183-W183</f>
        <v>-0.61020998506634638</v>
      </c>
      <c r="O183" s="105">
        <f t="shared" ref="O183:O186" si="228">E183-X183</f>
        <v>-0.51245706804464664</v>
      </c>
      <c r="P183" s="105">
        <f t="shared" ref="P183:P186" si="229">F183-Y183</f>
        <v>0</v>
      </c>
      <c r="Q183" s="106"/>
      <c r="R183" s="106"/>
      <c r="U183" s="81">
        <v>0.40655776984435776</v>
      </c>
      <c r="V183" s="81">
        <v>0.57722553734767035</v>
      </c>
      <c r="W183" s="81">
        <v>0.61020998506634638</v>
      </c>
      <c r="X183" s="81">
        <v>0.51245706804464664</v>
      </c>
      <c r="Y183" s="77"/>
      <c r="Z183" s="77"/>
      <c r="AA183" s="77"/>
    </row>
    <row r="184" spans="1:27" x14ac:dyDescent="0.45">
      <c r="A184" s="1" t="s">
        <v>98</v>
      </c>
      <c r="B184" s="32">
        <f>'2019 OBS Shares'!I32</f>
        <v>0.36870818036103564</v>
      </c>
      <c r="C184" s="32">
        <f>'2019 OBS Shares'!O32</f>
        <v>0.36799032375799123</v>
      </c>
      <c r="D184" s="32">
        <f>'2019 OBS Shares'!I66</f>
        <v>0.38382232405795824</v>
      </c>
      <c r="E184" s="32">
        <f>'2019 OBS Shares'!O66</f>
        <v>0.40901951276559817</v>
      </c>
      <c r="F184" s="3"/>
      <c r="G184" s="3"/>
      <c r="H184" s="3"/>
      <c r="I184" s="3"/>
      <c r="J184" s="3"/>
      <c r="K184" s="88"/>
      <c r="L184" s="105">
        <f t="shared" si="225"/>
        <v>-6.2251282041208E-3</v>
      </c>
      <c r="M184" s="105">
        <f t="shared" si="226"/>
        <v>5.6907738267316654E-3</v>
      </c>
      <c r="N184" s="105">
        <f t="shared" si="227"/>
        <v>-8.264382077649568E-4</v>
      </c>
      <c r="O184" s="105">
        <f t="shared" si="228"/>
        <v>-9.9783888714747859E-3</v>
      </c>
      <c r="P184" s="105">
        <f t="shared" si="229"/>
        <v>0</v>
      </c>
      <c r="Q184" s="106"/>
      <c r="R184" s="106"/>
      <c r="U184" s="81">
        <v>0.37493330856515644</v>
      </c>
      <c r="V184" s="81">
        <v>0.36229954993125957</v>
      </c>
      <c r="W184" s="81">
        <v>0.3846487622657232</v>
      </c>
      <c r="X184" s="81">
        <v>0.41899790163707296</v>
      </c>
      <c r="Y184" s="77"/>
      <c r="Z184" s="77"/>
      <c r="AA184" s="77"/>
    </row>
    <row r="185" spans="1:27" x14ac:dyDescent="0.45">
      <c r="A185" s="1" t="s">
        <v>99</v>
      </c>
      <c r="B185" s="32">
        <f>'2019 OBS Shares'!J32</f>
        <v>0.38273046652616233</v>
      </c>
      <c r="C185" s="32">
        <f>'2019 OBS Shares'!P32</f>
        <v>0.43374047412039823</v>
      </c>
      <c r="D185" s="32">
        <f>'2019 OBS Shares'!J66</f>
        <v>0.36696321501116252</v>
      </c>
      <c r="E185" s="32">
        <f>'2019 OBS Shares'!P66</f>
        <v>0.4010145095342505</v>
      </c>
      <c r="F185" s="3"/>
      <c r="G185" s="3"/>
      <c r="H185" s="3"/>
      <c r="I185" s="3"/>
      <c r="J185" s="3"/>
      <c r="K185" s="88"/>
      <c r="L185" s="105">
        <f t="shared" si="225"/>
        <v>-5.6761352544587029E-3</v>
      </c>
      <c r="M185" s="105">
        <f t="shared" si="226"/>
        <v>-6.5810984178007459E-3</v>
      </c>
      <c r="N185" s="105">
        <f t="shared" si="227"/>
        <v>-6.0335277398565479E-4</v>
      </c>
      <c r="O185" s="105">
        <f t="shared" si="228"/>
        <v>-6.9856920157544966E-3</v>
      </c>
      <c r="P185" s="105">
        <f t="shared" si="229"/>
        <v>0</v>
      </c>
      <c r="Q185" s="106"/>
      <c r="R185" s="106"/>
      <c r="U185" s="81">
        <v>0.38840660178062103</v>
      </c>
      <c r="V185" s="81">
        <v>0.44032157253819898</v>
      </c>
      <c r="W185" s="81">
        <v>0.36756656778514818</v>
      </c>
      <c r="X185" s="81">
        <v>0.40800020155000499</v>
      </c>
      <c r="Y185" s="77"/>
      <c r="Z185" s="77"/>
      <c r="AA185" s="77"/>
    </row>
    <row r="186" spans="1:27" x14ac:dyDescent="0.45">
      <c r="A186" s="1" t="s">
        <v>100</v>
      </c>
      <c r="B186" s="40">
        <f>'2019 OBS Shares'!K32</f>
        <v>0.37888133638701366</v>
      </c>
      <c r="C186" s="40">
        <f>'2019 OBS Shares'!Q32</f>
        <v>0.4150613681811951</v>
      </c>
      <c r="D186" s="40">
        <f>'2019 OBS Shares'!K66</f>
        <v>0.37199076944362308</v>
      </c>
      <c r="E186" s="40">
        <f>'2019 OBS Shares'!Q66</f>
        <v>0.40337370612629736</v>
      </c>
      <c r="F186" s="40">
        <f>'2019 OBS Shares'!K100</f>
        <v>0.32039335777111005</v>
      </c>
      <c r="G186" s="40">
        <f>'2019 OBS Shares'!Q100</f>
        <v>0.31756458589461856</v>
      </c>
      <c r="H186" s="40">
        <f>'2019 OBS Shares'!E134</f>
        <v>0.33396624798957197</v>
      </c>
      <c r="I186" s="32"/>
      <c r="J186" s="32"/>
      <c r="K186" s="86"/>
      <c r="L186" s="105">
        <f t="shared" si="225"/>
        <v>-6.1732506393202269E-3</v>
      </c>
      <c r="M186" s="105">
        <f t="shared" si="226"/>
        <v>-1.6256950993306374E-2</v>
      </c>
      <c r="N186" s="105">
        <f t="shared" si="227"/>
        <v>-1.5297718768016166E-2</v>
      </c>
      <c r="O186" s="105">
        <f t="shared" si="228"/>
        <v>-2.2112994369282657E-2</v>
      </c>
      <c r="P186" s="105">
        <f t="shared" si="229"/>
        <v>-3.5150411143095583E-2</v>
      </c>
      <c r="Q186" s="105">
        <f t="shared" ref="Q186" si="230">G186-Z186</f>
        <v>-3.5505572059987389E-2</v>
      </c>
      <c r="R186" s="105">
        <f t="shared" ref="R186" si="231">H186-AA186</f>
        <v>1.0191130866460396E-4</v>
      </c>
      <c r="S186" s="87">
        <f t="shared" ref="S186" si="232">I186-AB186</f>
        <v>0</v>
      </c>
      <c r="U186" s="81">
        <v>0.38505458702633388</v>
      </c>
      <c r="V186" s="81">
        <v>0.43131831917450147</v>
      </c>
      <c r="W186" s="81">
        <v>0.38728848821163925</v>
      </c>
      <c r="X186" s="81">
        <v>0.42548670049558002</v>
      </c>
      <c r="Y186" s="81">
        <v>0.35554376891420564</v>
      </c>
      <c r="Z186" s="81">
        <v>0.35307015795460595</v>
      </c>
      <c r="AA186" s="81">
        <v>0.33386433668090737</v>
      </c>
    </row>
    <row r="187" spans="1:27" x14ac:dyDescent="0.45">
      <c r="A187" s="1" t="s">
        <v>11</v>
      </c>
      <c r="B187" s="34"/>
      <c r="D187" s="34"/>
      <c r="E187" s="3"/>
      <c r="F187" s="3"/>
      <c r="G187" s="3"/>
      <c r="H187" s="3"/>
      <c r="I187" s="3"/>
      <c r="J187" s="3"/>
      <c r="K187" s="88"/>
      <c r="L187" s="106"/>
      <c r="M187" s="106"/>
      <c r="N187" s="106"/>
      <c r="O187" s="106"/>
      <c r="P187" s="106"/>
      <c r="Q187" s="106"/>
      <c r="R187" s="106"/>
      <c r="W187" s="82"/>
      <c r="X187" s="77"/>
      <c r="Y187" s="77"/>
      <c r="Z187" s="77"/>
      <c r="AA187" s="77"/>
    </row>
    <row r="188" spans="1:27" x14ac:dyDescent="0.45">
      <c r="A188" s="1" t="s">
        <v>220</v>
      </c>
      <c r="B188" s="34"/>
      <c r="D188" s="3"/>
      <c r="E188" s="3"/>
      <c r="F188" s="3"/>
      <c r="G188" s="3"/>
      <c r="H188" s="3"/>
      <c r="I188" s="3"/>
      <c r="J188" s="3"/>
      <c r="K188" s="88"/>
      <c r="L188" s="106"/>
      <c r="M188" s="106"/>
      <c r="N188" s="106"/>
      <c r="O188" s="106"/>
      <c r="P188" s="106"/>
      <c r="Q188" s="106"/>
      <c r="R188" s="106"/>
      <c r="W188" s="77"/>
      <c r="X188" s="77"/>
      <c r="Y188" s="77"/>
      <c r="Z188" s="77"/>
      <c r="AA188" s="77"/>
    </row>
    <row r="189" spans="1:27" x14ac:dyDescent="0.45">
      <c r="A189" s="1" t="s">
        <v>93</v>
      </c>
      <c r="B189" s="32">
        <f>'2019 OBS Shares'!H33</f>
        <v>0</v>
      </c>
      <c r="C189" s="32">
        <f>'2019 OBS Shares'!N33</f>
        <v>0</v>
      </c>
      <c r="D189" s="32">
        <f>'2019 OBS Shares'!H67</f>
        <v>0</v>
      </c>
      <c r="E189" s="32">
        <f>'2019 OBS Shares'!N67</f>
        <v>0</v>
      </c>
      <c r="F189" s="3"/>
      <c r="G189" s="3"/>
      <c r="H189" s="3"/>
      <c r="I189" s="3"/>
      <c r="J189" s="3"/>
      <c r="K189" s="88"/>
      <c r="L189" s="105">
        <f t="shared" ref="L189:L192" si="233">B189-U189</f>
        <v>0</v>
      </c>
      <c r="M189" s="105">
        <f t="shared" ref="M189:M192" si="234">C189-V189</f>
        <v>0</v>
      </c>
      <c r="N189" s="105">
        <f t="shared" ref="N189:N192" si="235">D189-W189</f>
        <v>0</v>
      </c>
      <c r="O189" s="105">
        <f t="shared" ref="O189:O192" si="236">E189-X189</f>
        <v>0</v>
      </c>
      <c r="P189" s="105">
        <f t="shared" ref="P189:P192" si="237">F189-Y189</f>
        <v>0</v>
      </c>
      <c r="Q189" s="106"/>
      <c r="R189" s="106"/>
      <c r="U189" s="81">
        <v>0</v>
      </c>
      <c r="V189" s="81">
        <v>0</v>
      </c>
      <c r="W189" s="81">
        <v>0</v>
      </c>
      <c r="X189" s="81">
        <v>0</v>
      </c>
      <c r="Y189" s="77"/>
      <c r="Z189" s="77"/>
      <c r="AA189" s="77"/>
    </row>
    <row r="190" spans="1:27" x14ac:dyDescent="0.45">
      <c r="A190" s="1" t="s">
        <v>94</v>
      </c>
      <c r="B190" s="32">
        <f>'2019 OBS Shares'!I33</f>
        <v>4.4570710365157869E-2</v>
      </c>
      <c r="C190" s="32">
        <f>'2019 OBS Shares'!O33</f>
        <v>2.9241865677546705E-2</v>
      </c>
      <c r="D190" s="32">
        <f>'2019 OBS Shares'!I67</f>
        <v>2.3669468844964062E-3</v>
      </c>
      <c r="E190" s="32">
        <f>'2019 OBS Shares'!O67</f>
        <v>1.1307516685747764E-3</v>
      </c>
      <c r="F190" s="3"/>
      <c r="G190" s="3"/>
      <c r="H190" s="3"/>
      <c r="I190" s="3"/>
      <c r="J190" s="3"/>
      <c r="K190" s="88"/>
      <c r="L190" s="105">
        <f t="shared" si="233"/>
        <v>1.1869975205167263E-2</v>
      </c>
      <c r="M190" s="105">
        <f t="shared" si="234"/>
        <v>-6.457106827934711E-3</v>
      </c>
      <c r="N190" s="105">
        <f t="shared" si="235"/>
        <v>-2.0597387015379863E-3</v>
      </c>
      <c r="O190" s="105">
        <f t="shared" si="236"/>
        <v>-3.0190747052009567E-4</v>
      </c>
      <c r="P190" s="105">
        <f t="shared" si="237"/>
        <v>0</v>
      </c>
      <c r="Q190" s="106"/>
      <c r="R190" s="106"/>
      <c r="U190" s="81">
        <v>3.2700735159990606E-2</v>
      </c>
      <c r="V190" s="81">
        <v>3.5698972505481416E-2</v>
      </c>
      <c r="W190" s="81">
        <v>4.4266855860343925E-3</v>
      </c>
      <c r="X190" s="81">
        <v>1.4326591390948721E-3</v>
      </c>
      <c r="Y190" s="77"/>
      <c r="Z190" s="77"/>
      <c r="AA190" s="77"/>
    </row>
    <row r="191" spans="1:27" x14ac:dyDescent="0.45">
      <c r="A191" s="1" t="s">
        <v>95</v>
      </c>
      <c r="B191" s="32">
        <f>'2019 OBS Shares'!J33</f>
        <v>5.4381637544330827E-2</v>
      </c>
      <c r="C191" s="32">
        <f>'2019 OBS Shares'!P33</f>
        <v>1.6450135966269909E-2</v>
      </c>
      <c r="D191" s="32">
        <f>'2019 OBS Shares'!J67</f>
        <v>8.7119840670672017E-4</v>
      </c>
      <c r="E191" s="32">
        <f>'2019 OBS Shares'!P67</f>
        <v>9.202888997877338E-4</v>
      </c>
      <c r="F191" s="3"/>
      <c r="G191" s="3"/>
      <c r="H191" s="3"/>
      <c r="I191" s="3"/>
      <c r="J191" s="3"/>
      <c r="K191" s="88"/>
      <c r="L191" s="105">
        <f t="shared" si="233"/>
        <v>1.2426051542169546E-2</v>
      </c>
      <c r="M191" s="105">
        <f t="shared" si="234"/>
        <v>-4.8290459119120187E-3</v>
      </c>
      <c r="N191" s="105">
        <f t="shared" si="235"/>
        <v>8.7119840670672017E-4</v>
      </c>
      <c r="O191" s="105">
        <f t="shared" si="236"/>
        <v>9.202888997877338E-4</v>
      </c>
      <c r="P191" s="105">
        <f t="shared" si="237"/>
        <v>0</v>
      </c>
      <c r="Q191" s="106"/>
      <c r="R191" s="106"/>
      <c r="U191" s="81">
        <v>4.1955586002161281E-2</v>
      </c>
      <c r="V191" s="81">
        <v>2.1279181878181928E-2</v>
      </c>
      <c r="W191" s="81">
        <v>0</v>
      </c>
      <c r="X191" s="81">
        <v>0</v>
      </c>
      <c r="Y191" s="77"/>
      <c r="Z191" s="77"/>
      <c r="AA191" s="77"/>
    </row>
    <row r="192" spans="1:27" x14ac:dyDescent="0.45">
      <c r="A192" s="1" t="s">
        <v>96</v>
      </c>
      <c r="B192" s="40">
        <f>'2019 OBS Shares'!K33</f>
        <v>5.1688529227067667E-2</v>
      </c>
      <c r="C192" s="40">
        <f>'2019 OBS Shares'!Q33</f>
        <v>2.0084166810391088E-2</v>
      </c>
      <c r="D192" s="40">
        <f>'2019 OBS Shares'!K67</f>
        <v>1.3172455180033254E-3</v>
      </c>
      <c r="E192" s="40">
        <f>'2019 OBS Shares'!Q67</f>
        <v>9.8231548897520005E-4</v>
      </c>
      <c r="F192" s="40">
        <f>'2019 OBS Shares'!K101</f>
        <v>8.3914775985733884E-3</v>
      </c>
      <c r="G192" s="40">
        <f>'2019 OBS Shares'!Q101</f>
        <v>5.0234034877554342E-3</v>
      </c>
      <c r="H192" s="40">
        <f>'2019 OBS Shares'!E135</f>
        <v>4.3062558624335327E-3</v>
      </c>
      <c r="I192" s="32"/>
      <c r="J192" s="32"/>
      <c r="K192" s="86"/>
      <c r="L192" s="105">
        <f t="shared" si="233"/>
        <v>1.2881786061242989E-2</v>
      </c>
      <c r="M192" s="105">
        <f t="shared" si="234"/>
        <v>-3.2132937513224789E-3</v>
      </c>
      <c r="N192" s="105">
        <f t="shared" si="235"/>
        <v>7.8902973709431929E-5</v>
      </c>
      <c r="O192" s="105">
        <f t="shared" si="236"/>
        <v>6.1226811177381374E-4</v>
      </c>
      <c r="P192" s="105">
        <f t="shared" si="237"/>
        <v>8.3914775985733884E-3</v>
      </c>
      <c r="Q192" s="105">
        <f t="shared" ref="Q192" si="238">G192-Z192</f>
        <v>5.0234034877554342E-3</v>
      </c>
      <c r="R192" s="105">
        <f t="shared" ref="R192" si="239">H192-AA192</f>
        <v>1.6981001502304458E-3</v>
      </c>
      <c r="S192" s="87">
        <f t="shared" ref="S192" si="240">I192-AB192</f>
        <v>0</v>
      </c>
      <c r="U192" s="81">
        <v>3.8806743165824678E-2</v>
      </c>
      <c r="V192" s="81">
        <v>2.3297460561713567E-2</v>
      </c>
      <c r="W192" s="81">
        <v>1.2383425442938935E-3</v>
      </c>
      <c r="X192" s="81">
        <v>3.7004737720138626E-4</v>
      </c>
      <c r="Y192" s="81">
        <v>0</v>
      </c>
      <c r="Z192" s="81">
        <v>0</v>
      </c>
      <c r="AA192" s="81">
        <v>2.6081557122030869E-3</v>
      </c>
    </row>
    <row r="193" spans="1:27" x14ac:dyDescent="0.45">
      <c r="D193" s="3"/>
      <c r="E193" s="3"/>
      <c r="F193" s="3"/>
      <c r="G193" s="3"/>
      <c r="H193" s="3"/>
      <c r="I193" s="3"/>
      <c r="J193" s="3"/>
      <c r="K193" s="88"/>
      <c r="L193" s="106"/>
      <c r="M193" s="106"/>
      <c r="N193" s="106"/>
      <c r="O193" s="106"/>
      <c r="P193" s="106"/>
      <c r="Q193" s="106"/>
      <c r="R193" s="106"/>
      <c r="W193" s="77"/>
      <c r="X193" s="77"/>
      <c r="Y193" s="77"/>
      <c r="Z193" s="77"/>
      <c r="AA193" s="77"/>
    </row>
    <row r="194" spans="1:27" x14ac:dyDescent="0.45">
      <c r="A194" s="1" t="s">
        <v>222</v>
      </c>
      <c r="B194" s="34"/>
      <c r="D194" s="34"/>
      <c r="E194" s="3"/>
      <c r="F194" s="3"/>
      <c r="G194" s="3"/>
      <c r="H194" s="3"/>
      <c r="I194" s="3"/>
      <c r="J194" s="3"/>
      <c r="K194" s="88"/>
      <c r="L194" s="106"/>
      <c r="M194" s="106"/>
      <c r="N194" s="106"/>
      <c r="O194" s="106"/>
      <c r="P194" s="106"/>
      <c r="Q194" s="106"/>
      <c r="R194" s="106"/>
      <c r="W194" s="82"/>
      <c r="X194" s="77"/>
      <c r="Y194" s="77"/>
      <c r="Z194" s="77"/>
      <c r="AA194" s="77"/>
    </row>
    <row r="195" spans="1:27" x14ac:dyDescent="0.45">
      <c r="A195" s="1" t="s">
        <v>101</v>
      </c>
      <c r="B195" s="35">
        <f>1-(B165+B171+B189+B183+B177)</f>
        <v>1</v>
      </c>
      <c r="C195" s="35">
        <f t="shared" ref="C195:E195" si="241">1-(C165+C171+C189+C183+C177)</f>
        <v>1</v>
      </c>
      <c r="D195" s="35">
        <f t="shared" si="241"/>
        <v>1</v>
      </c>
      <c r="E195" s="35">
        <f t="shared" si="241"/>
        <v>1</v>
      </c>
      <c r="F195" s="3"/>
      <c r="G195" s="3"/>
      <c r="H195" s="3"/>
      <c r="I195" s="3"/>
      <c r="J195" s="3"/>
      <c r="K195" s="88"/>
      <c r="L195" s="105">
        <f t="shared" ref="L195:L198" si="242">B195-U195</f>
        <v>0.74382859838764182</v>
      </c>
      <c r="M195" s="105">
        <f t="shared" ref="M195:M198" si="243">C195-V195</f>
        <v>0.77631392281577338</v>
      </c>
      <c r="N195" s="105">
        <f t="shared" ref="N195:N198" si="244">D195-W195</f>
        <v>0.81775140605545349</v>
      </c>
      <c r="O195" s="105">
        <f t="shared" ref="O195:O198" si="245">E195-X195</f>
        <v>0.73095823130467008</v>
      </c>
      <c r="P195" s="105">
        <f t="shared" ref="P195:P198" si="246">F195-Y195</f>
        <v>0</v>
      </c>
      <c r="Q195" s="106"/>
      <c r="R195" s="106"/>
      <c r="U195" s="81">
        <v>0.25617140161235818</v>
      </c>
      <c r="V195" s="81">
        <v>0.22368607718422662</v>
      </c>
      <c r="W195" s="81">
        <v>0.18224859394454651</v>
      </c>
      <c r="X195" s="81">
        <v>0.26904176869532992</v>
      </c>
      <c r="Y195" s="77"/>
      <c r="Z195" s="77"/>
      <c r="AA195" s="77"/>
    </row>
    <row r="196" spans="1:27" x14ac:dyDescent="0.45">
      <c r="A196" s="1" t="s">
        <v>102</v>
      </c>
      <c r="B196" s="35">
        <f t="shared" ref="B196:H198" si="247">1-(B166+B172+B190+B184+B178)</f>
        <v>0.48507347621822028</v>
      </c>
      <c r="C196" s="35">
        <f t="shared" si="247"/>
        <v>0.45993944683100096</v>
      </c>
      <c r="D196" s="35">
        <f t="shared" si="247"/>
        <v>0.54618536311377153</v>
      </c>
      <c r="E196" s="35">
        <f t="shared" si="247"/>
        <v>0.45864613111705288</v>
      </c>
      <c r="F196" s="3"/>
      <c r="G196" s="3"/>
      <c r="H196" s="3"/>
      <c r="I196" s="3"/>
      <c r="J196" s="3"/>
      <c r="K196" s="88"/>
      <c r="L196" s="105">
        <f t="shared" si="242"/>
        <v>-8.2844514431138494E-3</v>
      </c>
      <c r="M196" s="105">
        <f t="shared" si="243"/>
        <v>8.7566631661997185E-3</v>
      </c>
      <c r="N196" s="105">
        <f t="shared" si="244"/>
        <v>-1.1760349107027279E-3</v>
      </c>
      <c r="O196" s="105">
        <f t="shared" si="245"/>
        <v>3.049765500020496E-2</v>
      </c>
      <c r="P196" s="105">
        <f t="shared" si="246"/>
        <v>0</v>
      </c>
      <c r="Q196" s="106"/>
      <c r="R196" s="106"/>
      <c r="U196" s="81">
        <v>0.49335792766133413</v>
      </c>
      <c r="V196" s="81">
        <v>0.45118278366480125</v>
      </c>
      <c r="W196" s="81">
        <v>0.54736139802447425</v>
      </c>
      <c r="X196" s="81">
        <v>0.42814847611684792</v>
      </c>
      <c r="Y196" s="77"/>
      <c r="Z196" s="77"/>
      <c r="AA196" s="77"/>
    </row>
    <row r="197" spans="1:27" x14ac:dyDescent="0.45">
      <c r="A197" s="1" t="s">
        <v>103</v>
      </c>
      <c r="B197" s="35">
        <f t="shared" si="247"/>
        <v>0.50383541769168616</v>
      </c>
      <c r="C197" s="35">
        <f t="shared" si="247"/>
        <v>0.48899898819768195</v>
      </c>
      <c r="D197" s="35">
        <f t="shared" si="247"/>
        <v>0.45511085172853305</v>
      </c>
      <c r="E197" s="35">
        <f t="shared" si="247"/>
        <v>0.50204499960063287</v>
      </c>
      <c r="F197" s="3"/>
      <c r="G197" s="3"/>
      <c r="H197" s="3"/>
      <c r="I197" s="3"/>
      <c r="J197" s="3"/>
      <c r="K197" s="88"/>
      <c r="L197" s="105">
        <f t="shared" si="242"/>
        <v>-6.3389719877463557E-3</v>
      </c>
      <c r="M197" s="105">
        <f t="shared" si="243"/>
        <v>-3.6267010735069327E-4</v>
      </c>
      <c r="N197" s="105">
        <f t="shared" si="244"/>
        <v>-3.7172673209173723E-4</v>
      </c>
      <c r="O197" s="105">
        <f t="shared" si="245"/>
        <v>8.562616166826853E-3</v>
      </c>
      <c r="P197" s="105">
        <f t="shared" si="246"/>
        <v>0</v>
      </c>
      <c r="Q197" s="106"/>
      <c r="R197" s="106"/>
      <c r="U197" s="81">
        <v>0.51017438967943252</v>
      </c>
      <c r="V197" s="81">
        <v>0.48936165830503264</v>
      </c>
      <c r="W197" s="81">
        <v>0.45548257846062479</v>
      </c>
      <c r="X197" s="81">
        <v>0.49348238343380602</v>
      </c>
      <c r="Y197" s="77"/>
      <c r="Z197" s="77"/>
      <c r="AA197" s="77"/>
    </row>
    <row r="198" spans="1:27" x14ac:dyDescent="0.45">
      <c r="A198" s="1" t="s">
        <v>104</v>
      </c>
      <c r="B198" s="36">
        <f t="shared" si="247"/>
        <v>0.49868524791594293</v>
      </c>
      <c r="C198" s="36">
        <f t="shared" si="247"/>
        <v>0.48074339868585558</v>
      </c>
      <c r="D198" s="36">
        <f t="shared" si="247"/>
        <v>0.48227017919525128</v>
      </c>
      <c r="E198" s="36">
        <f t="shared" si="247"/>
        <v>0.48925469088167994</v>
      </c>
      <c r="F198" s="36">
        <f t="shared" si="247"/>
        <v>0.49646889535587413</v>
      </c>
      <c r="G198" s="36">
        <f t="shared" si="247"/>
        <v>0.44002617193302929</v>
      </c>
      <c r="H198" s="36">
        <f t="shared" si="247"/>
        <v>0.44015882619570934</v>
      </c>
      <c r="I198" s="35"/>
      <c r="J198" s="35"/>
      <c r="K198" s="81"/>
      <c r="L198" s="105">
        <f t="shared" si="242"/>
        <v>-3.0031238607548527E-3</v>
      </c>
      <c r="M198" s="105">
        <f t="shared" si="243"/>
        <v>2.5087054841180345E-2</v>
      </c>
      <c r="N198" s="105">
        <f t="shared" si="244"/>
        <v>1.79121662635634E-2</v>
      </c>
      <c r="O198" s="105">
        <f t="shared" si="245"/>
        <v>4.411640352827173E-2</v>
      </c>
      <c r="P198" s="105">
        <f t="shared" si="246"/>
        <v>2.1876474500435727E-2</v>
      </c>
      <c r="Q198" s="105">
        <f t="shared" ref="Q198" si="248">G198-Z198</f>
        <v>6.9657670193226551E-2</v>
      </c>
      <c r="R198" s="105">
        <f t="shared" ref="R198" si="249">H198-AA198</f>
        <v>1.8357560366073278E-2</v>
      </c>
      <c r="S198" s="87">
        <f t="shared" ref="S198" si="250">I198-AB198</f>
        <v>0</v>
      </c>
      <c r="U198" s="81">
        <v>0.50168837177669778</v>
      </c>
      <c r="V198" s="81">
        <v>0.45565634384467524</v>
      </c>
      <c r="W198" s="81">
        <v>0.46435801293168788</v>
      </c>
      <c r="X198" s="81">
        <v>0.44513828735340821</v>
      </c>
      <c r="Y198" s="81">
        <v>0.4745924208554384</v>
      </c>
      <c r="Z198" s="81">
        <v>0.37036850173980274</v>
      </c>
      <c r="AA198" s="81">
        <v>0.42180126582963606</v>
      </c>
    </row>
    <row r="201" spans="1:27" x14ac:dyDescent="0.45">
      <c r="A201" s="2" t="s">
        <v>387</v>
      </c>
      <c r="B201" s="131">
        <f>B5+B11</f>
        <v>1</v>
      </c>
      <c r="C201" s="131">
        <f t="shared" ref="C201:E201" si="251">C5+C11</f>
        <v>1</v>
      </c>
      <c r="D201" s="131">
        <f t="shared" si="251"/>
        <v>1</v>
      </c>
      <c r="E201" s="131">
        <f t="shared" si="251"/>
        <v>1</v>
      </c>
      <c r="F201" s="131"/>
      <c r="G201" s="131"/>
      <c r="H201" s="131"/>
      <c r="I201" s="131"/>
    </row>
    <row r="202" spans="1:27" x14ac:dyDescent="0.45">
      <c r="B202" s="131">
        <f t="shared" ref="B202:H204" si="252">B6+B12</f>
        <v>1</v>
      </c>
      <c r="C202" s="131">
        <f t="shared" si="252"/>
        <v>1</v>
      </c>
      <c r="D202" s="131">
        <f t="shared" si="252"/>
        <v>1</v>
      </c>
      <c r="E202" s="131">
        <f t="shared" si="252"/>
        <v>1</v>
      </c>
      <c r="F202" s="131"/>
      <c r="G202" s="131"/>
      <c r="H202" s="131"/>
      <c r="I202" s="131"/>
    </row>
    <row r="203" spans="1:27" x14ac:dyDescent="0.45">
      <c r="B203" s="131">
        <f t="shared" si="252"/>
        <v>1</v>
      </c>
      <c r="C203" s="131">
        <f t="shared" si="252"/>
        <v>1</v>
      </c>
      <c r="D203" s="131">
        <f t="shared" si="252"/>
        <v>1</v>
      </c>
      <c r="E203" s="131">
        <f t="shared" si="252"/>
        <v>1</v>
      </c>
      <c r="F203" s="131"/>
      <c r="G203" s="131"/>
      <c r="H203" s="131"/>
      <c r="I203" s="131"/>
    </row>
    <row r="204" spans="1:27" x14ac:dyDescent="0.45">
      <c r="B204" s="131">
        <f t="shared" si="252"/>
        <v>1</v>
      </c>
      <c r="C204" s="131">
        <f t="shared" si="252"/>
        <v>1</v>
      </c>
      <c r="D204" s="131">
        <f t="shared" si="252"/>
        <v>1</v>
      </c>
      <c r="E204" s="131">
        <f t="shared" si="252"/>
        <v>1</v>
      </c>
      <c r="F204" s="131">
        <f t="shared" si="252"/>
        <v>1</v>
      </c>
      <c r="G204" s="131">
        <f t="shared" si="252"/>
        <v>1</v>
      </c>
      <c r="H204" s="131">
        <f t="shared" si="252"/>
        <v>1</v>
      </c>
      <c r="I204" s="131"/>
    </row>
    <row r="206" spans="1:27" x14ac:dyDescent="0.45">
      <c r="A206" s="2" t="s">
        <v>388</v>
      </c>
      <c r="B206" s="131">
        <f>B19+B25</f>
        <v>1</v>
      </c>
      <c r="C206" s="131">
        <f t="shared" ref="C206:E206" si="253">C19+C25</f>
        <v>1</v>
      </c>
      <c r="D206" s="131">
        <f t="shared" si="253"/>
        <v>1</v>
      </c>
      <c r="E206" s="131">
        <f t="shared" si="253"/>
        <v>1</v>
      </c>
      <c r="F206" s="131"/>
      <c r="G206" s="131"/>
      <c r="H206" s="131"/>
      <c r="I206" s="131"/>
    </row>
    <row r="207" spans="1:27" x14ac:dyDescent="0.45">
      <c r="B207" s="131">
        <f t="shared" ref="B207:H209" si="254">B20+B26</f>
        <v>1</v>
      </c>
      <c r="C207" s="131">
        <f t="shared" si="254"/>
        <v>1</v>
      </c>
      <c r="D207" s="131">
        <f t="shared" si="254"/>
        <v>1</v>
      </c>
      <c r="E207" s="131">
        <f t="shared" si="254"/>
        <v>1</v>
      </c>
      <c r="F207" s="131"/>
      <c r="G207" s="131"/>
      <c r="H207" s="131"/>
      <c r="I207" s="131"/>
    </row>
    <row r="208" spans="1:27" x14ac:dyDescent="0.45">
      <c r="B208" s="131">
        <f t="shared" si="254"/>
        <v>1</v>
      </c>
      <c r="C208" s="131">
        <f t="shared" si="254"/>
        <v>1</v>
      </c>
      <c r="D208" s="131">
        <f t="shared" si="254"/>
        <v>1</v>
      </c>
      <c r="E208" s="131">
        <f t="shared" si="254"/>
        <v>1</v>
      </c>
      <c r="F208" s="131"/>
      <c r="G208" s="131"/>
      <c r="H208" s="131"/>
      <c r="I208" s="131"/>
    </row>
    <row r="209" spans="1:9" x14ac:dyDescent="0.45">
      <c r="B209" s="131">
        <f t="shared" si="254"/>
        <v>1</v>
      </c>
      <c r="C209" s="131">
        <f t="shared" si="254"/>
        <v>1</v>
      </c>
      <c r="D209" s="131">
        <f t="shared" si="254"/>
        <v>1</v>
      </c>
      <c r="E209" s="131">
        <f t="shared" si="254"/>
        <v>1</v>
      </c>
      <c r="F209" s="131">
        <f t="shared" si="254"/>
        <v>1</v>
      </c>
      <c r="G209" s="131">
        <f t="shared" si="254"/>
        <v>1</v>
      </c>
      <c r="H209" s="131">
        <f t="shared" si="254"/>
        <v>1</v>
      </c>
      <c r="I209" s="131"/>
    </row>
    <row r="211" spans="1:9" x14ac:dyDescent="0.45">
      <c r="A211" s="2" t="s">
        <v>389</v>
      </c>
      <c r="B211" s="131">
        <f>B33+B39</f>
        <v>1</v>
      </c>
      <c r="C211" s="131">
        <f t="shared" ref="C211:E211" si="255">C33+C39</f>
        <v>1</v>
      </c>
      <c r="D211" s="131">
        <f t="shared" si="255"/>
        <v>1</v>
      </c>
      <c r="E211" s="131">
        <f t="shared" si="255"/>
        <v>1</v>
      </c>
      <c r="F211" s="131"/>
      <c r="G211" s="131"/>
      <c r="H211" s="131"/>
    </row>
    <row r="212" spans="1:9" x14ac:dyDescent="0.45">
      <c r="B212" s="131">
        <f t="shared" ref="B212:H214" si="256">B34+B40</f>
        <v>1</v>
      </c>
      <c r="C212" s="131">
        <f t="shared" si="256"/>
        <v>1</v>
      </c>
      <c r="D212" s="131">
        <f t="shared" si="256"/>
        <v>1</v>
      </c>
      <c r="E212" s="131">
        <f t="shared" si="256"/>
        <v>1</v>
      </c>
      <c r="F212" s="131"/>
      <c r="G212" s="131"/>
      <c r="H212" s="131"/>
    </row>
    <row r="213" spans="1:9" x14ac:dyDescent="0.45">
      <c r="B213" s="131">
        <f t="shared" si="256"/>
        <v>1</v>
      </c>
      <c r="C213" s="131">
        <f t="shared" si="256"/>
        <v>1</v>
      </c>
      <c r="D213" s="131">
        <f t="shared" si="256"/>
        <v>1</v>
      </c>
      <c r="E213" s="131">
        <f t="shared" si="256"/>
        <v>1</v>
      </c>
      <c r="F213" s="131"/>
      <c r="G213" s="131"/>
      <c r="H213" s="131"/>
    </row>
    <row r="214" spans="1:9" x14ac:dyDescent="0.45">
      <c r="B214" s="131">
        <f t="shared" si="256"/>
        <v>1</v>
      </c>
      <c r="C214" s="131">
        <f t="shared" si="256"/>
        <v>1</v>
      </c>
      <c r="D214" s="131">
        <f t="shared" si="256"/>
        <v>1</v>
      </c>
      <c r="E214" s="131">
        <f t="shared" si="256"/>
        <v>1</v>
      </c>
      <c r="F214" s="131">
        <f t="shared" si="256"/>
        <v>1</v>
      </c>
      <c r="G214" s="131">
        <f t="shared" si="256"/>
        <v>1</v>
      </c>
      <c r="H214" s="131">
        <f t="shared" si="256"/>
        <v>1</v>
      </c>
    </row>
    <row r="216" spans="1:9" x14ac:dyDescent="0.45">
      <c r="A216" s="2" t="s">
        <v>389</v>
      </c>
      <c r="B216" s="131">
        <f>B47+B53</f>
        <v>1</v>
      </c>
      <c r="C216" s="131">
        <f t="shared" ref="C216:E216" si="257">C47+C53</f>
        <v>1</v>
      </c>
      <c r="D216" s="131">
        <f t="shared" si="257"/>
        <v>1</v>
      </c>
      <c r="E216" s="131">
        <f t="shared" si="257"/>
        <v>1</v>
      </c>
      <c r="F216" s="131"/>
      <c r="G216" s="131"/>
      <c r="H216" s="131"/>
    </row>
    <row r="217" spans="1:9" x14ac:dyDescent="0.45">
      <c r="B217" s="131">
        <f t="shared" ref="B217:H219" si="258">B48+B54</f>
        <v>1</v>
      </c>
      <c r="C217" s="131">
        <f t="shared" si="258"/>
        <v>1</v>
      </c>
      <c r="D217" s="131">
        <f t="shared" si="258"/>
        <v>1</v>
      </c>
      <c r="E217" s="131">
        <f t="shared" si="258"/>
        <v>1</v>
      </c>
      <c r="F217" s="131"/>
      <c r="G217" s="131"/>
      <c r="H217" s="131"/>
    </row>
    <row r="218" spans="1:9" x14ac:dyDescent="0.45">
      <c r="B218" s="131">
        <f t="shared" si="258"/>
        <v>1</v>
      </c>
      <c r="C218" s="131">
        <f t="shared" si="258"/>
        <v>1</v>
      </c>
      <c r="D218" s="131">
        <f t="shared" si="258"/>
        <v>1</v>
      </c>
      <c r="E218" s="131">
        <f t="shared" si="258"/>
        <v>1</v>
      </c>
      <c r="F218" s="131"/>
      <c r="G218" s="131"/>
      <c r="H218" s="131"/>
    </row>
    <row r="219" spans="1:9" x14ac:dyDescent="0.45">
      <c r="B219" s="131">
        <f t="shared" si="258"/>
        <v>1</v>
      </c>
      <c r="C219" s="131">
        <f t="shared" si="258"/>
        <v>1</v>
      </c>
      <c r="D219" s="131">
        <f t="shared" si="258"/>
        <v>1</v>
      </c>
      <c r="E219" s="131">
        <f t="shared" si="258"/>
        <v>1</v>
      </c>
      <c r="F219" s="131">
        <f t="shared" si="258"/>
        <v>1</v>
      </c>
      <c r="G219" s="131">
        <f t="shared" si="258"/>
        <v>1</v>
      </c>
      <c r="H219" s="131">
        <f t="shared" si="258"/>
        <v>1</v>
      </c>
    </row>
    <row r="221" spans="1:9" x14ac:dyDescent="0.45">
      <c r="A221" s="2" t="s">
        <v>390</v>
      </c>
      <c r="B221" s="131">
        <f>B47+B53</f>
        <v>1</v>
      </c>
      <c r="C221" s="131">
        <f t="shared" ref="C221:E221" si="259">C47+C53</f>
        <v>1</v>
      </c>
      <c r="D221" s="131">
        <f t="shared" si="259"/>
        <v>1</v>
      </c>
      <c r="E221" s="131">
        <f t="shared" si="259"/>
        <v>1</v>
      </c>
      <c r="F221" s="131"/>
      <c r="G221" s="131"/>
      <c r="H221" s="131"/>
    </row>
    <row r="222" spans="1:9" x14ac:dyDescent="0.45">
      <c r="B222" s="131">
        <f t="shared" ref="B222:H224" si="260">B48+B54</f>
        <v>1</v>
      </c>
      <c r="C222" s="131">
        <f t="shared" si="260"/>
        <v>1</v>
      </c>
      <c r="D222" s="131">
        <f t="shared" si="260"/>
        <v>1</v>
      </c>
      <c r="E222" s="131">
        <f t="shared" si="260"/>
        <v>1</v>
      </c>
      <c r="F222" s="131"/>
      <c r="G222" s="131"/>
      <c r="H222" s="131"/>
    </row>
    <row r="223" spans="1:9" x14ac:dyDescent="0.45">
      <c r="B223" s="131">
        <f t="shared" si="260"/>
        <v>1</v>
      </c>
      <c r="C223" s="131">
        <f t="shared" si="260"/>
        <v>1</v>
      </c>
      <c r="D223" s="131">
        <f t="shared" si="260"/>
        <v>1</v>
      </c>
      <c r="E223" s="131">
        <f t="shared" si="260"/>
        <v>1</v>
      </c>
      <c r="F223" s="131"/>
      <c r="G223" s="131"/>
      <c r="H223" s="131"/>
    </row>
    <row r="224" spans="1:9" x14ac:dyDescent="0.45">
      <c r="B224" s="131">
        <f t="shared" si="260"/>
        <v>1</v>
      </c>
      <c r="C224" s="131">
        <f t="shared" si="260"/>
        <v>1</v>
      </c>
      <c r="D224" s="131">
        <f t="shared" si="260"/>
        <v>1</v>
      </c>
      <c r="E224" s="131">
        <f t="shared" si="260"/>
        <v>1</v>
      </c>
      <c r="F224" s="131">
        <f t="shared" si="260"/>
        <v>1</v>
      </c>
      <c r="G224" s="131">
        <f t="shared" si="260"/>
        <v>1</v>
      </c>
      <c r="H224" s="131">
        <f t="shared" si="260"/>
        <v>1</v>
      </c>
    </row>
    <row r="226" spans="1:8" x14ac:dyDescent="0.45">
      <c r="A226" s="2" t="s">
        <v>391</v>
      </c>
      <c r="B226" s="131">
        <f>B61+B67</f>
        <v>1</v>
      </c>
      <c r="C226" s="131">
        <f t="shared" ref="C226:E226" si="261">C61+C67</f>
        <v>1</v>
      </c>
      <c r="D226" s="131">
        <f t="shared" si="261"/>
        <v>1</v>
      </c>
      <c r="E226" s="131">
        <f t="shared" si="261"/>
        <v>1</v>
      </c>
      <c r="F226" s="131"/>
      <c r="G226" s="131"/>
      <c r="H226" s="131"/>
    </row>
    <row r="227" spans="1:8" x14ac:dyDescent="0.45">
      <c r="B227" s="131">
        <f t="shared" ref="B227:H229" si="262">B62+B68</f>
        <v>1</v>
      </c>
      <c r="C227" s="131">
        <f t="shared" si="262"/>
        <v>1</v>
      </c>
      <c r="D227" s="131">
        <f t="shared" si="262"/>
        <v>1</v>
      </c>
      <c r="E227" s="131">
        <f t="shared" si="262"/>
        <v>1</v>
      </c>
      <c r="F227" s="131"/>
      <c r="G227" s="131"/>
      <c r="H227" s="131"/>
    </row>
    <row r="228" spans="1:8" x14ac:dyDescent="0.45">
      <c r="B228" s="131">
        <f t="shared" si="262"/>
        <v>1</v>
      </c>
      <c r="C228" s="131">
        <f t="shared" si="262"/>
        <v>1</v>
      </c>
      <c r="D228" s="131">
        <f t="shared" si="262"/>
        <v>1</v>
      </c>
      <c r="E228" s="131">
        <f t="shared" si="262"/>
        <v>1</v>
      </c>
      <c r="F228" s="131"/>
      <c r="G228" s="131"/>
      <c r="H228" s="131"/>
    </row>
    <row r="229" spans="1:8" x14ac:dyDescent="0.45">
      <c r="B229" s="131">
        <f t="shared" si="262"/>
        <v>1</v>
      </c>
      <c r="C229" s="131">
        <f t="shared" si="262"/>
        <v>1</v>
      </c>
      <c r="D229" s="131">
        <f t="shared" si="262"/>
        <v>1</v>
      </c>
      <c r="E229" s="131">
        <f t="shared" si="262"/>
        <v>1</v>
      </c>
      <c r="F229" s="131">
        <f t="shared" si="262"/>
        <v>1</v>
      </c>
      <c r="G229" s="131">
        <f t="shared" si="262"/>
        <v>1</v>
      </c>
      <c r="H229" s="131">
        <f t="shared" si="262"/>
        <v>1</v>
      </c>
    </row>
    <row r="231" spans="1:8" x14ac:dyDescent="0.45">
      <c r="A231" s="2" t="s">
        <v>391</v>
      </c>
      <c r="B231" s="131">
        <f>B75+B81+B87+B93+B99+B105</f>
        <v>0.99999999999999989</v>
      </c>
      <c r="C231" s="131">
        <f t="shared" ref="C231:E231" si="263">C75+C81+C87+C93+C99+C105</f>
        <v>1</v>
      </c>
      <c r="D231" s="131">
        <f t="shared" si="263"/>
        <v>1</v>
      </c>
      <c r="E231" s="131">
        <f t="shared" si="263"/>
        <v>1</v>
      </c>
      <c r="F231" s="131"/>
      <c r="G231" s="131"/>
      <c r="H231" s="131"/>
    </row>
    <row r="232" spans="1:8" x14ac:dyDescent="0.45">
      <c r="B232" s="131">
        <f t="shared" ref="B232:H234" si="264">B76+B82+B88+B94+B100+B106</f>
        <v>1</v>
      </c>
      <c r="C232" s="131">
        <f t="shared" si="264"/>
        <v>1</v>
      </c>
      <c r="D232" s="131">
        <f t="shared" si="264"/>
        <v>1</v>
      </c>
      <c r="E232" s="131">
        <f t="shared" si="264"/>
        <v>1</v>
      </c>
      <c r="F232" s="131"/>
      <c r="G232" s="131"/>
      <c r="H232" s="131"/>
    </row>
    <row r="233" spans="1:8" x14ac:dyDescent="0.45">
      <c r="B233" s="131">
        <f t="shared" si="264"/>
        <v>1</v>
      </c>
      <c r="C233" s="131">
        <f t="shared" si="264"/>
        <v>1</v>
      </c>
      <c r="D233" s="131">
        <f t="shared" si="264"/>
        <v>1</v>
      </c>
      <c r="E233" s="131">
        <f t="shared" si="264"/>
        <v>0.99999999999999989</v>
      </c>
      <c r="F233" s="131"/>
      <c r="G233" s="131"/>
      <c r="H233" s="131"/>
    </row>
    <row r="234" spans="1:8" x14ac:dyDescent="0.45">
      <c r="B234" s="131">
        <f t="shared" si="264"/>
        <v>0.99999999999999989</v>
      </c>
      <c r="C234" s="131">
        <f t="shared" si="264"/>
        <v>1</v>
      </c>
      <c r="D234" s="131">
        <f t="shared" si="264"/>
        <v>1</v>
      </c>
      <c r="E234" s="131">
        <f t="shared" si="264"/>
        <v>1</v>
      </c>
      <c r="F234" s="131">
        <f t="shared" si="264"/>
        <v>1</v>
      </c>
      <c r="G234" s="131">
        <f t="shared" si="264"/>
        <v>0.99999999999999989</v>
      </c>
      <c r="H234" s="131">
        <f t="shared" si="264"/>
        <v>1</v>
      </c>
    </row>
    <row r="235" spans="1:8" x14ac:dyDescent="0.45">
      <c r="B235" s="131"/>
      <c r="C235" s="131"/>
      <c r="D235" s="131"/>
      <c r="E235" s="131"/>
      <c r="F235" s="131"/>
      <c r="G235" s="131"/>
      <c r="H235" s="131"/>
    </row>
    <row r="236" spans="1:8" x14ac:dyDescent="0.45">
      <c r="A236" s="2" t="s">
        <v>385</v>
      </c>
      <c r="B236" s="131">
        <f t="shared" ref="B236:E239" si="265">B75+B81+B87+B93+B99+B105</f>
        <v>0.99999999999999989</v>
      </c>
      <c r="C236" s="131">
        <f t="shared" si="265"/>
        <v>1</v>
      </c>
      <c r="D236" s="131">
        <f t="shared" si="265"/>
        <v>1</v>
      </c>
      <c r="E236" s="131">
        <f t="shared" si="265"/>
        <v>1</v>
      </c>
      <c r="F236" s="131"/>
      <c r="G236" s="131"/>
      <c r="H236" s="131"/>
    </row>
    <row r="237" spans="1:8" x14ac:dyDescent="0.45">
      <c r="B237" s="131">
        <f t="shared" si="265"/>
        <v>1</v>
      </c>
      <c r="C237" s="131">
        <f t="shared" si="265"/>
        <v>1</v>
      </c>
      <c r="D237" s="131">
        <f t="shared" si="265"/>
        <v>1</v>
      </c>
      <c r="E237" s="131">
        <f t="shared" si="265"/>
        <v>1</v>
      </c>
      <c r="F237" s="131"/>
      <c r="G237" s="131"/>
      <c r="H237" s="131"/>
    </row>
    <row r="238" spans="1:8" x14ac:dyDescent="0.45">
      <c r="B238" s="131">
        <f t="shared" si="265"/>
        <v>1</v>
      </c>
      <c r="C238" s="131">
        <f t="shared" si="265"/>
        <v>1</v>
      </c>
      <c r="D238" s="131">
        <f t="shared" si="265"/>
        <v>1</v>
      </c>
      <c r="E238" s="131">
        <f t="shared" si="265"/>
        <v>0.99999999999999989</v>
      </c>
      <c r="F238" s="131"/>
      <c r="G238" s="131"/>
      <c r="H238" s="131"/>
    </row>
    <row r="239" spans="1:8" x14ac:dyDescent="0.45">
      <c r="B239" s="131">
        <f t="shared" si="265"/>
        <v>0.99999999999999989</v>
      </c>
      <c r="C239" s="131">
        <f t="shared" si="265"/>
        <v>1</v>
      </c>
      <c r="D239" s="131">
        <f t="shared" si="265"/>
        <v>1</v>
      </c>
      <c r="E239" s="131">
        <f t="shared" si="265"/>
        <v>1</v>
      </c>
      <c r="F239" s="131">
        <f>F78+F84+F90+F96+F102+F108</f>
        <v>1</v>
      </c>
      <c r="G239" s="131">
        <f>G78+G84+G90+G96+G102+G108</f>
        <v>0.99999999999999989</v>
      </c>
      <c r="H239" s="131">
        <f>H78+H84+H90+H96+H102+H108</f>
        <v>1</v>
      </c>
    </row>
    <row r="241" spans="1:8" x14ac:dyDescent="0.45">
      <c r="A241" s="2" t="s">
        <v>386</v>
      </c>
      <c r="B241" s="131">
        <f t="shared" ref="B241:E244" si="266">B165+B171+B177+B183+B189+B195</f>
        <v>1</v>
      </c>
      <c r="C241" s="131">
        <f t="shared" si="266"/>
        <v>1</v>
      </c>
      <c r="D241" s="131">
        <f t="shared" si="266"/>
        <v>1</v>
      </c>
      <c r="E241" s="131">
        <f t="shared" si="266"/>
        <v>1</v>
      </c>
      <c r="F241" s="131"/>
      <c r="G241" s="131"/>
      <c r="H241" s="131"/>
    </row>
    <row r="242" spans="1:8" x14ac:dyDescent="0.45">
      <c r="B242" s="131">
        <f t="shared" si="266"/>
        <v>1</v>
      </c>
      <c r="C242" s="131">
        <f t="shared" si="266"/>
        <v>0.99999999999999989</v>
      </c>
      <c r="D242" s="131">
        <f t="shared" si="266"/>
        <v>1</v>
      </c>
      <c r="E242" s="131">
        <f t="shared" si="266"/>
        <v>1</v>
      </c>
      <c r="F242" s="131"/>
      <c r="G242" s="131"/>
      <c r="H242" s="131"/>
    </row>
    <row r="243" spans="1:8" x14ac:dyDescent="0.45">
      <c r="B243" s="131">
        <f t="shared" si="266"/>
        <v>1</v>
      </c>
      <c r="C243" s="131">
        <f t="shared" si="266"/>
        <v>1</v>
      </c>
      <c r="D243" s="131">
        <f t="shared" si="266"/>
        <v>1</v>
      </c>
      <c r="E243" s="131">
        <f t="shared" si="266"/>
        <v>1</v>
      </c>
      <c r="F243" s="131"/>
      <c r="G243" s="131"/>
      <c r="H243" s="131"/>
    </row>
    <row r="244" spans="1:8" x14ac:dyDescent="0.45">
      <c r="B244" s="131">
        <f t="shared" si="266"/>
        <v>1</v>
      </c>
      <c r="C244" s="131">
        <f t="shared" si="266"/>
        <v>1</v>
      </c>
      <c r="D244" s="131">
        <f t="shared" si="266"/>
        <v>1</v>
      </c>
      <c r="E244" s="131">
        <f t="shared" si="266"/>
        <v>1</v>
      </c>
      <c r="F244" s="131">
        <f>F168+F174+F180+F186+F192+F198</f>
        <v>1</v>
      </c>
      <c r="G244" s="131">
        <f>G168+G174+G180+G186+G192+G198</f>
        <v>1</v>
      </c>
      <c r="H244" s="131">
        <f>H168+H174+H180+H186+H192+H198</f>
        <v>1</v>
      </c>
    </row>
  </sheetData>
  <conditionalFormatting sqref="S1:S2 L3:S85 L92:S137 L144:S175 L182:S198">
    <cfRule type="expression" dxfId="12" priority="12">
      <formula>ABS(L1)&gt;0.1</formula>
    </cfRule>
  </conditionalFormatting>
  <conditionalFormatting sqref="L86:S91">
    <cfRule type="expression" dxfId="11" priority="11">
      <formula>ABS(L86)&gt;0.1</formula>
    </cfRule>
  </conditionalFormatting>
  <conditionalFormatting sqref="L138:S143">
    <cfRule type="expression" dxfId="10" priority="10">
      <formula>ABS(L138)&gt;0.1</formula>
    </cfRule>
  </conditionalFormatting>
  <conditionalFormatting sqref="L176:S181">
    <cfRule type="expression" dxfId="9" priority="9">
      <formula>ABS(L176)&gt;0.1</formula>
    </cfRule>
  </conditionalFormatting>
  <conditionalFormatting sqref="B209:H209 B206:E208">
    <cfRule type="cellIs" dxfId="8" priority="8" operator="notEqual">
      <formula>1</formula>
    </cfRule>
  </conditionalFormatting>
  <conditionalFormatting sqref="B214:H214 B211:E213">
    <cfRule type="cellIs" dxfId="7" priority="7" operator="notEqual">
      <formula>1</formula>
    </cfRule>
  </conditionalFormatting>
  <conditionalFormatting sqref="B219:H219 B216:E218">
    <cfRule type="cellIs" dxfId="6" priority="6" operator="notEqual">
      <formula>1</formula>
    </cfRule>
  </conditionalFormatting>
  <conditionalFormatting sqref="B224:H224 B221:E223">
    <cfRule type="cellIs" dxfId="5" priority="5" operator="notEqual">
      <formula>1</formula>
    </cfRule>
  </conditionalFormatting>
  <conditionalFormatting sqref="B229:H229 B226:E228">
    <cfRule type="cellIs" dxfId="4" priority="4" operator="notEqual">
      <formula>1</formula>
    </cfRule>
  </conditionalFormatting>
  <conditionalFormatting sqref="B234:H234 B231:E233">
    <cfRule type="cellIs" dxfId="3" priority="3" operator="notEqual">
      <formula>1</formula>
    </cfRule>
  </conditionalFormatting>
  <conditionalFormatting sqref="B239:H239 B236:E238">
    <cfRule type="cellIs" dxfId="2" priority="2" operator="notEqual">
      <formula>1</formula>
    </cfRule>
  </conditionalFormatting>
  <conditionalFormatting sqref="B244:H244 B241:E243">
    <cfRule type="cellIs" dxfId="1" priority="1" operator="notEqual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2060"/>
  </sheetPr>
  <dimension ref="A1:CN139"/>
  <sheetViews>
    <sheetView topLeftCell="Y1" zoomScale="70" zoomScaleNormal="70" workbookViewId="0">
      <selection activeCell="S39" sqref="S39"/>
    </sheetView>
  </sheetViews>
  <sheetFormatPr defaultColWidth="9.1328125" defaultRowHeight="14.25" x14ac:dyDescent="0.45"/>
  <cols>
    <col min="1" max="1" width="16.3984375" style="2" customWidth="1"/>
    <col min="2" max="2" width="11.265625" style="2" bestFit="1" customWidth="1"/>
    <col min="3" max="3" width="9.59765625" style="2" bestFit="1" customWidth="1"/>
    <col min="4" max="5" width="11.265625" style="2" bestFit="1" customWidth="1"/>
    <col min="6" max="7" width="5.73046875" style="2" customWidth="1"/>
    <col min="8" max="8" width="16.3984375" style="2" customWidth="1"/>
    <col min="9" max="9" width="11.265625" style="2" bestFit="1" customWidth="1"/>
    <col min="10" max="10" width="9.59765625" style="2" bestFit="1" customWidth="1"/>
    <col min="11" max="12" width="11.265625" style="2" bestFit="1" customWidth="1"/>
    <col min="13" max="14" width="5.73046875" style="2" customWidth="1"/>
    <col min="15" max="15" width="16.3984375" style="2" customWidth="1"/>
    <col min="16" max="16" width="11.265625" style="2" bestFit="1" customWidth="1"/>
    <col min="17" max="17" width="9.59765625" style="2" bestFit="1" customWidth="1"/>
    <col min="18" max="19" width="11.265625" style="2" bestFit="1" customWidth="1"/>
    <col min="20" max="21" width="9.1328125" style="2"/>
    <col min="22" max="22" width="16.3984375" style="2" customWidth="1"/>
    <col min="23" max="23" width="9.265625" style="2" bestFit="1" customWidth="1"/>
    <col min="24" max="24" width="11.59765625" style="2" bestFit="1" customWidth="1"/>
    <col min="25" max="26" width="12.3984375" style="2" bestFit="1" customWidth="1"/>
    <col min="27" max="28" width="6.1328125" style="2" customWidth="1"/>
    <col min="29" max="29" width="16.3984375" style="2" customWidth="1"/>
    <col min="30" max="30" width="9.265625" style="2" bestFit="1" customWidth="1"/>
    <col min="31" max="31" width="10.59765625" style="2" bestFit="1" customWidth="1"/>
    <col min="32" max="32" width="12" style="2" bestFit="1" customWidth="1"/>
    <col min="33" max="33" width="12.3984375" style="2" bestFit="1" customWidth="1"/>
    <col min="34" max="35" width="6.1328125" style="2" customWidth="1"/>
    <col min="36" max="36" width="16.3984375" style="2" customWidth="1"/>
    <col min="37" max="37" width="9.265625" style="2" bestFit="1" customWidth="1"/>
    <col min="38" max="38" width="10.59765625" style="2" bestFit="1" customWidth="1"/>
    <col min="39" max="40" width="12.3984375" style="2" bestFit="1" customWidth="1"/>
    <col min="41" max="42" width="9.1328125" style="2"/>
    <col min="43" max="43" width="14.265625" style="2" bestFit="1" customWidth="1"/>
    <col min="44" max="44" width="11.265625" style="2" bestFit="1" customWidth="1"/>
    <col min="45" max="45" width="11.59765625" style="2" bestFit="1" customWidth="1"/>
    <col min="46" max="48" width="12.265625" style="2" bestFit="1" customWidth="1"/>
    <col min="49" max="49" width="11.59765625" style="2" customWidth="1"/>
    <col min="50" max="50" width="14.265625" style="2" bestFit="1" customWidth="1"/>
    <col min="51" max="51" width="11.265625" style="2" bestFit="1" customWidth="1"/>
    <col min="52" max="52" width="10.59765625" style="2" bestFit="1" customWidth="1"/>
    <col min="53" max="55" width="11.265625" style="2" bestFit="1" customWidth="1"/>
    <col min="56" max="56" width="11.59765625" style="2" customWidth="1"/>
    <col min="57" max="57" width="14.265625" style="2" bestFit="1" customWidth="1"/>
    <col min="58" max="58" width="11.265625" style="2" bestFit="1" customWidth="1"/>
    <col min="59" max="59" width="10.59765625" style="2" bestFit="1" customWidth="1"/>
    <col min="60" max="62" width="11.265625" style="2" bestFit="1" customWidth="1"/>
    <col min="63" max="63" width="11.59765625" style="2" customWidth="1"/>
    <col min="64" max="64" width="9.1328125" style="2"/>
    <col min="65" max="65" width="18.73046875" style="2" customWidth="1"/>
    <col min="66" max="70" width="12.1328125" style="2" customWidth="1"/>
    <col min="71" max="71" width="11.265625" style="2" customWidth="1"/>
    <col min="72" max="72" width="18.73046875" style="2" customWidth="1"/>
    <col min="73" max="77" width="11.86328125" style="2" customWidth="1"/>
    <col min="78" max="79" width="9.1328125" style="2"/>
    <col min="80" max="80" width="18.73046875" style="2" customWidth="1"/>
    <col min="81" max="81" width="9.59765625" style="2" customWidth="1"/>
    <col min="82" max="84" width="7.3984375" style="2" bestFit="1" customWidth="1"/>
    <col min="85" max="85" width="11.59765625" style="2" customWidth="1"/>
    <col min="86" max="86" width="11.265625" style="2" customWidth="1"/>
    <col min="87" max="87" width="18.73046875" style="2" customWidth="1"/>
    <col min="88" max="88" width="8.86328125" style="2" customWidth="1"/>
    <col min="89" max="89" width="7.3984375" style="2" bestFit="1" customWidth="1"/>
    <col min="90" max="90" width="8.59765625" style="2" bestFit="1" customWidth="1"/>
    <col min="91" max="91" width="7.3984375" style="2" bestFit="1" customWidth="1"/>
    <col min="92" max="92" width="11.59765625" style="2" customWidth="1"/>
    <col min="93" max="16384" width="9.1328125" style="2"/>
  </cols>
  <sheetData>
    <row r="1" spans="1:92" s="5" customFormat="1" ht="23.25" x14ac:dyDescent="0.7">
      <c r="A1" s="92" t="s">
        <v>277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V1" s="63" t="s">
        <v>242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Q1" s="63" t="s">
        <v>105</v>
      </c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M1" s="63" t="s">
        <v>106</v>
      </c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</row>
    <row r="3" spans="1:92" ht="21" x14ac:dyDescent="0.65">
      <c r="BM3" s="6" t="s">
        <v>107</v>
      </c>
      <c r="CB3" s="6" t="s">
        <v>108</v>
      </c>
    </row>
    <row r="5" spans="1:92" x14ac:dyDescent="0.45">
      <c r="A5" s="7" t="s">
        <v>243</v>
      </c>
      <c r="B5" s="8"/>
      <c r="C5" s="8"/>
      <c r="D5" s="8"/>
      <c r="E5" s="8"/>
      <c r="H5" s="7" t="str">
        <f>AC5</f>
        <v>HBW - Peak</v>
      </c>
      <c r="I5" s="8"/>
      <c r="J5" s="8"/>
      <c r="K5" s="8"/>
      <c r="L5" s="8"/>
      <c r="O5" s="7" t="str">
        <f>AJ5</f>
        <v>HBW - Off Peak</v>
      </c>
      <c r="P5" s="8"/>
      <c r="Q5" s="8"/>
      <c r="R5" s="8"/>
      <c r="S5" s="8"/>
      <c r="V5" s="7" t="str">
        <f>AQ5</f>
        <v>HBW - Daily</v>
      </c>
      <c r="W5" s="8"/>
      <c r="X5" s="8"/>
      <c r="Y5" s="8"/>
      <c r="Z5" s="8"/>
      <c r="AC5" s="7" t="str">
        <f>AX5</f>
        <v>HBW - Peak</v>
      </c>
      <c r="AD5" s="8"/>
      <c r="AE5" s="8"/>
      <c r="AF5" s="8"/>
      <c r="AG5" s="8"/>
      <c r="AJ5" s="7" t="str">
        <f>BE5</f>
        <v>HBW - Off Peak</v>
      </c>
      <c r="AK5" s="8"/>
      <c r="AL5" s="8"/>
      <c r="AM5" s="8"/>
      <c r="AN5" s="8"/>
      <c r="AQ5" s="9" t="s">
        <v>243</v>
      </c>
      <c r="AX5" s="9" t="str">
        <f>BM5</f>
        <v>HBW - Peak</v>
      </c>
      <c r="BE5" s="9" t="str">
        <f>BT5</f>
        <v>HBW - Off Peak</v>
      </c>
      <c r="BM5" s="9" t="s">
        <v>109</v>
      </c>
      <c r="BT5" s="9" t="s">
        <v>110</v>
      </c>
      <c r="CB5" s="9" t="s">
        <v>109</v>
      </c>
      <c r="CI5" s="9" t="s">
        <v>110</v>
      </c>
    </row>
    <row r="6" spans="1:92" x14ac:dyDescent="0.45">
      <c r="B6" s="10" t="s">
        <v>111</v>
      </c>
      <c r="C6" s="10" t="s">
        <v>112</v>
      </c>
      <c r="D6" s="10" t="s">
        <v>113</v>
      </c>
      <c r="E6" s="10" t="s">
        <v>114</v>
      </c>
      <c r="I6" s="10" t="s">
        <v>111</v>
      </c>
      <c r="J6" s="10" t="s">
        <v>112</v>
      </c>
      <c r="K6" s="10" t="s">
        <v>113</v>
      </c>
      <c r="L6" s="10" t="s">
        <v>114</v>
      </c>
      <c r="P6" s="10" t="s">
        <v>111</v>
      </c>
      <c r="Q6" s="10" t="s">
        <v>112</v>
      </c>
      <c r="R6" s="10" t="s">
        <v>113</v>
      </c>
      <c r="S6" s="10" t="s">
        <v>114</v>
      </c>
      <c r="W6" s="10" t="s">
        <v>111</v>
      </c>
      <c r="X6" s="10" t="s">
        <v>112</v>
      </c>
      <c r="Y6" s="10" t="s">
        <v>113</v>
      </c>
      <c r="Z6" s="10" t="s">
        <v>114</v>
      </c>
      <c r="AD6" s="10" t="s">
        <v>111</v>
      </c>
      <c r="AE6" s="10" t="s">
        <v>112</v>
      </c>
      <c r="AF6" s="10" t="s">
        <v>113</v>
      </c>
      <c r="AG6" s="10" t="s">
        <v>114</v>
      </c>
      <c r="AK6" s="10" t="s">
        <v>111</v>
      </c>
      <c r="AL6" s="10" t="s">
        <v>112</v>
      </c>
      <c r="AM6" s="10" t="s">
        <v>113</v>
      </c>
      <c r="AN6" s="10" t="s">
        <v>114</v>
      </c>
      <c r="BM6"/>
      <c r="BN6"/>
      <c r="BT6"/>
      <c r="BU6"/>
      <c r="CB6"/>
      <c r="CC6"/>
      <c r="CI6"/>
      <c r="CJ6"/>
    </row>
    <row r="7" spans="1:92" x14ac:dyDescent="0.45">
      <c r="A7" s="11" t="s">
        <v>115</v>
      </c>
      <c r="B7" s="16">
        <f>(AD7+AK7) / (AD9+AK9)</f>
        <v>0.59708120901634953</v>
      </c>
      <c r="C7" s="16">
        <f>(AE7+AL7) / (AE9+AL9)</f>
        <v>0.90482975839488455</v>
      </c>
      <c r="D7" s="16">
        <f>(AF7+AM7) / (AF9+AM9)</f>
        <v>0.97168244612480936</v>
      </c>
      <c r="E7" s="17">
        <f>(AG7+AN7) / (AG9+AN9)</f>
        <v>0.95384028120373554</v>
      </c>
      <c r="H7" s="11" t="s">
        <v>115</v>
      </c>
      <c r="I7" s="16">
        <f>AD7/AD9</f>
        <v>0.62999881679514724</v>
      </c>
      <c r="J7" s="16">
        <f>AE7/AE9</f>
        <v>0.90904849196195159</v>
      </c>
      <c r="K7" s="16">
        <f>AF7/AF9</f>
        <v>0.97592311555010991</v>
      </c>
      <c r="L7" s="17">
        <f>AG7/AG9</f>
        <v>0.95907300884220148</v>
      </c>
      <c r="O7" s="11" t="s">
        <v>115</v>
      </c>
      <c r="P7" s="16">
        <f>AK7/AK9</f>
        <v>0.55451591160847713</v>
      </c>
      <c r="Q7" s="16">
        <f>AL7/AL9</f>
        <v>0.89733493736098524</v>
      </c>
      <c r="R7" s="16">
        <f>AM7/AM9</f>
        <v>0.96417174719510446</v>
      </c>
      <c r="S7" s="17">
        <f>AN7/AN9</f>
        <v>0.94461233748464835</v>
      </c>
      <c r="V7" s="11" t="s">
        <v>115</v>
      </c>
      <c r="W7" s="14">
        <f>AD7+AK7</f>
        <v>10670.631684311895</v>
      </c>
      <c r="X7" s="14">
        <f t="shared" ref="X7:X8" si="0">AE7+AL7</f>
        <v>198510.47262236482</v>
      </c>
      <c r="Y7" s="14">
        <f t="shared" ref="Y7:Y8" si="1">AF7+AM7</f>
        <v>932798.28058352077</v>
      </c>
      <c r="Z7" s="15">
        <f>SUM(W7:Y7)</f>
        <v>1141979.3848901975</v>
      </c>
      <c r="AC7" s="11" t="s">
        <v>115</v>
      </c>
      <c r="AD7" s="14">
        <f>SUM(AY10:AY13)</f>
        <v>6348.9736588240194</v>
      </c>
      <c r="AE7" s="14">
        <f>SUM(AZ10:AZ13)</f>
        <v>127607.48794040512</v>
      </c>
      <c r="AF7" s="14">
        <f>SUM(BA10:BB13)</f>
        <v>598784.98042092612</v>
      </c>
      <c r="AG7" s="15">
        <f>SUM(AD7:AF7)</f>
        <v>732741.44202015526</v>
      </c>
      <c r="AJ7" s="11" t="s">
        <v>115</v>
      </c>
      <c r="AK7" s="14">
        <f>SUM(BF10:BF13)</f>
        <v>4321.6580254878763</v>
      </c>
      <c r="AL7" s="14">
        <f>SUM(BG10:BG13)</f>
        <v>70902.984681959686</v>
      </c>
      <c r="AM7" s="14">
        <f>SUM(BH10:BI13)</f>
        <v>334013.30016259465</v>
      </c>
      <c r="AN7" s="15">
        <f>SUM(AK7:AM7)</f>
        <v>409237.94287004223</v>
      </c>
      <c r="AR7" s="10">
        <v>0</v>
      </c>
      <c r="AS7" s="10">
        <v>1</v>
      </c>
      <c r="AT7" s="10">
        <v>2</v>
      </c>
      <c r="AU7" s="10">
        <v>3</v>
      </c>
      <c r="AY7" s="10">
        <v>0</v>
      </c>
      <c r="AZ7" s="10">
        <v>1</v>
      </c>
      <c r="BA7" s="10">
        <v>2</v>
      </c>
      <c r="BB7" s="10">
        <v>3</v>
      </c>
      <c r="BF7" s="10">
        <v>0</v>
      </c>
      <c r="BG7" s="10">
        <v>1</v>
      </c>
      <c r="BH7" s="10">
        <v>2</v>
      </c>
      <c r="BI7" s="10">
        <v>3</v>
      </c>
      <c r="BM7" t="s">
        <v>116</v>
      </c>
      <c r="BN7" t="s">
        <v>117</v>
      </c>
      <c r="BT7" t="s">
        <v>116</v>
      </c>
      <c r="BU7" t="s">
        <v>117</v>
      </c>
      <c r="CB7" t="s">
        <v>116</v>
      </c>
      <c r="CC7" t="s">
        <v>117</v>
      </c>
      <c r="CI7" t="s">
        <v>116</v>
      </c>
      <c r="CJ7" t="s">
        <v>117</v>
      </c>
    </row>
    <row r="8" spans="1:92" x14ac:dyDescent="0.45">
      <c r="A8" s="11" t="s">
        <v>118</v>
      </c>
      <c r="B8" s="16">
        <f>(AD8+AK8) / (AD9+AK9)</f>
        <v>0.40291879098365058</v>
      </c>
      <c r="C8" s="16">
        <f>(AE8+AL8) / (AE9+AL9)</f>
        <v>9.5170241605115447E-2</v>
      </c>
      <c r="D8" s="16">
        <f>(AF8+AM8) / (AF9+AM9)</f>
        <v>2.8317553875190631E-2</v>
      </c>
      <c r="E8" s="17">
        <f>(AG8+AN8) / (AG9+AN9)</f>
        <v>4.6159718796264466E-2</v>
      </c>
      <c r="H8" s="11" t="s">
        <v>118</v>
      </c>
      <c r="I8" s="12">
        <f>AD8/AD9</f>
        <v>0.37000118320485276</v>
      </c>
      <c r="J8" s="12">
        <f>AE8/AE9</f>
        <v>9.0951508038048287E-2</v>
      </c>
      <c r="K8" s="12">
        <f>AF8/AF9</f>
        <v>2.4076884449890135E-2</v>
      </c>
      <c r="L8" s="17">
        <f>AG8/AG9</f>
        <v>4.092699115779852E-2</v>
      </c>
      <c r="O8" s="11" t="s">
        <v>118</v>
      </c>
      <c r="P8" s="12">
        <f>AK8/AK9</f>
        <v>0.44548408839152298</v>
      </c>
      <c r="Q8" s="12">
        <f>AL8/AL9</f>
        <v>0.10266506263901475</v>
      </c>
      <c r="R8" s="12">
        <f>AM8/AM9</f>
        <v>3.5828252804895482E-2</v>
      </c>
      <c r="S8" s="17">
        <f>AN8/AN9</f>
        <v>5.5387662515351599E-2</v>
      </c>
      <c r="V8" s="11" t="s">
        <v>118</v>
      </c>
      <c r="W8" s="14">
        <f t="shared" ref="W8" si="2">AD8+AK8</f>
        <v>7200.6922213441412</v>
      </c>
      <c r="X8" s="14">
        <f t="shared" si="0"/>
        <v>20879.385835109955</v>
      </c>
      <c r="Y8" s="14">
        <f t="shared" si="1"/>
        <v>27184.36014816735</v>
      </c>
      <c r="Z8" s="15">
        <f>SUM(W8:Y8)</f>
        <v>55264.438204621445</v>
      </c>
      <c r="AC8" s="11" t="s">
        <v>118</v>
      </c>
      <c r="AD8" s="14">
        <f>SUM(AY8:AY9)</f>
        <v>3728.7812346244159</v>
      </c>
      <c r="AE8" s="14">
        <f>SUM(AZ8:AZ9)</f>
        <v>12767.298519002088</v>
      </c>
      <c r="AF8" s="14">
        <f>SUM(BA8:BB9)</f>
        <v>14772.553856148634</v>
      </c>
      <c r="AG8" s="15">
        <f>SUM(AD8:AF8)</f>
        <v>31268.633609775141</v>
      </c>
      <c r="AJ8" s="11" t="s">
        <v>118</v>
      </c>
      <c r="AK8" s="14">
        <f>SUM(BF8:BF9)</f>
        <v>3471.9109867197253</v>
      </c>
      <c r="AL8" s="14">
        <f>SUM(BG8:BG9)</f>
        <v>8112.0873161078653</v>
      </c>
      <c r="AM8" s="14">
        <f>SUM(BH8:BI9)</f>
        <v>12411.806292018717</v>
      </c>
      <c r="AN8" s="15">
        <f>SUM(AK8:AM8)</f>
        <v>23995.804594846308</v>
      </c>
      <c r="AQ8" s="11" t="s">
        <v>119</v>
      </c>
      <c r="AR8" s="14">
        <f>AY8+BF8</f>
        <v>1266.3453437925559</v>
      </c>
      <c r="AS8" s="14">
        <f t="shared" ref="AS8:AS13" si="3">AZ8+BG8</f>
        <v>9156.8822115531766</v>
      </c>
      <c r="AT8" s="14">
        <f t="shared" ref="AT8:AT13" si="4">BA8+BH8</f>
        <v>7096.1264739464896</v>
      </c>
      <c r="AU8" s="14">
        <f t="shared" ref="AU8:AU13" si="5">BB8+BI8</f>
        <v>3731.3367990163633</v>
      </c>
      <c r="AV8" s="15">
        <f t="shared" ref="AV8:AV13" si="6">SUM(AR8:AU8)</f>
        <v>21250.690828308587</v>
      </c>
      <c r="AX8" s="11" t="s">
        <v>119</v>
      </c>
      <c r="AY8" s="14">
        <f>INDEX(BN13:BQ19, MATCH(AX8,BM13:BM19,0), MATCH(AY7,BN12:BQ12,0))</f>
        <v>612.76858851279997</v>
      </c>
      <c r="AZ8" s="14">
        <f>INDEX(BN13:BQ19, MATCH(AX8,BM13:BM19,0), MATCH(AZ7,BN12:BQ12,0))</f>
        <v>5652.8574122375985</v>
      </c>
      <c r="BA8" s="14">
        <f>INDEX(BN13:BQ19, MATCH(AX8,BM13:BM19,0), MATCH(BA7,BN12:BQ12,0))</f>
        <v>4854.3366379339559</v>
      </c>
      <c r="BB8" s="14">
        <f>INDEX(BN13:BQ19, MATCH(AX8,BM13:BM19,0), MATCH(BB7,BN12:BQ12,0))</f>
        <v>2268.0150121096435</v>
      </c>
      <c r="BC8" s="15">
        <f t="shared" ref="BC8:BC13" si="7">SUM(AY8:BB8)</f>
        <v>13387.977650793999</v>
      </c>
      <c r="BE8" s="11" t="s">
        <v>119</v>
      </c>
      <c r="BF8" s="14">
        <f>INDEX(BU13:BX19, MATCH(BE8,BT13:BT19,0), MATCH(BF7,BU12:BX12,0))</f>
        <v>653.57675527975607</v>
      </c>
      <c r="BG8" s="14">
        <f>INDEX(BU13:BX19, MATCH(BE8,BT13:BT19,0), MATCH(BG7,BU12:BX12,0))</f>
        <v>3504.024799315579</v>
      </c>
      <c r="BH8" s="14">
        <f>INDEX(BU13:BX19, MATCH(BE8,BT13:BT19,0), MATCH(BH7,BU12:BX12,0))</f>
        <v>2241.7898360125341</v>
      </c>
      <c r="BI8" s="14">
        <f>INDEX(BU13:BX19, MATCH(BE8,BT13:BT19,0), MATCH(BI7,BU12:BX12,0))</f>
        <v>1463.3217869067196</v>
      </c>
      <c r="BJ8" s="15">
        <f t="shared" ref="BJ8:BJ13" si="8">SUM(BF8:BI8)</f>
        <v>7862.7131775145881</v>
      </c>
      <c r="BM8" t="s">
        <v>120</v>
      </c>
      <c r="BN8" t="s">
        <v>121</v>
      </c>
      <c r="BT8" t="s">
        <v>120</v>
      </c>
      <c r="BU8" t="s">
        <v>121</v>
      </c>
      <c r="CB8" t="s">
        <v>120</v>
      </c>
      <c r="CC8" t="s">
        <v>121</v>
      </c>
      <c r="CI8" t="s">
        <v>120</v>
      </c>
      <c r="CJ8" t="s">
        <v>121</v>
      </c>
    </row>
    <row r="9" spans="1:92" x14ac:dyDescent="0.45">
      <c r="B9" s="18">
        <f t="shared" ref="B9:D9" si="9">SUM(B7:B8)</f>
        <v>1</v>
      </c>
      <c r="C9" s="18">
        <f t="shared" si="9"/>
        <v>1</v>
      </c>
      <c r="D9" s="18">
        <f t="shared" si="9"/>
        <v>1</v>
      </c>
      <c r="E9" s="19">
        <f>SUM(E7:E8)</f>
        <v>1</v>
      </c>
      <c r="I9" s="18">
        <f t="shared" ref="I9:K9" si="10">SUM(I7:I8)</f>
        <v>1</v>
      </c>
      <c r="J9" s="18">
        <f t="shared" si="10"/>
        <v>0.99999999999999989</v>
      </c>
      <c r="K9" s="18">
        <f t="shared" si="10"/>
        <v>1</v>
      </c>
      <c r="L9" s="19">
        <f>SUM(L7:L8)</f>
        <v>1</v>
      </c>
      <c r="P9" s="18">
        <f t="shared" ref="P9:S9" si="11">SUM(P7:P8)</f>
        <v>1</v>
      </c>
      <c r="Q9" s="18">
        <f t="shared" si="11"/>
        <v>1</v>
      </c>
      <c r="R9" s="18">
        <f t="shared" si="11"/>
        <v>0.99999999999999989</v>
      </c>
      <c r="S9" s="19">
        <f t="shared" si="11"/>
        <v>1</v>
      </c>
      <c r="W9" s="20">
        <f t="shared" ref="W9:Y9" si="12">SUM(W7:W8)</f>
        <v>17871.323905656034</v>
      </c>
      <c r="X9" s="20">
        <f t="shared" si="12"/>
        <v>219389.85845747477</v>
      </c>
      <c r="Y9" s="20">
        <f t="shared" si="12"/>
        <v>959982.64073168812</v>
      </c>
      <c r="Z9" s="21">
        <f>SUM(Z7:Z8)</f>
        <v>1197243.823094819</v>
      </c>
      <c r="AD9" s="20">
        <f t="shared" ref="AD9:AF9" si="13">SUM(AD7:AD8)</f>
        <v>10077.754893448435</v>
      </c>
      <c r="AE9" s="20">
        <f t="shared" si="13"/>
        <v>140374.78645940722</v>
      </c>
      <c r="AF9" s="20">
        <f t="shared" si="13"/>
        <v>613557.53427707474</v>
      </c>
      <c r="AG9" s="21">
        <f>SUM(AG7:AG8)</f>
        <v>764010.07562993036</v>
      </c>
      <c r="AK9" s="20">
        <f t="shared" ref="AK9:AN9" si="14">SUM(AK7:AK8)</f>
        <v>7793.5690122076012</v>
      </c>
      <c r="AL9" s="20">
        <f t="shared" si="14"/>
        <v>79015.071998067549</v>
      </c>
      <c r="AM9" s="20">
        <f t="shared" si="14"/>
        <v>346425.10645461339</v>
      </c>
      <c r="AN9" s="21">
        <f t="shared" si="14"/>
        <v>433233.74746488855</v>
      </c>
      <c r="AQ9" s="11" t="s">
        <v>122</v>
      </c>
      <c r="AR9" s="14">
        <f t="shared" ref="AR9:AR13" si="15">AY9+BF9</f>
        <v>5934.3468775515848</v>
      </c>
      <c r="AS9" s="14">
        <f t="shared" si="3"/>
        <v>11722.503623556775</v>
      </c>
      <c r="AT9" s="14">
        <f t="shared" si="4"/>
        <v>10030.245962834135</v>
      </c>
      <c r="AU9" s="14">
        <f t="shared" si="5"/>
        <v>6326.6509123703609</v>
      </c>
      <c r="AV9" s="15">
        <f t="shared" si="6"/>
        <v>34013.747376312858</v>
      </c>
      <c r="AX9" s="11" t="s">
        <v>122</v>
      </c>
      <c r="AY9" s="14">
        <f>INDEX(BN13:BQ19, MATCH(AX9,BM13:BM19,0), MATCH(AY7,BN12:BQ12,0))</f>
        <v>3116.012646111616</v>
      </c>
      <c r="AZ9" s="14">
        <f>INDEX(BN13:BQ19, MATCH(AX9,BM13:BM19,0), MATCH(AZ7,BN12:BQ12,0))</f>
        <v>7114.4411067644896</v>
      </c>
      <c r="BA9" s="14">
        <f>INDEX(BN13:BQ19, MATCH(AX9,BM13:BM19,0), MATCH(BA7,BN12:BQ12,0))</f>
        <v>4304.9381831476303</v>
      </c>
      <c r="BB9" s="14">
        <f>INDEX(BN13:BQ19, MATCH(AX9,BM13:BM19,0), MATCH(BB7,BN12:BQ12,0))</f>
        <v>3345.264022957404</v>
      </c>
      <c r="BC9" s="15">
        <f t="shared" si="7"/>
        <v>17880.65595898114</v>
      </c>
      <c r="BE9" s="11" t="s">
        <v>122</v>
      </c>
      <c r="BF9" s="14">
        <f>INDEX(BU13:BX19, MATCH(BE9,BT13:BT19,0), MATCH(BF7,BU12:BX12,0))</f>
        <v>2818.3342314399692</v>
      </c>
      <c r="BG9" s="14">
        <f>INDEX(BU13:BX19, MATCH(BE9,BT13:BT19,0), MATCH(BG7,BU12:BX12,0))</f>
        <v>4608.0625167922863</v>
      </c>
      <c r="BH9" s="14">
        <f>INDEX(BU13:BX19, MATCH(BE9,BT13:BT19,0), MATCH(BH7,BU12:BX12,0))</f>
        <v>5725.3077796865055</v>
      </c>
      <c r="BI9" s="14">
        <f>INDEX(BU13:BX19, MATCH(BE9,BT13:BT19,0), MATCH(BI7,BU12:BX12,0))</f>
        <v>2981.3868894129569</v>
      </c>
      <c r="BJ9" s="15">
        <f t="shared" si="8"/>
        <v>16133.091417331718</v>
      </c>
      <c r="BM9" t="s">
        <v>123</v>
      </c>
      <c r="BN9" t="s">
        <v>1</v>
      </c>
      <c r="BT9" t="s">
        <v>123</v>
      </c>
      <c r="BU9" t="s">
        <v>1</v>
      </c>
      <c r="CB9" t="s">
        <v>123</v>
      </c>
      <c r="CC9" t="s">
        <v>1</v>
      </c>
      <c r="CI9" t="s">
        <v>123</v>
      </c>
      <c r="CJ9" t="s">
        <v>1</v>
      </c>
    </row>
    <row r="10" spans="1:92" x14ac:dyDescent="0.45">
      <c r="AQ10" s="11" t="s">
        <v>124</v>
      </c>
      <c r="AR10" s="14">
        <f t="shared" si="15"/>
        <v>2414.3493742026021</v>
      </c>
      <c r="AS10" s="14">
        <f t="shared" si="3"/>
        <v>139033.82888387609</v>
      </c>
      <c r="AT10" s="14">
        <f t="shared" si="4"/>
        <v>408683.24534165114</v>
      </c>
      <c r="AU10" s="14">
        <f t="shared" si="5"/>
        <v>362574.85561440827</v>
      </c>
      <c r="AV10" s="15">
        <f t="shared" si="6"/>
        <v>912706.27921413805</v>
      </c>
      <c r="AX10" s="11" t="s">
        <v>124</v>
      </c>
      <c r="AY10" s="14">
        <f>INDEX(BN13:BQ19, MATCH(AX10,BM13:BM19,0), MATCH(AY7,BN12:BQ12,0))</f>
        <v>1744.5804417438039</v>
      </c>
      <c r="AZ10" s="14">
        <f>INDEX(BN13:BQ19, MATCH(AX10,BM13:BM19,0), MATCH(AZ7,BN12:BQ12,0))</f>
        <v>84828.327389523154</v>
      </c>
      <c r="BA10" s="14">
        <f>INDEX(BN13:BQ19, MATCH(AX10,BM13:BM19,0), MATCH(BA7,BN12:BQ12,0))</f>
        <v>266294.57549456472</v>
      </c>
      <c r="BB10" s="14">
        <f>INDEX(BN13:BQ19, MATCH(AX10,BM13:BM19,0), MATCH(BB7,BN12:BQ12,0))</f>
        <v>215989.59108727658</v>
      </c>
      <c r="BC10" s="15">
        <f t="shared" si="7"/>
        <v>568857.07441310829</v>
      </c>
      <c r="BE10" s="11" t="s">
        <v>124</v>
      </c>
      <c r="BF10" s="14">
        <f>INDEX(BU13:BX19, MATCH(BE10,BT13:BT19,0), MATCH(BF7,BU12:BX12,0))</f>
        <v>669.76893245879796</v>
      </c>
      <c r="BG10" s="14">
        <f>INDEX(BU13:BX19, MATCH(BE10,BT13:BT19,0), MATCH(BG7,BU12:BX12,0))</f>
        <v>54205.501494352939</v>
      </c>
      <c r="BH10" s="14">
        <f>INDEX(BU13:BX19, MATCH(BE10,BT13:BT19,0), MATCH(BH7,BU12:BX12,0))</f>
        <v>142388.66984708642</v>
      </c>
      <c r="BI10" s="14">
        <f>INDEX(BU13:BX19, MATCH(BE10,BT13:BT19,0), MATCH(BI7,BU12:BX12,0))</f>
        <v>146585.26452713172</v>
      </c>
      <c r="BJ10" s="15">
        <f t="shared" si="8"/>
        <v>343849.20480102987</v>
      </c>
    </row>
    <row r="11" spans="1:92" x14ac:dyDescent="0.45">
      <c r="B11" s="10" t="s">
        <v>111</v>
      </c>
      <c r="C11" s="10" t="s">
        <v>112</v>
      </c>
      <c r="D11" s="10" t="s">
        <v>113</v>
      </c>
      <c r="E11" s="10" t="s">
        <v>114</v>
      </c>
      <c r="I11" s="10" t="s">
        <v>111</v>
      </c>
      <c r="J11" s="10" t="s">
        <v>112</v>
      </c>
      <c r="K11" s="10" t="s">
        <v>113</v>
      </c>
      <c r="L11" s="10" t="s">
        <v>114</v>
      </c>
      <c r="P11" s="10" t="s">
        <v>111</v>
      </c>
      <c r="Q11" s="10" t="s">
        <v>112</v>
      </c>
      <c r="R11" s="10" t="s">
        <v>113</v>
      </c>
      <c r="S11" s="10" t="s">
        <v>114</v>
      </c>
      <c r="W11" s="10" t="s">
        <v>111</v>
      </c>
      <c r="X11" s="10" t="s">
        <v>112</v>
      </c>
      <c r="Y11" s="10" t="s">
        <v>113</v>
      </c>
      <c r="Z11" s="10" t="s">
        <v>114</v>
      </c>
      <c r="AD11" s="10" t="s">
        <v>111</v>
      </c>
      <c r="AE11" s="10" t="s">
        <v>112</v>
      </c>
      <c r="AF11" s="10" t="s">
        <v>113</v>
      </c>
      <c r="AG11" s="10" t="s">
        <v>114</v>
      </c>
      <c r="AK11" s="10" t="s">
        <v>111</v>
      </c>
      <c r="AL11" s="10" t="s">
        <v>112</v>
      </c>
      <c r="AM11" s="10" t="s">
        <v>113</v>
      </c>
      <c r="AN11" s="10" t="s">
        <v>114</v>
      </c>
      <c r="AQ11" s="11" t="s">
        <v>125</v>
      </c>
      <c r="AR11" s="14">
        <f t="shared" si="15"/>
        <v>1908.2919930360358</v>
      </c>
      <c r="AS11" s="14">
        <f t="shared" si="3"/>
        <v>22721.156914703075</v>
      </c>
      <c r="AT11" s="14">
        <f t="shared" si="4"/>
        <v>45691.020666999801</v>
      </c>
      <c r="AU11" s="14">
        <f t="shared" si="5"/>
        <v>41116.196461889151</v>
      </c>
      <c r="AV11" s="15">
        <f t="shared" si="6"/>
        <v>111436.66603662806</v>
      </c>
      <c r="AX11" s="11" t="s">
        <v>125</v>
      </c>
      <c r="AY11" s="14">
        <f>INDEX(BN13:BQ19, MATCH(AX11,BM13:BM19,0), MATCH(AY7,BN12:BQ12,0))</f>
        <v>954.14599651801791</v>
      </c>
      <c r="AZ11" s="14">
        <f>INDEX(BN13:BQ19, MATCH(AX11,BM13:BM19,0), MATCH(AZ7,BN12:BQ12,0))</f>
        <v>14499.961276741158</v>
      </c>
      <c r="BA11" s="14">
        <f>INDEX(BN13:BQ19, MATCH(AX11,BM13:BM19,0), MATCH(BA7,BN12:BQ12,0))</f>
        <v>31989.615797650062</v>
      </c>
      <c r="BB11" s="14">
        <f>INDEX(BN13:BQ19, MATCH(AX11,BM13:BM19,0), MATCH(BB7,BN12:BQ12,0))</f>
        <v>28399.172913163053</v>
      </c>
      <c r="BC11" s="15">
        <f t="shared" si="7"/>
        <v>75842.895984072296</v>
      </c>
      <c r="BE11" s="11" t="s">
        <v>125</v>
      </c>
      <c r="BF11" s="14">
        <f>INDEX(BU13:BX19, MATCH(BE11,BT13:BT19,0), MATCH(BF7,BU12:BX12,0))</f>
        <v>954.14599651801791</v>
      </c>
      <c r="BG11" s="14">
        <f>INDEX(BU13:BX19, MATCH(BE11,BT13:BT19,0), MATCH(BG7,BU12:BX12,0))</f>
        <v>8221.1956379619151</v>
      </c>
      <c r="BH11" s="14">
        <f>INDEX(BU13:BX19, MATCH(BE11,BT13:BT19,0), MATCH(BH7,BU12:BX12,0))</f>
        <v>13701.404869349735</v>
      </c>
      <c r="BI11" s="14">
        <f>INDEX(BU13:BX19, MATCH(BE11,BT13:BT19,0), MATCH(BI7,BU12:BX12,0))</f>
        <v>12717.023548726094</v>
      </c>
      <c r="BJ11" s="15">
        <f t="shared" si="8"/>
        <v>35593.770052555759</v>
      </c>
      <c r="BM11" t="s">
        <v>126</v>
      </c>
      <c r="BN11" t="s">
        <v>127</v>
      </c>
      <c r="BO11"/>
      <c r="BP11"/>
      <c r="BQ11"/>
      <c r="BR11"/>
      <c r="BS11"/>
      <c r="BT11" t="s">
        <v>126</v>
      </c>
      <c r="BU11" t="s">
        <v>127</v>
      </c>
      <c r="BV11"/>
      <c r="BW11"/>
      <c r="BX11"/>
      <c r="BY11"/>
      <c r="CB11" t="s">
        <v>128</v>
      </c>
      <c r="CC11" t="s">
        <v>127</v>
      </c>
      <c r="CD11"/>
      <c r="CE11"/>
      <c r="CF11"/>
      <c r="CG11"/>
      <c r="CH11"/>
      <c r="CI11" t="s">
        <v>128</v>
      </c>
      <c r="CJ11" t="s">
        <v>127</v>
      </c>
      <c r="CK11"/>
      <c r="CL11"/>
      <c r="CM11"/>
      <c r="CN11"/>
    </row>
    <row r="12" spans="1:92" x14ac:dyDescent="0.45">
      <c r="A12" s="11" t="s">
        <v>129</v>
      </c>
      <c r="B12" s="16">
        <f>(AD12+AK12) / (AD14+AK14)</f>
        <v>0.82413561017940995</v>
      </c>
      <c r="C12" s="16">
        <f>(AE12+AL12) / (AE14+AL14)</f>
        <v>0.56143910152015453</v>
      </c>
      <c r="D12" s="16">
        <f>(AF12+AM12) / (AF14+AM14)</f>
        <v>0.60170247841228686</v>
      </c>
      <c r="E12" s="17">
        <f>(AG12+AN12) / (AG14+AN14)</f>
        <v>0.61547259831673251</v>
      </c>
      <c r="H12" s="11" t="s">
        <v>129</v>
      </c>
      <c r="I12" s="16">
        <f>AD12/AD14</f>
        <v>0.83566518120644817</v>
      </c>
      <c r="J12" s="16">
        <f>AE12/AE14</f>
        <v>0.55723934833792588</v>
      </c>
      <c r="K12" s="16">
        <f>AF12/AF14</f>
        <v>0.51786592085571348</v>
      </c>
      <c r="L12" s="17">
        <f>AG12/AG14</f>
        <v>0.57184001648832283</v>
      </c>
      <c r="O12" s="11" t="s">
        <v>129</v>
      </c>
      <c r="P12" s="16">
        <f>AK12/AK14</f>
        <v>0.81175302080619938</v>
      </c>
      <c r="Q12" s="16">
        <f>AL12/AL14</f>
        <v>0.56804892960683873</v>
      </c>
      <c r="R12" s="16">
        <f>AM12/AM14</f>
        <v>0.70148489786681678</v>
      </c>
      <c r="S12" s="17">
        <f>AN12/AN14</f>
        <v>0.67232967136249722</v>
      </c>
      <c r="V12" s="11" t="s">
        <v>129</v>
      </c>
      <c r="W12" s="14">
        <f t="shared" ref="W12:W13" si="16">AD12+AK12</f>
        <v>5934.3468775515848</v>
      </c>
      <c r="X12" s="14">
        <f t="shared" ref="X12:X13" si="17">AE12+AL12</f>
        <v>11722.503623556775</v>
      </c>
      <c r="Y12" s="14">
        <f t="shared" ref="Y12:Y13" si="18">AF12+AM12</f>
        <v>16356.896875204497</v>
      </c>
      <c r="Z12" s="15">
        <f>SUM(W12:Y12)</f>
        <v>34013.747376312858</v>
      </c>
      <c r="AC12" s="11" t="s">
        <v>129</v>
      </c>
      <c r="AD12" s="14">
        <f>SUM(AY9)</f>
        <v>3116.012646111616</v>
      </c>
      <c r="AE12" s="14">
        <f>SUM(AZ9)</f>
        <v>7114.4411067644896</v>
      </c>
      <c r="AF12" s="14">
        <f>SUM(BA9:BB9)</f>
        <v>7650.2022061050338</v>
      </c>
      <c r="AG12" s="15">
        <f>SUM(AD12:AF12)</f>
        <v>17880.65595898114</v>
      </c>
      <c r="AJ12" s="11" t="s">
        <v>129</v>
      </c>
      <c r="AK12" s="14">
        <f>SUM(BF9)</f>
        <v>2818.3342314399692</v>
      </c>
      <c r="AL12" s="14">
        <f>SUM(BG9)</f>
        <v>4608.0625167922863</v>
      </c>
      <c r="AM12" s="14">
        <f>SUM(BH9:BI9)</f>
        <v>8706.6946690994628</v>
      </c>
      <c r="AN12" s="15">
        <f>SUM(AK12:AM12)</f>
        <v>16133.091417331718</v>
      </c>
      <c r="AQ12" s="11" t="s">
        <v>130</v>
      </c>
      <c r="AR12" s="14">
        <f t="shared" si="15"/>
        <v>170.217035631882</v>
      </c>
      <c r="AS12" s="14">
        <f t="shared" si="3"/>
        <v>18372.408950048415</v>
      </c>
      <c r="AT12" s="14">
        <f t="shared" si="4"/>
        <v>29021.588209663831</v>
      </c>
      <c r="AU12" s="14">
        <f t="shared" si="5"/>
        <v>18060.13160929544</v>
      </c>
      <c r="AV12" s="15">
        <f t="shared" si="6"/>
        <v>65624.345804639568</v>
      </c>
      <c r="AX12" s="11" t="s">
        <v>130</v>
      </c>
      <c r="AY12" s="14">
        <f>INDEX(BN13:BQ19, MATCH(AX12,BM13:BM19,0), MATCH(AY7,BN12:BQ12,0))</f>
        <v>0</v>
      </c>
      <c r="AZ12" s="14">
        <f>INDEX(BN13:BQ19, MATCH(AX12,BM13:BM19,0), MATCH(AZ7,BN12:BQ12,0))</f>
        <v>14428.026292138329</v>
      </c>
      <c r="BA12" s="14">
        <f>INDEX(BN13:BQ19, MATCH(AX12,BM13:BM19,0), MATCH(BA7,BN12:BQ12,0))</f>
        <v>21691.595432822185</v>
      </c>
      <c r="BB12" s="14">
        <f>INDEX(BN13:BQ19, MATCH(AX12,BM13:BM19,0), MATCH(BB7,BN12:BQ12,0))</f>
        <v>12568.500880613043</v>
      </c>
      <c r="BC12" s="15">
        <f t="shared" si="7"/>
        <v>48688.122605573553</v>
      </c>
      <c r="BE12" s="11" t="s">
        <v>130</v>
      </c>
      <c r="BF12" s="14">
        <f>INDEX(BU13:BX19, MATCH(BE12,BT13:BT19,0), MATCH(BF7,BU12:BX12,0))</f>
        <v>170.217035631882</v>
      </c>
      <c r="BG12" s="14">
        <f>INDEX(BU13:BX19, MATCH(BE12,BT13:BT19,0), MATCH(BG7,BU12:BX12,0))</f>
        <v>3944.3826579100873</v>
      </c>
      <c r="BH12" s="14">
        <f>INDEX(BU13:BX19, MATCH(BE12,BT13:BT19,0), MATCH(BH7,BU12:BX12,0))</f>
        <v>7329.9927768416464</v>
      </c>
      <c r="BI12" s="14">
        <f>INDEX(BU13:BX19, MATCH(BE12,BT13:BT19,0), MATCH(BI7,BU12:BX12,0))</f>
        <v>5491.6307286823976</v>
      </c>
      <c r="BJ12" s="15">
        <f t="shared" si="8"/>
        <v>16936.223199066015</v>
      </c>
      <c r="BM12" t="s">
        <v>131</v>
      </c>
      <c r="BN12">
        <v>0</v>
      </c>
      <c r="BO12">
        <v>1</v>
      </c>
      <c r="BP12">
        <v>2</v>
      </c>
      <c r="BQ12">
        <v>3</v>
      </c>
      <c r="BR12" t="s">
        <v>132</v>
      </c>
      <c r="BS12"/>
      <c r="BT12" t="s">
        <v>131</v>
      </c>
      <c r="BU12">
        <v>0</v>
      </c>
      <c r="BV12">
        <v>1</v>
      </c>
      <c r="BW12">
        <v>2</v>
      </c>
      <c r="BX12">
        <v>3</v>
      </c>
      <c r="BY12" t="s">
        <v>132</v>
      </c>
      <c r="CB12" t="s">
        <v>131</v>
      </c>
      <c r="CC12">
        <v>0</v>
      </c>
      <c r="CD12">
        <v>1</v>
      </c>
      <c r="CE12">
        <v>2</v>
      </c>
      <c r="CF12">
        <v>3</v>
      </c>
      <c r="CG12" t="s">
        <v>132</v>
      </c>
      <c r="CH12"/>
      <c r="CI12" t="s">
        <v>131</v>
      </c>
      <c r="CJ12">
        <v>0</v>
      </c>
      <c r="CK12">
        <v>1</v>
      </c>
      <c r="CL12">
        <v>2</v>
      </c>
      <c r="CM12">
        <v>3</v>
      </c>
      <c r="CN12" t="s">
        <v>132</v>
      </c>
    </row>
    <row r="13" spans="1:92" x14ac:dyDescent="0.45">
      <c r="A13" s="11" t="s">
        <v>133</v>
      </c>
      <c r="B13" s="16">
        <f>(AD13+AK13) / (AD14+AK14)</f>
        <v>0.17586438982058997</v>
      </c>
      <c r="C13" s="16">
        <f>(AE13+AL13) / (AE14+AL14)</f>
        <v>0.43856089847984525</v>
      </c>
      <c r="D13" s="16">
        <f>(AF13+AM13) / (AF14+AM14)</f>
        <v>0.39829752158771314</v>
      </c>
      <c r="E13" s="17">
        <f>(AG13+AN13) / (AG14+AN14)</f>
        <v>0.38452740168326754</v>
      </c>
      <c r="H13" s="11" t="s">
        <v>133</v>
      </c>
      <c r="I13" s="16">
        <f>AD13/AD14</f>
        <v>0.16433481879355186</v>
      </c>
      <c r="J13" s="16">
        <f>AE13/AE14</f>
        <v>0.44276065166207412</v>
      </c>
      <c r="K13" s="16">
        <f>AF13/AF14</f>
        <v>0.48213407914428646</v>
      </c>
      <c r="L13" s="13">
        <f>AG13/AG14</f>
        <v>0.42815998351167717</v>
      </c>
      <c r="O13" s="11" t="s">
        <v>133</v>
      </c>
      <c r="P13" s="16">
        <f>AK13/AK14</f>
        <v>0.18824697919380068</v>
      </c>
      <c r="Q13" s="16">
        <f>AL13/AL14</f>
        <v>0.43195107039316127</v>
      </c>
      <c r="R13" s="16">
        <f>AM13/AM14</f>
        <v>0.29851510213318327</v>
      </c>
      <c r="S13" s="13">
        <f>AN13/AN14</f>
        <v>0.32767032863750278</v>
      </c>
      <c r="V13" s="11" t="s">
        <v>133</v>
      </c>
      <c r="W13" s="14">
        <f t="shared" si="16"/>
        <v>1266.3453437925559</v>
      </c>
      <c r="X13" s="14">
        <f t="shared" si="17"/>
        <v>9156.8822115531766</v>
      </c>
      <c r="Y13" s="14">
        <f t="shared" si="18"/>
        <v>10827.463272962854</v>
      </c>
      <c r="Z13" s="15">
        <f>SUM(W13:Y13)</f>
        <v>21250.690828308587</v>
      </c>
      <c r="AC13" s="11" t="s">
        <v>133</v>
      </c>
      <c r="AD13" s="14">
        <f>SUM(AY8)</f>
        <v>612.76858851279997</v>
      </c>
      <c r="AE13" s="14">
        <f>SUM(AZ8)</f>
        <v>5652.8574122375985</v>
      </c>
      <c r="AF13" s="14">
        <f>SUM(BA8:BB8)</f>
        <v>7122.3516500435999</v>
      </c>
      <c r="AG13" s="15">
        <f>SUM(AD13:AF13)</f>
        <v>13387.977650793999</v>
      </c>
      <c r="AJ13" s="11" t="s">
        <v>133</v>
      </c>
      <c r="AK13" s="14">
        <f>SUM(BF8)</f>
        <v>653.57675527975607</v>
      </c>
      <c r="AL13" s="14">
        <f>SUM(BG8)</f>
        <v>3504.024799315579</v>
      </c>
      <c r="AM13" s="14">
        <f>SUM(BH8:BI8)</f>
        <v>3705.1116229192539</v>
      </c>
      <c r="AN13" s="15">
        <f>SUM(AK13:AM13)</f>
        <v>7862.713177514589</v>
      </c>
      <c r="AQ13" s="11" t="s">
        <v>134</v>
      </c>
      <c r="AR13" s="14">
        <f t="shared" si="15"/>
        <v>6177.7732814413757</v>
      </c>
      <c r="AS13" s="14">
        <f t="shared" si="3"/>
        <v>18383.077873737213</v>
      </c>
      <c r="AT13" s="14">
        <f t="shared" si="4"/>
        <v>17076.803858704341</v>
      </c>
      <c r="AU13" s="14">
        <f t="shared" si="5"/>
        <v>10574.438820908916</v>
      </c>
      <c r="AV13" s="15">
        <f t="shared" si="6"/>
        <v>52212.093834791849</v>
      </c>
      <c r="AX13" s="11" t="s">
        <v>134</v>
      </c>
      <c r="AY13" s="14">
        <f>INDEX(BN13:BQ19, MATCH(AX13,BM13:BM19,0), MATCH(AY7,BN12:BQ12,0))</f>
        <v>3650.2472205621971</v>
      </c>
      <c r="AZ13" s="14">
        <f>INDEX(BN13:BQ19, MATCH(AX13,BM13:BM19,0), MATCH(AZ7,BN12:BQ12,0))</f>
        <v>13851.172982002479</v>
      </c>
      <c r="BA13" s="14">
        <f>INDEX(BN13:BQ19, MATCH(AX13,BM13:BM19,0), MATCH(BA7,BN12:BQ12,0))</f>
        <v>13701.96439602787</v>
      </c>
      <c r="BB13" s="14">
        <f>INDEX(BN13:BQ19, MATCH(AX13,BM13:BM19,0), MATCH(BB7,BN12:BQ12,0))</f>
        <v>8149.9644188087041</v>
      </c>
      <c r="BC13" s="15">
        <f t="shared" si="7"/>
        <v>39353.349017401255</v>
      </c>
      <c r="BE13" s="11" t="s">
        <v>134</v>
      </c>
      <c r="BF13" s="14">
        <f>INDEX(BU13:BX19, MATCH(BE13,BT13:BT19,0), MATCH(BF7,BU12:BX12,0))</f>
        <v>2527.5260608791782</v>
      </c>
      <c r="BG13" s="14">
        <f>INDEX(BU13:BX19, MATCH(BE13,BT13:BT19,0), MATCH(BG7,BU12:BX12,0))</f>
        <v>4531.9048917347345</v>
      </c>
      <c r="BH13" s="14">
        <f>INDEX(BU13:BX19, MATCH(BE13,BT13:BT19,0), MATCH(BH7,BU12:BX12,0))</f>
        <v>3374.8394626764725</v>
      </c>
      <c r="BI13" s="14">
        <f>INDEX(BU13:BX19, MATCH(BE13,BT13:BT19,0), MATCH(BI7,BU12:BX12,0))</f>
        <v>2424.4744021002125</v>
      </c>
      <c r="BJ13" s="15">
        <f t="shared" si="8"/>
        <v>12858.744817390598</v>
      </c>
      <c r="BM13" s="22" t="s">
        <v>119</v>
      </c>
      <c r="BN13" s="23">
        <v>612.76858851279997</v>
      </c>
      <c r="BO13" s="23">
        <v>5652.8574122375985</v>
      </c>
      <c r="BP13" s="23">
        <v>4854.3366379339559</v>
      </c>
      <c r="BQ13" s="23">
        <v>2268.0150121096435</v>
      </c>
      <c r="BR13" s="23">
        <v>13387.977650793999</v>
      </c>
      <c r="BS13"/>
      <c r="BT13" s="22" t="s">
        <v>119</v>
      </c>
      <c r="BU13" s="23">
        <v>653.57675527975607</v>
      </c>
      <c r="BV13" s="23">
        <v>3504.024799315579</v>
      </c>
      <c r="BW13" s="23">
        <v>2241.7898360125341</v>
      </c>
      <c r="BX13" s="23">
        <v>1463.3217869067196</v>
      </c>
      <c r="BY13" s="23">
        <v>7862.7131775145881</v>
      </c>
      <c r="CB13" s="22" t="s">
        <v>119</v>
      </c>
      <c r="CC13" s="23">
        <v>2</v>
      </c>
      <c r="CD13" s="23">
        <v>53</v>
      </c>
      <c r="CE13" s="23">
        <v>51</v>
      </c>
      <c r="CF13" s="23">
        <v>19</v>
      </c>
      <c r="CG13" s="23">
        <v>125</v>
      </c>
      <c r="CH13"/>
      <c r="CI13" s="22" t="s">
        <v>119</v>
      </c>
      <c r="CJ13" s="23">
        <v>2</v>
      </c>
      <c r="CK13" s="23">
        <v>27</v>
      </c>
      <c r="CL13" s="23">
        <v>22</v>
      </c>
      <c r="CM13" s="23">
        <v>11</v>
      </c>
      <c r="CN13" s="23">
        <v>62</v>
      </c>
    </row>
    <row r="14" spans="1:92" x14ac:dyDescent="0.45">
      <c r="B14" s="18">
        <f t="shared" ref="B14:D14" si="19">SUM(B12:B13)</f>
        <v>0.99999999999999989</v>
      </c>
      <c r="C14" s="18">
        <f t="shared" si="19"/>
        <v>0.99999999999999978</v>
      </c>
      <c r="D14" s="18">
        <f t="shared" si="19"/>
        <v>1</v>
      </c>
      <c r="E14" s="19">
        <f>SUM(E12:E13)</f>
        <v>1</v>
      </c>
      <c r="I14" s="18">
        <f t="shared" ref="I14:K14" si="20">SUM(I12:I13)</f>
        <v>1</v>
      </c>
      <c r="J14" s="18">
        <f t="shared" si="20"/>
        <v>1</v>
      </c>
      <c r="K14" s="18">
        <f t="shared" si="20"/>
        <v>1</v>
      </c>
      <c r="L14" s="19">
        <f>SUM(L12:L13)</f>
        <v>1</v>
      </c>
      <c r="P14" s="18">
        <f t="shared" ref="P14:S14" si="21">SUM(P12:P13)</f>
        <v>1</v>
      </c>
      <c r="Q14" s="18">
        <f t="shared" si="21"/>
        <v>1</v>
      </c>
      <c r="R14" s="18">
        <f t="shared" si="21"/>
        <v>1</v>
      </c>
      <c r="S14" s="19">
        <f t="shared" si="21"/>
        <v>1</v>
      </c>
      <c r="W14" s="20">
        <f t="shared" ref="W14:Z14" si="22">SUM(W12:W13)</f>
        <v>7200.6922213441412</v>
      </c>
      <c r="X14" s="20">
        <f t="shared" si="22"/>
        <v>20879.385835109952</v>
      </c>
      <c r="Y14" s="20">
        <f t="shared" si="22"/>
        <v>27184.36014816735</v>
      </c>
      <c r="Z14" s="21">
        <f t="shared" si="22"/>
        <v>55264.438204621445</v>
      </c>
      <c r="AD14" s="20">
        <f t="shared" ref="AD14:AG14" si="23">SUM(AD12:AD13)</f>
        <v>3728.7812346244159</v>
      </c>
      <c r="AE14" s="20">
        <f t="shared" si="23"/>
        <v>12767.298519002088</v>
      </c>
      <c r="AF14" s="20">
        <f t="shared" si="23"/>
        <v>14772.553856148634</v>
      </c>
      <c r="AG14" s="21">
        <f t="shared" si="23"/>
        <v>31268.633609775141</v>
      </c>
      <c r="AK14" s="20">
        <f t="shared" ref="AK14:AN14" si="24">SUM(AK12:AK13)</f>
        <v>3471.9109867197253</v>
      </c>
      <c r="AL14" s="20">
        <f t="shared" si="24"/>
        <v>8112.0873161078653</v>
      </c>
      <c r="AM14" s="20">
        <f t="shared" si="24"/>
        <v>12411.806292018717</v>
      </c>
      <c r="AN14" s="21">
        <f t="shared" si="24"/>
        <v>23995.804594846308</v>
      </c>
      <c r="AR14" s="20">
        <f>SUM(AR8:AR13)</f>
        <v>17871.323905656038</v>
      </c>
      <c r="AS14" s="20">
        <f>SUM(AS8:AS13)</f>
        <v>219389.85845747474</v>
      </c>
      <c r="AT14" s="20">
        <f>SUM(AT8:AT13)</f>
        <v>517599.03051379969</v>
      </c>
      <c r="AU14" s="20">
        <f>SUM(AU8:AU13)</f>
        <v>442383.61021788843</v>
      </c>
      <c r="AV14" s="21">
        <f>SUM(AV8:AV13)</f>
        <v>1197243.823094819</v>
      </c>
      <c r="AY14" s="20">
        <f>SUM(AY8:AY13)</f>
        <v>10077.754893448437</v>
      </c>
      <c r="AZ14" s="20">
        <f>SUM(AZ8:AZ13)</f>
        <v>140374.78645940722</v>
      </c>
      <c r="BA14" s="20">
        <f>SUM(BA8:BA13)</f>
        <v>342837.02594214643</v>
      </c>
      <c r="BB14" s="20">
        <f>SUM(BB8:BB13)</f>
        <v>270720.50833492843</v>
      </c>
      <c r="BC14" s="21">
        <f>SUM(BC8:BC13)</f>
        <v>764010.07562993036</v>
      </c>
      <c r="BF14" s="20">
        <f>SUM(BF8:BF13)</f>
        <v>7793.5690122076012</v>
      </c>
      <c r="BG14" s="20">
        <f>SUM(BG8:BG13)</f>
        <v>79015.071998067549</v>
      </c>
      <c r="BH14" s="20">
        <f>SUM(BH8:BH13)</f>
        <v>174762.00457165332</v>
      </c>
      <c r="BI14" s="20">
        <f>SUM(BI8:BI13)</f>
        <v>171663.10188296009</v>
      </c>
      <c r="BJ14" s="21">
        <f>SUM(BJ8:BJ13)</f>
        <v>433233.74746488855</v>
      </c>
      <c r="BM14" s="22" t="s">
        <v>122</v>
      </c>
      <c r="BN14" s="23">
        <v>3116.012646111616</v>
      </c>
      <c r="BO14" s="23">
        <v>7114.4411067644896</v>
      </c>
      <c r="BP14" s="23">
        <v>4304.9381831476303</v>
      </c>
      <c r="BQ14" s="23">
        <v>3345.264022957404</v>
      </c>
      <c r="BR14" s="23">
        <v>17880.65595898114</v>
      </c>
      <c r="BS14"/>
      <c r="BT14" s="22" t="s">
        <v>122</v>
      </c>
      <c r="BU14" s="23">
        <v>2818.3342314399692</v>
      </c>
      <c r="BV14" s="23">
        <v>4608.0625167922863</v>
      </c>
      <c r="BW14" s="23">
        <v>5725.3077796865055</v>
      </c>
      <c r="BX14" s="23">
        <v>2981.3868894129569</v>
      </c>
      <c r="BY14" s="23">
        <v>16133.091417331718</v>
      </c>
      <c r="CB14" s="22" t="s">
        <v>122</v>
      </c>
      <c r="CC14" s="23">
        <v>10</v>
      </c>
      <c r="CD14" s="23">
        <v>57</v>
      </c>
      <c r="CE14" s="23">
        <v>38</v>
      </c>
      <c r="CF14" s="23">
        <v>23</v>
      </c>
      <c r="CG14" s="23">
        <v>128</v>
      </c>
      <c r="CH14"/>
      <c r="CI14" s="22" t="s">
        <v>122</v>
      </c>
      <c r="CJ14" s="23">
        <v>10</v>
      </c>
      <c r="CK14" s="23">
        <v>40</v>
      </c>
      <c r="CL14" s="23">
        <v>40</v>
      </c>
      <c r="CM14" s="23">
        <v>20</v>
      </c>
      <c r="CN14" s="23">
        <v>110</v>
      </c>
    </row>
    <row r="15" spans="1:92" x14ac:dyDescent="0.45">
      <c r="BM15" s="22" t="s">
        <v>124</v>
      </c>
      <c r="BN15" s="23">
        <v>1744.5804417438039</v>
      </c>
      <c r="BO15" s="23">
        <v>84828.327389523154</v>
      </c>
      <c r="BP15" s="23">
        <v>266294.57549456472</v>
      </c>
      <c r="BQ15" s="23">
        <v>215989.59108727658</v>
      </c>
      <c r="BR15" s="23">
        <v>568857.07441310829</v>
      </c>
      <c r="BS15"/>
      <c r="BT15" s="22" t="s">
        <v>124</v>
      </c>
      <c r="BU15" s="23">
        <v>669.76893245879796</v>
      </c>
      <c r="BV15" s="23">
        <v>54205.501494352939</v>
      </c>
      <c r="BW15" s="23">
        <v>142388.66984708642</v>
      </c>
      <c r="BX15" s="23">
        <v>146585.26452713172</v>
      </c>
      <c r="BY15" s="23">
        <v>343849.20480102987</v>
      </c>
      <c r="CB15" s="22" t="s">
        <v>124</v>
      </c>
      <c r="CC15" s="23">
        <v>6</v>
      </c>
      <c r="CD15" s="23">
        <v>734</v>
      </c>
      <c r="CE15" s="23">
        <v>2744</v>
      </c>
      <c r="CF15" s="23">
        <v>1706</v>
      </c>
      <c r="CG15" s="23">
        <v>5190</v>
      </c>
      <c r="CH15"/>
      <c r="CI15" s="22" t="s">
        <v>124</v>
      </c>
      <c r="CJ15" s="23">
        <v>2</v>
      </c>
      <c r="CK15" s="23">
        <v>435</v>
      </c>
      <c r="CL15" s="23">
        <v>1441</v>
      </c>
      <c r="CM15" s="23">
        <v>1123</v>
      </c>
      <c r="CN15" s="23">
        <v>3001</v>
      </c>
    </row>
    <row r="16" spans="1:92" x14ac:dyDescent="0.45">
      <c r="B16" s="10" t="s">
        <v>111</v>
      </c>
      <c r="C16" s="10" t="s">
        <v>112</v>
      </c>
      <c r="D16" s="10" t="s">
        <v>113</v>
      </c>
      <c r="E16" s="10" t="s">
        <v>114</v>
      </c>
      <c r="I16" s="10" t="s">
        <v>111</v>
      </c>
      <c r="J16" s="10" t="s">
        <v>112</v>
      </c>
      <c r="K16" s="10" t="s">
        <v>113</v>
      </c>
      <c r="L16" s="10" t="s">
        <v>114</v>
      </c>
      <c r="P16" s="10" t="s">
        <v>111</v>
      </c>
      <c r="Q16" s="10" t="s">
        <v>112</v>
      </c>
      <c r="R16" s="10" t="s">
        <v>113</v>
      </c>
      <c r="S16" s="10" t="s">
        <v>114</v>
      </c>
      <c r="W16" s="10" t="s">
        <v>111</v>
      </c>
      <c r="X16" s="10" t="s">
        <v>112</v>
      </c>
      <c r="Y16" s="10" t="s">
        <v>113</v>
      </c>
      <c r="Z16" s="10" t="s">
        <v>114</v>
      </c>
      <c r="AD16" s="10" t="s">
        <v>111</v>
      </c>
      <c r="AE16" s="10" t="s">
        <v>112</v>
      </c>
      <c r="AF16" s="10" t="s">
        <v>113</v>
      </c>
      <c r="AG16" s="10" t="s">
        <v>114</v>
      </c>
      <c r="AK16" s="10" t="s">
        <v>111</v>
      </c>
      <c r="AL16" s="10" t="s">
        <v>112</v>
      </c>
      <c r="AM16" s="10" t="s">
        <v>113</v>
      </c>
      <c r="AN16" s="10" t="s">
        <v>114</v>
      </c>
      <c r="BM16" s="22" t="s">
        <v>125</v>
      </c>
      <c r="BN16" s="23">
        <v>954.14599651801791</v>
      </c>
      <c r="BO16" s="23">
        <v>14499.961276741158</v>
      </c>
      <c r="BP16" s="23">
        <v>31989.615797650062</v>
      </c>
      <c r="BQ16" s="23">
        <v>28399.172913163053</v>
      </c>
      <c r="BR16" s="23">
        <v>75842.895984072296</v>
      </c>
      <c r="BS16"/>
      <c r="BT16" s="22" t="s">
        <v>125</v>
      </c>
      <c r="BU16" s="23">
        <v>954.14599651801791</v>
      </c>
      <c r="BV16" s="23">
        <v>8221.1956379619151</v>
      </c>
      <c r="BW16" s="23">
        <v>13701.404869349735</v>
      </c>
      <c r="BX16" s="23">
        <v>12717.023548726094</v>
      </c>
      <c r="BY16" s="23">
        <v>35593.770052555759</v>
      </c>
      <c r="CB16" s="22" t="s">
        <v>125</v>
      </c>
      <c r="CC16" s="23">
        <v>3</v>
      </c>
      <c r="CD16" s="23">
        <v>112</v>
      </c>
      <c r="CE16" s="23">
        <v>299</v>
      </c>
      <c r="CF16" s="23">
        <v>206</v>
      </c>
      <c r="CG16" s="23">
        <v>620</v>
      </c>
      <c r="CH16"/>
      <c r="CI16" s="22" t="s">
        <v>125</v>
      </c>
      <c r="CJ16" s="23">
        <v>3</v>
      </c>
      <c r="CK16" s="23">
        <v>54</v>
      </c>
      <c r="CL16" s="23">
        <v>124</v>
      </c>
      <c r="CM16" s="23">
        <v>87</v>
      </c>
      <c r="CN16" s="23">
        <v>268</v>
      </c>
    </row>
    <row r="17" spans="1:92" x14ac:dyDescent="0.45">
      <c r="A17" s="11" t="s">
        <v>135</v>
      </c>
      <c r="B17" s="28">
        <v>0</v>
      </c>
      <c r="C17" s="16">
        <f>(AE17+AL17) / (AE19+AL19)</f>
        <v>0.7718638748864457</v>
      </c>
      <c r="D17" s="16">
        <f>(AF17+AM17) / (AF19+AM19)</f>
        <v>0.85208045616776118</v>
      </c>
      <c r="E17" s="17">
        <f>(AG17+AN17) / (AG19+AN19)</f>
        <v>0.83752401701303636</v>
      </c>
      <c r="H17" s="11" t="s">
        <v>135</v>
      </c>
      <c r="I17" s="28">
        <v>0</v>
      </c>
      <c r="J17" s="16">
        <f>AE17/AE19</f>
        <v>0.74570213900250193</v>
      </c>
      <c r="K17" s="16">
        <f>AF17/AF19</f>
        <v>0.83594476904944015</v>
      </c>
      <c r="L17" s="17">
        <f>AG17/AG19</f>
        <v>0.82040213864885159</v>
      </c>
      <c r="O17" s="11" t="s">
        <v>135</v>
      </c>
      <c r="P17" s="28">
        <v>0</v>
      </c>
      <c r="Q17" s="16">
        <f>AL17/AL19</f>
        <v>0.81670362551998532</v>
      </c>
      <c r="R17" s="16">
        <f>AM17/AM19</f>
        <v>0.88044369356035335</v>
      </c>
      <c r="S17" s="17">
        <f>AN17/AN19</f>
        <v>0.86747540357896347</v>
      </c>
      <c r="V17" s="11" t="s">
        <v>135</v>
      </c>
      <c r="W17" s="14">
        <f t="shared" ref="W17:W18" si="25">AD17+AK17</f>
        <v>2414.3493742026021</v>
      </c>
      <c r="X17" s="14">
        <f t="shared" ref="X17:X18" si="26">AE17+AL17</f>
        <v>139033.82888387609</v>
      </c>
      <c r="Y17" s="14">
        <f t="shared" ref="Y17:Y18" si="27">AF17+AM17</f>
        <v>771258.10095605941</v>
      </c>
      <c r="Z17" s="15">
        <f>SUM(W17:Y17)</f>
        <v>912706.27921413817</v>
      </c>
      <c r="AC17" s="11" t="s">
        <v>135</v>
      </c>
      <c r="AD17" s="14">
        <f>SUM(AY10)</f>
        <v>1744.5804417438039</v>
      </c>
      <c r="AE17" s="14">
        <f>SUM(AZ10)</f>
        <v>84828.327389523154</v>
      </c>
      <c r="AF17" s="14">
        <f>SUM(BA10:BB10)</f>
        <v>482284.1665818413</v>
      </c>
      <c r="AG17" s="15">
        <f>SUM(AD17:AF17)</f>
        <v>568857.07441310829</v>
      </c>
      <c r="AJ17" s="11" t="s">
        <v>135</v>
      </c>
      <c r="AK17" s="14">
        <f>SUM(BF10)</f>
        <v>669.76893245879796</v>
      </c>
      <c r="AL17" s="14">
        <f>SUM(BG10)</f>
        <v>54205.501494352939</v>
      </c>
      <c r="AM17" s="14">
        <f>SUM(BH10:BI10)</f>
        <v>288973.93437421811</v>
      </c>
      <c r="AN17" s="15">
        <f>SUM(AK17:AM17)</f>
        <v>343849.20480102987</v>
      </c>
      <c r="BM17" s="22" t="s">
        <v>130</v>
      </c>
      <c r="BN17" s="23"/>
      <c r="BO17" s="23">
        <v>14428.026292138329</v>
      </c>
      <c r="BP17" s="23">
        <v>21691.595432822185</v>
      </c>
      <c r="BQ17" s="23">
        <v>12568.500880613043</v>
      </c>
      <c r="BR17" s="23">
        <v>48688.122605573553</v>
      </c>
      <c r="BS17"/>
      <c r="BT17" s="22" t="s">
        <v>130</v>
      </c>
      <c r="BU17" s="23">
        <v>170.217035631882</v>
      </c>
      <c r="BV17" s="23">
        <v>3944.3826579100873</v>
      </c>
      <c r="BW17" s="23">
        <v>7329.9927768416464</v>
      </c>
      <c r="BX17" s="23">
        <v>5491.6307286823976</v>
      </c>
      <c r="BY17" s="23">
        <v>16936.223199066015</v>
      </c>
      <c r="CB17" s="22" t="s">
        <v>130</v>
      </c>
      <c r="CC17" s="23"/>
      <c r="CD17" s="23">
        <v>88</v>
      </c>
      <c r="CE17" s="23">
        <v>199</v>
      </c>
      <c r="CF17" s="23">
        <v>97</v>
      </c>
      <c r="CG17" s="23">
        <v>384</v>
      </c>
      <c r="CH17"/>
      <c r="CI17" s="22" t="s">
        <v>130</v>
      </c>
      <c r="CJ17" s="23">
        <v>1</v>
      </c>
      <c r="CK17" s="23">
        <v>30</v>
      </c>
      <c r="CL17" s="23">
        <v>64</v>
      </c>
      <c r="CM17" s="23">
        <v>36</v>
      </c>
      <c r="CN17" s="23">
        <v>131</v>
      </c>
    </row>
    <row r="18" spans="1:92" x14ac:dyDescent="0.45">
      <c r="A18" s="11" t="s">
        <v>136</v>
      </c>
      <c r="B18" s="39">
        <f>1-B17</f>
        <v>1</v>
      </c>
      <c r="C18" s="16">
        <f>(AE18+AL18) / (AE19+AL19)</f>
        <v>0.2281361251135543</v>
      </c>
      <c r="D18" s="16">
        <f>(AF18+AM18) / (AF19+AM19)</f>
        <v>0.14791954383223885</v>
      </c>
      <c r="E18" s="17">
        <f>(AG18+AN18) / (AG19+AN19)</f>
        <v>0.1624759829869637</v>
      </c>
      <c r="F18" s="44"/>
      <c r="G18" s="44"/>
      <c r="H18" s="11" t="s">
        <v>136</v>
      </c>
      <c r="I18" s="42">
        <f>1-I17</f>
        <v>1</v>
      </c>
      <c r="J18" s="42">
        <f>AE18/AE19</f>
        <v>0.25429786099749807</v>
      </c>
      <c r="K18" s="42">
        <f>AF18/AF19</f>
        <v>0.16405523095055993</v>
      </c>
      <c r="L18" s="43">
        <f>AG18/AG19</f>
        <v>0.17959786135114839</v>
      </c>
      <c r="M18" s="44"/>
      <c r="N18" s="44"/>
      <c r="O18" s="45" t="s">
        <v>136</v>
      </c>
      <c r="P18" s="42">
        <f>1-P17</f>
        <v>1</v>
      </c>
      <c r="Q18" s="12">
        <f>AL18/AL19</f>
        <v>0.18329637448001462</v>
      </c>
      <c r="R18" s="12">
        <f>AM18/AM19</f>
        <v>0.11955630643964653</v>
      </c>
      <c r="S18" s="17">
        <f>AN18/AN19</f>
        <v>0.13252459642103656</v>
      </c>
      <c r="V18" s="11" t="s">
        <v>136</v>
      </c>
      <c r="W18" s="14">
        <f t="shared" si="25"/>
        <v>2078.5090286679178</v>
      </c>
      <c r="X18" s="14">
        <f t="shared" si="26"/>
        <v>41093.565864751487</v>
      </c>
      <c r="Y18" s="14">
        <f t="shared" si="27"/>
        <v>133888.93694784821</v>
      </c>
      <c r="Z18" s="15">
        <f>SUM(W18:Y18)</f>
        <v>177061.01184126761</v>
      </c>
      <c r="AC18" s="11" t="s">
        <v>136</v>
      </c>
      <c r="AD18" s="14">
        <f>SUM(AY11:AY12)</f>
        <v>954.14599651801791</v>
      </c>
      <c r="AE18" s="14">
        <f>SUM(AZ11:AZ12)</f>
        <v>28927.987568879485</v>
      </c>
      <c r="AF18" s="14">
        <f>SUM(BA11:BB12)</f>
        <v>94648.885024248331</v>
      </c>
      <c r="AG18" s="15">
        <f>SUM(AD18:AF18)</f>
        <v>124531.01858964583</v>
      </c>
      <c r="AJ18" s="11" t="s">
        <v>136</v>
      </c>
      <c r="AK18" s="14">
        <f>SUM(BF11:BF12)</f>
        <v>1124.3630321498999</v>
      </c>
      <c r="AL18" s="14">
        <f>SUM(BG11:BG12)</f>
        <v>12165.578295872003</v>
      </c>
      <c r="AM18" s="14">
        <f>SUM(BH11:BI12)</f>
        <v>39240.05192359988</v>
      </c>
      <c r="AN18" s="15">
        <f>SUM(AK18:AM18)</f>
        <v>52529.993251621781</v>
      </c>
      <c r="BM18" s="22" t="s">
        <v>134</v>
      </c>
      <c r="BN18" s="23">
        <v>3650.2472205621971</v>
      </c>
      <c r="BO18" s="23">
        <v>13851.172982002479</v>
      </c>
      <c r="BP18" s="23">
        <v>13701.96439602787</v>
      </c>
      <c r="BQ18" s="23">
        <v>8149.9644188087041</v>
      </c>
      <c r="BR18" s="23">
        <v>39353.349017401255</v>
      </c>
      <c r="BS18"/>
      <c r="BT18" s="22" t="s">
        <v>134</v>
      </c>
      <c r="BU18" s="23">
        <v>2527.5260608791782</v>
      </c>
      <c r="BV18" s="23">
        <v>4531.9048917347345</v>
      </c>
      <c r="BW18" s="23">
        <v>3374.8394626764725</v>
      </c>
      <c r="BX18" s="23">
        <v>2424.4744021002125</v>
      </c>
      <c r="BY18" s="23">
        <v>12858.744817390598</v>
      </c>
      <c r="CB18" s="22" t="s">
        <v>134</v>
      </c>
      <c r="CC18" s="23">
        <v>13</v>
      </c>
      <c r="CD18" s="23">
        <v>102</v>
      </c>
      <c r="CE18" s="23">
        <v>147</v>
      </c>
      <c r="CF18" s="23">
        <v>56</v>
      </c>
      <c r="CG18" s="23">
        <v>318</v>
      </c>
      <c r="CH18"/>
      <c r="CI18" s="22" t="s">
        <v>134</v>
      </c>
      <c r="CJ18" s="23">
        <v>8</v>
      </c>
      <c r="CK18" s="23">
        <v>32</v>
      </c>
      <c r="CL18" s="23">
        <v>36</v>
      </c>
      <c r="CM18" s="23">
        <v>16</v>
      </c>
      <c r="CN18" s="23">
        <v>92</v>
      </c>
    </row>
    <row r="19" spans="1:92" x14ac:dyDescent="0.45">
      <c r="B19" s="47">
        <f t="shared" ref="B19:D19" si="28">SUM(B17:B18)</f>
        <v>1</v>
      </c>
      <c r="C19" s="18">
        <f t="shared" si="28"/>
        <v>1</v>
      </c>
      <c r="D19" s="18">
        <f t="shared" si="28"/>
        <v>1</v>
      </c>
      <c r="E19" s="19">
        <f>SUM(E17:E18)</f>
        <v>1</v>
      </c>
      <c r="I19" s="18">
        <f t="shared" ref="I19:K19" si="29">SUM(I17:I18)</f>
        <v>1</v>
      </c>
      <c r="J19" s="18">
        <f t="shared" si="29"/>
        <v>1</v>
      </c>
      <c r="K19" s="18">
        <f t="shared" si="29"/>
        <v>1</v>
      </c>
      <c r="L19" s="19">
        <f>SUM(L17:L18)</f>
        <v>1</v>
      </c>
      <c r="P19" s="18">
        <f t="shared" ref="P19:S19" si="30">SUM(P17:P18)</f>
        <v>1</v>
      </c>
      <c r="Q19" s="18">
        <f t="shared" si="30"/>
        <v>1</v>
      </c>
      <c r="R19" s="18">
        <f t="shared" si="30"/>
        <v>0.99999999999999989</v>
      </c>
      <c r="S19" s="19">
        <f t="shared" si="30"/>
        <v>1</v>
      </c>
      <c r="W19" s="20">
        <f t="shared" ref="W19:Z19" si="31">SUM(W17:W18)</f>
        <v>4492.85840287052</v>
      </c>
      <c r="X19" s="20">
        <f t="shared" si="31"/>
        <v>180127.39474862759</v>
      </c>
      <c r="Y19" s="20">
        <f t="shared" si="31"/>
        <v>905147.03790390759</v>
      </c>
      <c r="Z19" s="21">
        <f t="shared" si="31"/>
        <v>1089767.2910554057</v>
      </c>
      <c r="AD19" s="20">
        <f t="shared" ref="AD19:AG19" si="32">SUM(AD17:AD18)</f>
        <v>2698.7264382618218</v>
      </c>
      <c r="AE19" s="20">
        <f t="shared" si="32"/>
        <v>113756.31495840264</v>
      </c>
      <c r="AF19" s="20">
        <f t="shared" si="32"/>
        <v>576933.05160608958</v>
      </c>
      <c r="AG19" s="21">
        <f t="shared" si="32"/>
        <v>693388.09300275415</v>
      </c>
      <c r="AK19" s="20">
        <f t="shared" ref="AK19:AN19" si="33">SUM(AK17:AK18)</f>
        <v>1794.1319646086979</v>
      </c>
      <c r="AL19" s="20">
        <f t="shared" si="33"/>
        <v>66371.079790224947</v>
      </c>
      <c r="AM19" s="20">
        <f t="shared" si="33"/>
        <v>328213.98629781802</v>
      </c>
      <c r="AN19" s="21">
        <f t="shared" si="33"/>
        <v>396379.19805265166</v>
      </c>
      <c r="BM19" s="22" t="s">
        <v>132</v>
      </c>
      <c r="BN19" s="23">
        <v>10077.754893448437</v>
      </c>
      <c r="BO19" s="23">
        <v>140374.78645940722</v>
      </c>
      <c r="BP19" s="23">
        <v>342837.02594214643</v>
      </c>
      <c r="BQ19" s="23">
        <v>270720.50833492843</v>
      </c>
      <c r="BR19" s="23">
        <v>764010.07562993036</v>
      </c>
      <c r="BS19"/>
      <c r="BT19" s="22" t="s">
        <v>132</v>
      </c>
      <c r="BU19" s="23">
        <v>7793.5690122076012</v>
      </c>
      <c r="BV19" s="23">
        <v>79015.071998067549</v>
      </c>
      <c r="BW19" s="23">
        <v>174762.00457165332</v>
      </c>
      <c r="BX19" s="23">
        <v>171663.10188296009</v>
      </c>
      <c r="BY19" s="23">
        <v>433233.74746488855</v>
      </c>
      <c r="CB19" s="22" t="s">
        <v>132</v>
      </c>
      <c r="CC19" s="23">
        <v>34</v>
      </c>
      <c r="CD19" s="23">
        <v>1146</v>
      </c>
      <c r="CE19" s="23">
        <v>3478</v>
      </c>
      <c r="CF19" s="23">
        <v>2107</v>
      </c>
      <c r="CG19" s="23">
        <v>6765</v>
      </c>
      <c r="CH19"/>
      <c r="CI19" s="22" t="s">
        <v>132</v>
      </c>
      <c r="CJ19" s="23">
        <v>26</v>
      </c>
      <c r="CK19" s="23">
        <v>618</v>
      </c>
      <c r="CL19" s="23">
        <v>1727</v>
      </c>
      <c r="CM19" s="23">
        <v>1293</v>
      </c>
      <c r="CN19" s="23">
        <v>3664</v>
      </c>
    </row>
    <row r="20" spans="1:92" x14ac:dyDescent="0.45">
      <c r="B20" s="44"/>
      <c r="BM20"/>
      <c r="BN20"/>
      <c r="BO20"/>
      <c r="BP20"/>
      <c r="BQ20"/>
      <c r="BR20"/>
      <c r="BS20"/>
      <c r="BT20"/>
      <c r="BU20"/>
      <c r="BV20"/>
      <c r="BW20"/>
      <c r="CB20"/>
      <c r="CC20"/>
      <c r="CD20"/>
      <c r="CE20"/>
      <c r="CF20"/>
      <c r="CG20"/>
      <c r="CH20"/>
      <c r="CI20"/>
      <c r="CJ20"/>
      <c r="CK20"/>
      <c r="CL20"/>
    </row>
    <row r="21" spans="1:92" x14ac:dyDescent="0.45">
      <c r="B21" s="48" t="s">
        <v>111</v>
      </c>
      <c r="C21" s="10" t="s">
        <v>112</v>
      </c>
      <c r="D21" s="10" t="s">
        <v>113</v>
      </c>
      <c r="E21" s="10" t="s">
        <v>114</v>
      </c>
      <c r="I21" s="10" t="s">
        <v>111</v>
      </c>
      <c r="J21" s="10" t="s">
        <v>112</v>
      </c>
      <c r="K21" s="10" t="s">
        <v>113</v>
      </c>
      <c r="L21" s="10" t="s">
        <v>114</v>
      </c>
      <c r="P21" s="10" t="s">
        <v>111</v>
      </c>
      <c r="Q21" s="10" t="s">
        <v>112</v>
      </c>
      <c r="R21" s="10" t="s">
        <v>113</v>
      </c>
      <c r="S21" s="10" t="s">
        <v>114</v>
      </c>
      <c r="W21" s="10" t="s">
        <v>111</v>
      </c>
      <c r="X21" s="10" t="s">
        <v>112</v>
      </c>
      <c r="Y21" s="10" t="s">
        <v>113</v>
      </c>
      <c r="Z21" s="10" t="s">
        <v>114</v>
      </c>
      <c r="AD21" s="10" t="s">
        <v>111</v>
      </c>
      <c r="AE21" s="10" t="s">
        <v>112</v>
      </c>
      <c r="AF21" s="10" t="s">
        <v>113</v>
      </c>
      <c r="AG21" s="10" t="s">
        <v>114</v>
      </c>
      <c r="AK21" s="10" t="s">
        <v>111</v>
      </c>
      <c r="AL21" s="10" t="s">
        <v>112</v>
      </c>
      <c r="AM21" s="10" t="s">
        <v>113</v>
      </c>
      <c r="AN21" s="10" t="s">
        <v>114</v>
      </c>
    </row>
    <row r="22" spans="1:92" x14ac:dyDescent="0.45">
      <c r="A22" s="11" t="s">
        <v>137</v>
      </c>
      <c r="B22" s="16">
        <f>(AD22+AK22) / (AD24+AK24)</f>
        <v>0.91810618415212208</v>
      </c>
      <c r="C22" s="16">
        <f>(AE22+AL22) / (AE24+AL24)</f>
        <v>0.5529127598584096</v>
      </c>
      <c r="D22" s="16">
        <f>(AF22+AM22) / (AF24+AM24)</f>
        <v>0.64835242633005352</v>
      </c>
      <c r="E22" s="17">
        <f>(AG22+AN22) / (AG24+AN24)</f>
        <v>0.62936874062670134</v>
      </c>
      <c r="H22" s="11" t="s">
        <v>137</v>
      </c>
      <c r="I22" s="28">
        <f>J22</f>
        <v>0.50124334581573549</v>
      </c>
      <c r="J22" s="16">
        <f>AE22/AE24</f>
        <v>0.50124334581573549</v>
      </c>
      <c r="K22" s="16">
        <f>AF22/AF24</f>
        <v>0.63802958371186258</v>
      </c>
      <c r="L22" s="17">
        <f>AG22/AG24</f>
        <v>0.60902815092189611</v>
      </c>
      <c r="O22" s="11" t="s">
        <v>137</v>
      </c>
      <c r="P22" s="16">
        <f>AK22/AK24</f>
        <v>0.84861025241428545</v>
      </c>
      <c r="Q22" s="16">
        <f>AL22/AL24</f>
        <v>0.67577516152697092</v>
      </c>
      <c r="R22" s="16">
        <f>AM22/AM24</f>
        <v>0.67325161723823246</v>
      </c>
      <c r="S22" s="17">
        <f>AN22/AN24</f>
        <v>0.67758946554703525</v>
      </c>
      <c r="V22" s="11" t="s">
        <v>137</v>
      </c>
      <c r="W22" s="14">
        <f t="shared" ref="W22:W23" si="34">AD22+AK22</f>
        <v>1908.2919930360358</v>
      </c>
      <c r="X22" s="14">
        <f t="shared" ref="X22:X23" si="35">AE22+AL22</f>
        <v>22721.156914703075</v>
      </c>
      <c r="Y22" s="14">
        <f t="shared" ref="Y22:Y23" si="36">AF22+AM22</f>
        <v>86807.217128888937</v>
      </c>
      <c r="Z22" s="15">
        <f>SUM(W22:Y22)</f>
        <v>111436.66603662804</v>
      </c>
      <c r="AC22" s="11" t="s">
        <v>137</v>
      </c>
      <c r="AD22" s="14">
        <f>SUM(AY11)</f>
        <v>954.14599651801791</v>
      </c>
      <c r="AE22" s="14">
        <f>SUM(AZ11)</f>
        <v>14499.961276741158</v>
      </c>
      <c r="AF22" s="14">
        <f>SUM(BA11:BB11)</f>
        <v>60388.788710813111</v>
      </c>
      <c r="AG22" s="15">
        <f>SUM(AD22:AF22)</f>
        <v>75842.895984072282</v>
      </c>
      <c r="AJ22" s="11" t="s">
        <v>137</v>
      </c>
      <c r="AK22" s="14">
        <f>SUM(BF11)</f>
        <v>954.14599651801791</v>
      </c>
      <c r="AL22" s="14">
        <f>SUM(BG11)</f>
        <v>8221.1956379619151</v>
      </c>
      <c r="AM22" s="14">
        <f>SUM(BH11:BI11)</f>
        <v>26418.42841807583</v>
      </c>
      <c r="AN22" s="15">
        <f>SUM(AK22:AM22)</f>
        <v>35593.770052555759</v>
      </c>
      <c r="BM22" s="9" t="s">
        <v>138</v>
      </c>
      <c r="BT22" s="9" t="s">
        <v>139</v>
      </c>
      <c r="CB22" s="9" t="s">
        <v>138</v>
      </c>
      <c r="CI22" s="9" t="s">
        <v>139</v>
      </c>
    </row>
    <row r="23" spans="1:92" x14ac:dyDescent="0.45">
      <c r="A23" s="11" t="s">
        <v>140</v>
      </c>
      <c r="B23" s="16">
        <f>(AD23+AK23) / (AD24+AK24)</f>
        <v>8.1893815847877888E-2</v>
      </c>
      <c r="C23" s="16">
        <f>(AE23+AL23) / (AE24+AL24)</f>
        <v>0.44708724014159051</v>
      </c>
      <c r="D23" s="16">
        <f>(AF23+AM23) / (AF24+AM24)</f>
        <v>0.35164757366994648</v>
      </c>
      <c r="E23" s="17">
        <f>(AG23+AN23) / (AG24+AN24)</f>
        <v>0.37063125937329872</v>
      </c>
      <c r="H23" s="11" t="s">
        <v>140</v>
      </c>
      <c r="I23" s="16">
        <f>1-I22</f>
        <v>0.49875665418426451</v>
      </c>
      <c r="J23" s="16">
        <f>AE23/AE24</f>
        <v>0.49875665418426457</v>
      </c>
      <c r="K23" s="16">
        <f>AF23/AF24</f>
        <v>0.36197041628813748</v>
      </c>
      <c r="L23" s="13">
        <f>AG23/AG24</f>
        <v>0.39097184907810384</v>
      </c>
      <c r="O23" s="11" t="s">
        <v>140</v>
      </c>
      <c r="P23" s="16">
        <f>AK23/AK24</f>
        <v>0.15138974758571455</v>
      </c>
      <c r="Q23" s="16">
        <f>AL23/AL24</f>
        <v>0.32422483847302896</v>
      </c>
      <c r="R23" s="16">
        <f>AM23/AM24</f>
        <v>0.32674838276176754</v>
      </c>
      <c r="S23" s="13">
        <f>AN23/AN24</f>
        <v>0.32241053445296486</v>
      </c>
      <c r="V23" s="11" t="s">
        <v>140</v>
      </c>
      <c r="W23" s="14">
        <f t="shared" si="34"/>
        <v>170.217035631882</v>
      </c>
      <c r="X23" s="14">
        <f t="shared" si="35"/>
        <v>18372.408950048415</v>
      </c>
      <c r="Y23" s="14">
        <f t="shared" si="36"/>
        <v>47081.719818959275</v>
      </c>
      <c r="Z23" s="15">
        <f>SUM(W23:Y23)</f>
        <v>65624.345804639568</v>
      </c>
      <c r="AC23" s="11" t="s">
        <v>140</v>
      </c>
      <c r="AD23" s="14">
        <f>SUM(AY12)</f>
        <v>0</v>
      </c>
      <c r="AE23" s="14">
        <f>SUM(AZ12)</f>
        <v>14428.026292138329</v>
      </c>
      <c r="AF23" s="14">
        <f>SUM(BA12:BB12)</f>
        <v>34260.096313435228</v>
      </c>
      <c r="AG23" s="15">
        <f>SUM(AD23:AF23)</f>
        <v>48688.122605573561</v>
      </c>
      <c r="AJ23" s="11" t="s">
        <v>140</v>
      </c>
      <c r="AK23" s="14">
        <f>SUM(BF12)</f>
        <v>170.217035631882</v>
      </c>
      <c r="AL23" s="14">
        <f>SUM(BG12)</f>
        <v>3944.3826579100873</v>
      </c>
      <c r="AM23" s="14">
        <f>SUM(BH12:BI12)</f>
        <v>12821.623505524043</v>
      </c>
      <c r="AN23" s="15">
        <f>SUM(AK23:AM23)</f>
        <v>16936.223199066011</v>
      </c>
      <c r="BM23"/>
      <c r="BN23"/>
      <c r="BT23"/>
      <c r="BU23"/>
      <c r="CB23"/>
      <c r="CC23"/>
      <c r="CI23"/>
      <c r="CJ23"/>
    </row>
    <row r="24" spans="1:92" x14ac:dyDescent="0.45">
      <c r="B24" s="18">
        <f t="shared" ref="B24:D24" si="37">SUM(B22:B23)</f>
        <v>1</v>
      </c>
      <c r="C24" s="18">
        <f t="shared" si="37"/>
        <v>1</v>
      </c>
      <c r="D24" s="18">
        <f t="shared" si="37"/>
        <v>1</v>
      </c>
      <c r="E24" s="19">
        <f>SUM(E22:E23)</f>
        <v>1</v>
      </c>
      <c r="I24" s="18">
        <f t="shared" ref="I24:K24" si="38">SUM(I22:I23)</f>
        <v>1</v>
      </c>
      <c r="J24" s="18">
        <f t="shared" si="38"/>
        <v>1</v>
      </c>
      <c r="K24" s="18">
        <f t="shared" si="38"/>
        <v>1</v>
      </c>
      <c r="L24" s="19">
        <f>SUM(L22:L23)</f>
        <v>1</v>
      </c>
      <c r="P24" s="18">
        <f t="shared" ref="P24:S24" si="39">SUM(P22:P23)</f>
        <v>1</v>
      </c>
      <c r="Q24" s="18">
        <f t="shared" si="39"/>
        <v>0.99999999999999989</v>
      </c>
      <c r="R24" s="18">
        <f t="shared" si="39"/>
        <v>1</v>
      </c>
      <c r="S24" s="19">
        <f t="shared" si="39"/>
        <v>1</v>
      </c>
      <c r="W24" s="20">
        <f t="shared" ref="W24:Z24" si="40">SUM(W22:W23)</f>
        <v>2078.5090286679178</v>
      </c>
      <c r="X24" s="20">
        <f t="shared" si="40"/>
        <v>41093.565864751494</v>
      </c>
      <c r="Y24" s="20">
        <f t="shared" si="40"/>
        <v>133888.93694784821</v>
      </c>
      <c r="Z24" s="21">
        <f t="shared" si="40"/>
        <v>177061.01184126761</v>
      </c>
      <c r="AD24" s="20">
        <f t="shared" ref="AD24:AG24" si="41">SUM(AD22:AD23)</f>
        <v>954.14599651801791</v>
      </c>
      <c r="AE24" s="20">
        <f t="shared" si="41"/>
        <v>28927.987568879485</v>
      </c>
      <c r="AF24" s="20">
        <f t="shared" si="41"/>
        <v>94648.885024248331</v>
      </c>
      <c r="AG24" s="21">
        <f t="shared" si="41"/>
        <v>124531.01858964584</v>
      </c>
      <c r="AK24" s="20">
        <f t="shared" ref="AK24:AN24" si="42">SUM(AK22:AK23)</f>
        <v>1124.3630321498999</v>
      </c>
      <c r="AL24" s="20">
        <f t="shared" si="42"/>
        <v>12165.578295872003</v>
      </c>
      <c r="AM24" s="20">
        <f t="shared" si="42"/>
        <v>39240.051923599873</v>
      </c>
      <c r="AN24" s="21">
        <f t="shared" si="42"/>
        <v>52529.993251621767</v>
      </c>
      <c r="BM24" t="s">
        <v>116</v>
      </c>
      <c r="BN24" t="s">
        <v>117</v>
      </c>
      <c r="BT24" t="s">
        <v>116</v>
      </c>
      <c r="BU24" t="s">
        <v>117</v>
      </c>
      <c r="CB24" t="s">
        <v>116</v>
      </c>
      <c r="CC24" t="s">
        <v>117</v>
      </c>
      <c r="CI24" t="s">
        <v>116</v>
      </c>
      <c r="CJ24" t="s">
        <v>117</v>
      </c>
    </row>
    <row r="25" spans="1:92" x14ac:dyDescent="0.45">
      <c r="BM25" t="s">
        <v>120</v>
      </c>
      <c r="BN25" t="s">
        <v>121</v>
      </c>
      <c r="BT25" t="s">
        <v>120</v>
      </c>
      <c r="BU25" t="s">
        <v>121</v>
      </c>
      <c r="CB25" t="s">
        <v>120</v>
      </c>
      <c r="CC25" t="s">
        <v>121</v>
      </c>
      <c r="CI25" t="s">
        <v>120</v>
      </c>
      <c r="CJ25" t="s">
        <v>121</v>
      </c>
    </row>
    <row r="26" spans="1:92" x14ac:dyDescent="0.45">
      <c r="B26" s="10" t="s">
        <v>111</v>
      </c>
      <c r="C26" s="10" t="s">
        <v>112</v>
      </c>
      <c r="D26" s="10" t="s">
        <v>113</v>
      </c>
      <c r="E26" s="10" t="s">
        <v>114</v>
      </c>
      <c r="I26" s="10" t="s">
        <v>111</v>
      </c>
      <c r="J26" s="10" t="s">
        <v>112</v>
      </c>
      <c r="K26" s="10" t="s">
        <v>113</v>
      </c>
      <c r="L26" s="10" t="s">
        <v>114</v>
      </c>
      <c r="P26" s="10" t="s">
        <v>111</v>
      </c>
      <c r="Q26" s="10" t="s">
        <v>112</v>
      </c>
      <c r="R26" s="10" t="s">
        <v>113</v>
      </c>
      <c r="S26" s="10" t="s">
        <v>114</v>
      </c>
      <c r="W26" s="10" t="s">
        <v>111</v>
      </c>
      <c r="X26" s="10" t="s">
        <v>112</v>
      </c>
      <c r="Y26" s="10" t="s">
        <v>113</v>
      </c>
      <c r="Z26" s="10" t="s">
        <v>114</v>
      </c>
      <c r="AD26" s="10" t="s">
        <v>111</v>
      </c>
      <c r="AE26" s="10" t="s">
        <v>112</v>
      </c>
      <c r="AF26" s="10" t="s">
        <v>113</v>
      </c>
      <c r="AG26" s="10" t="s">
        <v>114</v>
      </c>
      <c r="AK26" s="10" t="s">
        <v>111</v>
      </c>
      <c r="AL26" s="10" t="s">
        <v>112</v>
      </c>
      <c r="AM26" s="10" t="s">
        <v>113</v>
      </c>
      <c r="AN26" s="10" t="s">
        <v>114</v>
      </c>
      <c r="BM26" t="s">
        <v>123</v>
      </c>
      <c r="BN26" t="s">
        <v>121</v>
      </c>
      <c r="BT26" t="s">
        <v>123</v>
      </c>
      <c r="BU26" t="s">
        <v>121</v>
      </c>
      <c r="CB26" t="s">
        <v>123</v>
      </c>
      <c r="CC26" t="s">
        <v>121</v>
      </c>
      <c r="CI26" t="s">
        <v>123</v>
      </c>
      <c r="CJ26" t="s">
        <v>121</v>
      </c>
    </row>
    <row r="27" spans="1:92" x14ac:dyDescent="0.45">
      <c r="A27" s="11" t="s">
        <v>141</v>
      </c>
      <c r="B27" s="16">
        <f>1-B28</f>
        <v>0.34597568840745607</v>
      </c>
      <c r="C27" s="16">
        <f t="shared" ref="C27:E27" si="43">1-C28</f>
        <v>0.93999020858289895</v>
      </c>
      <c r="D27" s="16">
        <f t="shared" si="43"/>
        <v>0.98493358682980836</v>
      </c>
      <c r="E27" s="16">
        <f t="shared" si="43"/>
        <v>0.96988391485513625</v>
      </c>
      <c r="H27" s="11" t="s">
        <v>141</v>
      </c>
      <c r="I27" s="46">
        <f>1-I28</f>
        <v>0.39162749812404096</v>
      </c>
      <c r="J27" s="46">
        <f t="shared" ref="J27:K27" si="44">1-J28</f>
        <v>0.93698274623694155</v>
      </c>
      <c r="K27" s="46">
        <f t="shared" si="44"/>
        <v>0.98318413680338834</v>
      </c>
      <c r="L27" s="51">
        <f>1-L28</f>
        <v>0.96963967991805744</v>
      </c>
      <c r="O27" s="11" t="s">
        <v>141</v>
      </c>
      <c r="P27" s="46">
        <f>1-P28</f>
        <v>0.29436137818853114</v>
      </c>
      <c r="Q27" s="46">
        <f>1-Q28</f>
        <v>0.94518998112200026</v>
      </c>
      <c r="R27" s="46">
        <f t="shared" ref="R27" si="45">1-R28</f>
        <v>0.98802389979816529</v>
      </c>
      <c r="S27" s="51">
        <f>1-S28</f>
        <v>0.97031145223484205</v>
      </c>
      <c r="V27" s="11" t="s">
        <v>141</v>
      </c>
      <c r="W27" s="14">
        <f t="shared" ref="W27:W28" si="46">AD27+AK27</f>
        <v>4492.85840287052</v>
      </c>
      <c r="X27" s="14">
        <f t="shared" ref="X27:X28" si="47">AE27+AL27</f>
        <v>180127.39474862759</v>
      </c>
      <c r="Y27" s="14">
        <f t="shared" ref="Y27:Y28" si="48">AF27+AM27</f>
        <v>905147.03790390748</v>
      </c>
      <c r="Z27" s="15">
        <f>SUM(W27:Y27)</f>
        <v>1089767.2910554055</v>
      </c>
      <c r="AC27" s="11" t="s">
        <v>141</v>
      </c>
      <c r="AD27" s="14">
        <f>SUM(AY10:AY12)</f>
        <v>2698.7264382618218</v>
      </c>
      <c r="AE27" s="14">
        <f>SUM(AZ10:AZ12)</f>
        <v>113756.31495840264</v>
      </c>
      <c r="AF27" s="14">
        <f>SUM(BA10:BB12)</f>
        <v>576933.05160608958</v>
      </c>
      <c r="AG27" s="15">
        <f>SUM(AD27:AF27)</f>
        <v>693388.09300275403</v>
      </c>
      <c r="AJ27" s="11" t="s">
        <v>141</v>
      </c>
      <c r="AK27" s="14">
        <f>SUM(BF10:BF12)</f>
        <v>1794.1319646086979</v>
      </c>
      <c r="AL27" s="14">
        <f>SUM(BG10:BG12)</f>
        <v>66371.079790224947</v>
      </c>
      <c r="AM27" s="14">
        <f>SUM(BH10:BI12)</f>
        <v>328213.98629781796</v>
      </c>
      <c r="AN27" s="15">
        <f>SUM(AK27:AM27)</f>
        <v>396379.1980526516</v>
      </c>
    </row>
    <row r="28" spans="1:92" x14ac:dyDescent="0.45">
      <c r="A28" s="11" t="s">
        <v>142</v>
      </c>
      <c r="B28" s="16">
        <f>(AD30+AK30) / (AD31+AK31)</f>
        <v>0.65402431159254393</v>
      </c>
      <c r="C28" s="16">
        <f>(AE30+AL30) / (AE31+AL31)</f>
        <v>6.0009791417101062E-2</v>
      </c>
      <c r="D28" s="16">
        <f>(AF30+AM30) / (AF31+AM31)</f>
        <v>1.5066413170191641E-2</v>
      </c>
      <c r="E28" s="16">
        <f>(AG30+AN30) / (AG31+AN31)</f>
        <v>3.0116085144863722E-2</v>
      </c>
      <c r="H28" s="11" t="s">
        <v>142</v>
      </c>
      <c r="I28" s="37">
        <f>AD30/AD31</f>
        <v>0.60837250187595904</v>
      </c>
      <c r="J28" s="37">
        <f t="shared" ref="J28" si="49">AE30/AE31</f>
        <v>6.3017253763058417E-2</v>
      </c>
      <c r="K28" s="37">
        <f>AF30/AF31</f>
        <v>1.6815863196611682E-2</v>
      </c>
      <c r="L28" s="51">
        <f>AG30/AG31</f>
        <v>3.0360320081942588E-2</v>
      </c>
      <c r="O28" s="11" t="s">
        <v>142</v>
      </c>
      <c r="P28" s="37">
        <f>AK30/AK31</f>
        <v>0.70563862181146886</v>
      </c>
      <c r="Q28" s="37">
        <f>AL30/AL31</f>
        <v>5.4810018877999703E-2</v>
      </c>
      <c r="R28" s="37">
        <f t="shared" ref="R28" si="50">AM30/AM31</f>
        <v>1.197610020183466E-2</v>
      </c>
      <c r="S28" s="51">
        <f>AN30/AN31</f>
        <v>2.9688547765157905E-2</v>
      </c>
      <c r="V28" s="11" t="s">
        <v>142</v>
      </c>
      <c r="W28" s="75">
        <f t="shared" si="46"/>
        <v>6177.7732814413757</v>
      </c>
      <c r="X28" s="75">
        <f t="shared" si="47"/>
        <v>18383.077873737213</v>
      </c>
      <c r="Y28" s="75">
        <f t="shared" si="48"/>
        <v>27651.242679613257</v>
      </c>
      <c r="Z28" s="95">
        <f>SUM(W28:Y28)</f>
        <v>52212.093834791842</v>
      </c>
      <c r="AC28" s="11" t="s">
        <v>142</v>
      </c>
      <c r="AD28" s="75">
        <f>SUM(AY13)</f>
        <v>3650.2472205621971</v>
      </c>
      <c r="AE28" s="75">
        <f>SUM(AZ13)</f>
        <v>13851.172982002479</v>
      </c>
      <c r="AF28" s="75">
        <f>SUM(BA13:BB13)</f>
        <v>21851.928814836574</v>
      </c>
      <c r="AG28" s="95">
        <f>SUM(AD28:AF28)</f>
        <v>39353.349017401255</v>
      </c>
      <c r="AJ28" s="11" t="s">
        <v>142</v>
      </c>
      <c r="AK28" s="75">
        <f>SUM(BF13)</f>
        <v>2527.5260608791782</v>
      </c>
      <c r="AL28" s="75">
        <f>SUM(BG13)</f>
        <v>4531.9048917347345</v>
      </c>
      <c r="AM28" s="75">
        <f>SUM(BH13:BI13)</f>
        <v>5799.3138647766846</v>
      </c>
      <c r="AN28" s="95">
        <f>SUM(AK28:AM28)</f>
        <v>12858.744817390598</v>
      </c>
      <c r="BM28" t="s">
        <v>126</v>
      </c>
      <c r="BN28" t="s">
        <v>127</v>
      </c>
      <c r="BO28"/>
      <c r="BP28"/>
      <c r="BQ28"/>
      <c r="BR28"/>
      <c r="BS28"/>
      <c r="BT28" t="s">
        <v>126</v>
      </c>
      <c r="BU28" t="s">
        <v>127</v>
      </c>
      <c r="BV28"/>
      <c r="BW28"/>
      <c r="BX28"/>
      <c r="BY28"/>
      <c r="CB28" t="s">
        <v>128</v>
      </c>
      <c r="CC28" t="s">
        <v>127</v>
      </c>
      <c r="CD28"/>
      <c r="CE28"/>
      <c r="CF28"/>
      <c r="CG28"/>
      <c r="CH28"/>
      <c r="CI28" t="s">
        <v>128</v>
      </c>
      <c r="CJ28" t="s">
        <v>127</v>
      </c>
      <c r="CK28"/>
      <c r="CL28"/>
      <c r="CM28"/>
      <c r="CN28"/>
    </row>
    <row r="29" spans="1:92" x14ac:dyDescent="0.45">
      <c r="B29" s="18">
        <f t="shared" ref="B29:D29" si="51">SUM(B27:B28)</f>
        <v>1</v>
      </c>
      <c r="C29" s="18">
        <f t="shared" si="51"/>
        <v>1</v>
      </c>
      <c r="D29" s="18">
        <f t="shared" si="51"/>
        <v>1</v>
      </c>
      <c r="E29" s="19">
        <f>SUM(E27:E28)</f>
        <v>1</v>
      </c>
      <c r="I29" s="18">
        <f t="shared" ref="I29:K29" si="52">SUM(I27:I28)</f>
        <v>1</v>
      </c>
      <c r="J29" s="18">
        <f t="shared" si="52"/>
        <v>1</v>
      </c>
      <c r="K29" s="18">
        <f t="shared" si="52"/>
        <v>1</v>
      </c>
      <c r="L29" s="19">
        <f>SUM(L27:L28)</f>
        <v>1</v>
      </c>
      <c r="P29" s="18">
        <f t="shared" ref="P29:R29" si="53">SUM(P27:P28)</f>
        <v>1</v>
      </c>
      <c r="Q29" s="18">
        <f t="shared" si="53"/>
        <v>1</v>
      </c>
      <c r="R29" s="18">
        <f t="shared" si="53"/>
        <v>1</v>
      </c>
      <c r="S29" s="19">
        <f>SUM(S27:S28)</f>
        <v>1</v>
      </c>
      <c r="W29" s="96">
        <f t="shared" ref="W29:Z29" si="54">SUM(W27:W28)</f>
        <v>10670.631684311895</v>
      </c>
      <c r="X29" s="96">
        <f t="shared" si="54"/>
        <v>198510.47262236479</v>
      </c>
      <c r="Y29" s="96">
        <f t="shared" si="54"/>
        <v>932798.28058352077</v>
      </c>
      <c r="Z29" s="97">
        <f t="shared" si="54"/>
        <v>1141979.3848901973</v>
      </c>
      <c r="AD29" s="96">
        <f t="shared" ref="AD29:AG29" si="55">SUM(AD27:AD28)</f>
        <v>6348.9736588240194</v>
      </c>
      <c r="AE29" s="96">
        <f t="shared" si="55"/>
        <v>127607.48794040512</v>
      </c>
      <c r="AF29" s="96">
        <f t="shared" si="55"/>
        <v>598784.98042092612</v>
      </c>
      <c r="AG29" s="97">
        <f t="shared" si="55"/>
        <v>732741.44202015526</v>
      </c>
      <c r="AK29" s="96">
        <f t="shared" ref="AK29:AN29" si="56">SUM(AK27:AK28)</f>
        <v>4321.6580254878763</v>
      </c>
      <c r="AL29" s="96">
        <f t="shared" si="56"/>
        <v>70902.984681959686</v>
      </c>
      <c r="AM29" s="96">
        <f t="shared" si="56"/>
        <v>334013.30016259465</v>
      </c>
      <c r="AN29" s="97">
        <f t="shared" si="56"/>
        <v>409237.94287004217</v>
      </c>
      <c r="BM29" t="s">
        <v>131</v>
      </c>
      <c r="BN29">
        <v>0</v>
      </c>
      <c r="BO29">
        <v>1</v>
      </c>
      <c r="BP29">
        <v>2</v>
      </c>
      <c r="BQ29">
        <v>3</v>
      </c>
      <c r="BR29" t="s">
        <v>132</v>
      </c>
      <c r="BS29"/>
      <c r="BT29" t="s">
        <v>131</v>
      </c>
      <c r="BU29">
        <v>0</v>
      </c>
      <c r="BV29">
        <v>1</v>
      </c>
      <c r="BW29">
        <v>2</v>
      </c>
      <c r="BX29">
        <v>3</v>
      </c>
      <c r="BY29" t="s">
        <v>132</v>
      </c>
      <c r="CB29" t="s">
        <v>131</v>
      </c>
      <c r="CC29">
        <v>0</v>
      </c>
      <c r="CD29">
        <v>1</v>
      </c>
      <c r="CE29">
        <v>2</v>
      </c>
      <c r="CF29">
        <v>3</v>
      </c>
      <c r="CG29" t="s">
        <v>132</v>
      </c>
      <c r="CH29"/>
      <c r="CI29" t="s">
        <v>131</v>
      </c>
      <c r="CJ29">
        <v>0</v>
      </c>
      <c r="CK29">
        <v>1</v>
      </c>
      <c r="CL29">
        <v>2</v>
      </c>
      <c r="CM29">
        <v>3</v>
      </c>
      <c r="CN29" t="s">
        <v>132</v>
      </c>
    </row>
    <row r="30" spans="1:92" x14ac:dyDescent="0.45">
      <c r="B30" s="16"/>
      <c r="C30" s="16"/>
      <c r="D30" s="16"/>
      <c r="H30" s="54" t="s">
        <v>255</v>
      </c>
      <c r="I30" s="53">
        <f>AD28/AD29</f>
        <v>0.57493500787941676</v>
      </c>
      <c r="J30" s="53">
        <f t="shared" ref="J30:L30" si="57">AE28/AE29</f>
        <v>0.10854514265237487</v>
      </c>
      <c r="K30" s="53">
        <f t="shared" si="57"/>
        <v>3.6493782458396649E-2</v>
      </c>
      <c r="L30" s="53">
        <f t="shared" si="57"/>
        <v>5.3707005992324884E-2</v>
      </c>
      <c r="O30" s="54" t="s">
        <v>255</v>
      </c>
      <c r="P30" s="53">
        <f>AK28/AK29</f>
        <v>0.5848510099532559</v>
      </c>
      <c r="Q30" s="53">
        <f t="shared" ref="Q30" si="58">AL28/AL29</f>
        <v>6.3916983354973159E-2</v>
      </c>
      <c r="R30" s="53">
        <f t="shared" ref="R30" si="59">AM28/AM29</f>
        <v>1.7362523773615097E-2</v>
      </c>
      <c r="S30" s="53">
        <f t="shared" ref="S30" si="60">AN28/AN29</f>
        <v>3.1421194054516169E-2</v>
      </c>
      <c r="V30" s="55" t="s">
        <v>254</v>
      </c>
      <c r="W30" s="98">
        <f t="shared" ref="W30:Y30" si="61">AD30+AK30</f>
        <v>8493.1939511297842</v>
      </c>
      <c r="X30" s="98">
        <f t="shared" si="61"/>
        <v>11499.489344327219</v>
      </c>
      <c r="Y30" s="98">
        <f t="shared" si="61"/>
        <v>13845.927720598533</v>
      </c>
      <c r="Z30" s="99">
        <f>SUM(W30:Y30)</f>
        <v>33838.61101605554</v>
      </c>
      <c r="AC30" s="55" t="s">
        <v>254</v>
      </c>
      <c r="AD30" s="57">
        <f>'2019 OBS Shares'!AD12</f>
        <v>4192.3280744809208</v>
      </c>
      <c r="AE30" s="57">
        <f>'2019 OBS Shares'!AE12</f>
        <v>7650.7391365254443</v>
      </c>
      <c r="AF30" s="57">
        <f>'2019 OBS Shares'!AF12</f>
        <v>9867.558788076527</v>
      </c>
      <c r="AG30" s="99">
        <f>SUM(AD30:AF30)</f>
        <v>21710.625999082891</v>
      </c>
      <c r="AJ30" s="55" t="s">
        <v>254</v>
      </c>
      <c r="AK30" s="57">
        <f>'2019 OBS Shares'!AM12</f>
        <v>4300.8658766488634</v>
      </c>
      <c r="AL30" s="57">
        <f>'2019 OBS Shares'!AN12</f>
        <v>3848.7502078017742</v>
      </c>
      <c r="AM30" s="57">
        <f>'2019 OBS Shares'!AO12</f>
        <v>3978.3689325220057</v>
      </c>
      <c r="AN30" s="99">
        <f>SUM(AK30:AM30)</f>
        <v>12127.985016972643</v>
      </c>
      <c r="BM30" s="22" t="s">
        <v>119</v>
      </c>
      <c r="BN30" s="23">
        <v>2616.5460843235414</v>
      </c>
      <c r="BO30" s="23">
        <v>1805.3120117732738</v>
      </c>
      <c r="BP30" s="23">
        <v>6567.0674596279741</v>
      </c>
      <c r="BQ30" s="23">
        <v>3844.400690929464</v>
      </c>
      <c r="BR30" s="23">
        <v>14833.326246654253</v>
      </c>
      <c r="BS30"/>
      <c r="BT30" s="22" t="s">
        <v>119</v>
      </c>
      <c r="BU30" s="23">
        <v>5458.4741941536022</v>
      </c>
      <c r="BV30" s="23">
        <v>8691.2597708513786</v>
      </c>
      <c r="BW30" s="23">
        <v>18946.896003952414</v>
      </c>
      <c r="BX30" s="23">
        <v>8006.3458335057721</v>
      </c>
      <c r="BY30" s="23">
        <v>41102.975802463166</v>
      </c>
      <c r="CB30" s="22" t="s">
        <v>119</v>
      </c>
      <c r="CC30" s="23">
        <v>12</v>
      </c>
      <c r="CD30" s="23">
        <v>15</v>
      </c>
      <c r="CE30" s="23">
        <v>65</v>
      </c>
      <c r="CF30" s="23">
        <v>28</v>
      </c>
      <c r="CG30" s="23">
        <v>120</v>
      </c>
      <c r="CH30"/>
      <c r="CI30" s="22" t="s">
        <v>119</v>
      </c>
      <c r="CJ30" s="23">
        <v>21</v>
      </c>
      <c r="CK30" s="23">
        <v>76</v>
      </c>
      <c r="CL30" s="23">
        <v>151</v>
      </c>
      <c r="CM30" s="23">
        <v>63</v>
      </c>
      <c r="CN30" s="23">
        <v>311</v>
      </c>
    </row>
    <row r="31" spans="1:92" x14ac:dyDescent="0.45">
      <c r="V31" s="56"/>
      <c r="W31" s="58">
        <f>W27+W30</f>
        <v>12986.052354000305</v>
      </c>
      <c r="X31" s="58">
        <f t="shared" ref="X31:Z31" si="62">X27+X30</f>
        <v>191626.8840929548</v>
      </c>
      <c r="Y31" s="58">
        <f t="shared" si="62"/>
        <v>918992.965624506</v>
      </c>
      <c r="Z31" s="59">
        <f t="shared" si="62"/>
        <v>1123605.9020714611</v>
      </c>
      <c r="AC31" s="56"/>
      <c r="AD31" s="58">
        <f>AD27+AD30</f>
        <v>6891.0545127427431</v>
      </c>
      <c r="AE31" s="58">
        <f t="shared" ref="AE31:AG31" si="63">AE27+AE30</f>
        <v>121407.05409492808</v>
      </c>
      <c r="AF31" s="58">
        <f>AF27+AF30</f>
        <v>586800.61039416608</v>
      </c>
      <c r="AG31" s="59">
        <f t="shared" si="63"/>
        <v>715098.71900183696</v>
      </c>
      <c r="AJ31" s="56"/>
      <c r="AK31" s="58">
        <f>AK27+AK30</f>
        <v>6094.997841257561</v>
      </c>
      <c r="AL31" s="58">
        <f t="shared" ref="AL31" si="64">AL27+AL30</f>
        <v>70219.829998026718</v>
      </c>
      <c r="AM31" s="58">
        <f t="shared" ref="AM31" si="65">AM27+AM30</f>
        <v>332192.35523033998</v>
      </c>
      <c r="AN31" s="59">
        <f t="shared" ref="AN31" si="66">AN27+AN30</f>
        <v>408507.18306962424</v>
      </c>
      <c r="BM31" s="22" t="s">
        <v>122</v>
      </c>
      <c r="BN31" s="23">
        <v>7305.790504735035</v>
      </c>
      <c r="BO31" s="23">
        <v>16014.749831989348</v>
      </c>
      <c r="BP31" s="23">
        <v>43669.56979840932</v>
      </c>
      <c r="BQ31" s="23">
        <v>19864.738257747162</v>
      </c>
      <c r="BR31" s="23">
        <v>86854.848392880856</v>
      </c>
      <c r="BS31"/>
      <c r="BT31" s="22" t="s">
        <v>122</v>
      </c>
      <c r="BU31" s="23">
        <v>15125.223194924509</v>
      </c>
      <c r="BV31" s="23">
        <v>52181.39539156291</v>
      </c>
      <c r="BW31" s="23">
        <v>93011.048045967604</v>
      </c>
      <c r="BX31" s="23">
        <v>52178.313670654745</v>
      </c>
      <c r="BY31" s="23">
        <v>212495.98030310977</v>
      </c>
      <c r="CB31" s="22" t="s">
        <v>122</v>
      </c>
      <c r="CC31" s="23">
        <v>29</v>
      </c>
      <c r="CD31" s="23">
        <v>145</v>
      </c>
      <c r="CE31" s="23">
        <v>415</v>
      </c>
      <c r="CF31" s="23">
        <v>166</v>
      </c>
      <c r="CG31" s="23">
        <v>755</v>
      </c>
      <c r="CH31"/>
      <c r="CI31" s="22" t="s">
        <v>122</v>
      </c>
      <c r="CJ31" s="23">
        <v>52</v>
      </c>
      <c r="CK31" s="23">
        <v>427</v>
      </c>
      <c r="CL31" s="23">
        <v>939</v>
      </c>
      <c r="CM31" s="23">
        <v>410</v>
      </c>
      <c r="CN31" s="23">
        <v>1828</v>
      </c>
    </row>
    <row r="32" spans="1:92" x14ac:dyDescent="0.45">
      <c r="A32" s="7" t="s">
        <v>244</v>
      </c>
      <c r="B32" s="8"/>
      <c r="C32" s="8"/>
      <c r="D32" s="8"/>
      <c r="E32" s="8"/>
      <c r="H32" s="7" t="str">
        <f>AC32</f>
        <v>HBO - Peak</v>
      </c>
      <c r="I32" s="8"/>
      <c r="J32" s="8"/>
      <c r="K32" s="8"/>
      <c r="L32" s="8"/>
      <c r="O32" s="7" t="str">
        <f>AJ32</f>
        <v>HBO - Off Peak</v>
      </c>
      <c r="P32" s="8"/>
      <c r="Q32" s="8"/>
      <c r="R32" s="8"/>
      <c r="S32" s="8"/>
      <c r="V32" s="7" t="str">
        <f>AQ32</f>
        <v>HBO - Daily</v>
      </c>
      <c r="W32" s="8"/>
      <c r="X32" s="8"/>
      <c r="Y32" s="8"/>
      <c r="Z32" s="8"/>
      <c r="AC32" s="7" t="str">
        <f>AX32</f>
        <v>HBO - Peak</v>
      </c>
      <c r="AD32" s="8"/>
      <c r="AE32" s="8"/>
      <c r="AF32" s="8"/>
      <c r="AG32" s="8"/>
      <c r="AJ32" s="7" t="str">
        <f>BE32</f>
        <v>HBO - Off Peak</v>
      </c>
      <c r="AK32" s="8"/>
      <c r="AL32" s="8"/>
      <c r="AM32" s="8"/>
      <c r="AN32" s="8"/>
      <c r="AQ32" s="9" t="s">
        <v>244</v>
      </c>
      <c r="AX32" s="9" t="str">
        <f>BM22</f>
        <v>HBO - Peak</v>
      </c>
      <c r="BE32" s="9" t="str">
        <f>BT22</f>
        <v>HBO - Off Peak</v>
      </c>
      <c r="BM32" s="22" t="s">
        <v>124</v>
      </c>
      <c r="BN32" s="23">
        <v>1205.7478625346382</v>
      </c>
      <c r="BO32" s="23">
        <v>67006.624681386791</v>
      </c>
      <c r="BP32" s="23">
        <v>126723.9010988793</v>
      </c>
      <c r="BQ32" s="23">
        <v>124450.12712016764</v>
      </c>
      <c r="BR32" s="23">
        <v>319386.40076296841</v>
      </c>
      <c r="BS32"/>
      <c r="BT32" s="22" t="s">
        <v>124</v>
      </c>
      <c r="BU32" s="23">
        <v>828.93486938311503</v>
      </c>
      <c r="BV32" s="23">
        <v>146508.92195480637</v>
      </c>
      <c r="BW32" s="23">
        <v>281727.7665687612</v>
      </c>
      <c r="BX32" s="23">
        <v>269885.51430134283</v>
      </c>
      <c r="BY32" s="23">
        <v>698951.13769429352</v>
      </c>
      <c r="CB32" s="22" t="s">
        <v>124</v>
      </c>
      <c r="CC32" s="23">
        <v>6</v>
      </c>
      <c r="CD32" s="23">
        <v>610</v>
      </c>
      <c r="CE32" s="23">
        <v>1410</v>
      </c>
      <c r="CF32" s="23">
        <v>1013</v>
      </c>
      <c r="CG32" s="23">
        <v>3039</v>
      </c>
      <c r="CH32"/>
      <c r="CI32" s="22" t="s">
        <v>124</v>
      </c>
      <c r="CJ32" s="23">
        <v>3</v>
      </c>
      <c r="CK32" s="23">
        <v>1308</v>
      </c>
      <c r="CL32" s="23">
        <v>3102</v>
      </c>
      <c r="CM32" s="23">
        <v>2232</v>
      </c>
      <c r="CN32" s="23">
        <v>6645</v>
      </c>
    </row>
    <row r="33" spans="1:92" x14ac:dyDescent="0.45">
      <c r="B33" s="10" t="s">
        <v>111</v>
      </c>
      <c r="C33" s="10" t="s">
        <v>112</v>
      </c>
      <c r="D33" s="10" t="s">
        <v>113</v>
      </c>
      <c r="E33" s="10" t="s">
        <v>114</v>
      </c>
      <c r="I33" s="10" t="s">
        <v>111</v>
      </c>
      <c r="J33" s="10" t="s">
        <v>112</v>
      </c>
      <c r="K33" s="10" t="s">
        <v>113</v>
      </c>
      <c r="L33" s="10" t="s">
        <v>114</v>
      </c>
      <c r="P33" s="10" t="s">
        <v>111</v>
      </c>
      <c r="Q33" s="10" t="s">
        <v>112</v>
      </c>
      <c r="R33" s="10" t="s">
        <v>113</v>
      </c>
      <c r="S33" s="10" t="s">
        <v>114</v>
      </c>
      <c r="W33" s="10" t="s">
        <v>111</v>
      </c>
      <c r="X33" s="10" t="s">
        <v>112</v>
      </c>
      <c r="Y33" s="10" t="s">
        <v>113</v>
      </c>
      <c r="Z33" s="10" t="s">
        <v>114</v>
      </c>
      <c r="AD33" s="10" t="s">
        <v>111</v>
      </c>
      <c r="AE33" s="10" t="s">
        <v>112</v>
      </c>
      <c r="AF33" s="10" t="s">
        <v>113</v>
      </c>
      <c r="AG33" s="10" t="s">
        <v>114</v>
      </c>
      <c r="AK33" s="10" t="s">
        <v>111</v>
      </c>
      <c r="AL33" s="10" t="s">
        <v>112</v>
      </c>
      <c r="AM33" s="10" t="s">
        <v>113</v>
      </c>
      <c r="AN33" s="10" t="s">
        <v>114</v>
      </c>
      <c r="BM33" s="22" t="s">
        <v>125</v>
      </c>
      <c r="BN33" s="23">
        <v>2518.7552981817507</v>
      </c>
      <c r="BO33" s="23">
        <v>37081.39970777167</v>
      </c>
      <c r="BP33" s="23">
        <v>130204.34596754343</v>
      </c>
      <c r="BQ33" s="23">
        <v>93768.019761185467</v>
      </c>
      <c r="BR33" s="23">
        <v>263572.52073468233</v>
      </c>
      <c r="BS33"/>
      <c r="BT33" s="22" t="s">
        <v>125</v>
      </c>
      <c r="BU33" s="23">
        <v>6742.6080144714015</v>
      </c>
      <c r="BV33" s="23">
        <v>77498.468983814339</v>
      </c>
      <c r="BW33" s="23">
        <v>245375.12961206728</v>
      </c>
      <c r="BX33" s="23">
        <v>186768.81949665525</v>
      </c>
      <c r="BY33" s="23">
        <v>516385.02610700828</v>
      </c>
      <c r="CB33" s="22" t="s">
        <v>125</v>
      </c>
      <c r="CC33" s="23">
        <v>9</v>
      </c>
      <c r="CD33" s="23">
        <v>285</v>
      </c>
      <c r="CE33" s="23">
        <v>1261</v>
      </c>
      <c r="CF33" s="23">
        <v>721</v>
      </c>
      <c r="CG33" s="23">
        <v>2276</v>
      </c>
      <c r="CH33"/>
      <c r="CI33" s="22" t="s">
        <v>125</v>
      </c>
      <c r="CJ33" s="23">
        <v>25</v>
      </c>
      <c r="CK33" s="23">
        <v>605</v>
      </c>
      <c r="CL33" s="23">
        <v>2455</v>
      </c>
      <c r="CM33" s="23">
        <v>1442</v>
      </c>
      <c r="CN33" s="23">
        <v>4527</v>
      </c>
    </row>
    <row r="34" spans="1:92" x14ac:dyDescent="0.45">
      <c r="A34" s="11" t="s">
        <v>115</v>
      </c>
      <c r="B34" s="16">
        <f>(AD34+AK34) / (AD36+AK36)</f>
        <v>0.443906959508375</v>
      </c>
      <c r="C34" s="16">
        <f>(AE34+AL34) / (AE36+AL36)</f>
        <v>0.85853998081431837</v>
      </c>
      <c r="D34" s="16">
        <f>(AF34+AM34) / (AF36+AM36)</f>
        <v>0.91038185658391102</v>
      </c>
      <c r="E34" s="17">
        <f>(AG34+AN34) / (AG36+AN36)</f>
        <v>0.89416885902256749</v>
      </c>
      <c r="H34" s="11" t="s">
        <v>115</v>
      </c>
      <c r="I34" s="16">
        <f>AD34/AD36</f>
        <v>0.47923202752265176</v>
      </c>
      <c r="J34" s="16">
        <f>AE34/AE36</f>
        <v>0.89980789443295128</v>
      </c>
      <c r="K34" s="16">
        <f>AF34/AF36</f>
        <v>0.91660611677892057</v>
      </c>
      <c r="L34" s="17">
        <f>AG34/AG36</f>
        <v>0.90615858670830318</v>
      </c>
      <c r="O34" s="11" t="s">
        <v>115</v>
      </c>
      <c r="P34" s="16">
        <f>AK34/AK36</f>
        <v>0.42510881624861424</v>
      </c>
      <c r="Q34" s="16">
        <f>AL34/AL36</f>
        <v>0.83914443217626833</v>
      </c>
      <c r="R34" s="16">
        <f>AM34/AM36</f>
        <v>0.90741342837448624</v>
      </c>
      <c r="S34" s="17">
        <f>AN34/AN36</f>
        <v>0.88845419071048615</v>
      </c>
      <c r="V34" s="11" t="s">
        <v>115</v>
      </c>
      <c r="W34" s="14">
        <f>AD34+AK34</f>
        <v>24351.7537603454</v>
      </c>
      <c r="X34" s="14">
        <f t="shared" ref="X34:X35" si="67">AE34+AL34</f>
        <v>477596.73819942598</v>
      </c>
      <c r="Y34" s="14">
        <f t="shared" ref="Y34:Y35" si="68">AF34+AM34</f>
        <v>2499877.6755526718</v>
      </c>
      <c r="Z34" s="15">
        <f>SUM(W34:Y34)</f>
        <v>3001826.1675124429</v>
      </c>
      <c r="AC34" s="11" t="s">
        <v>115</v>
      </c>
      <c r="AD34" s="14">
        <f>SUM(AY37:AY40)</f>
        <v>9130.9407118802155</v>
      </c>
      <c r="AE34" s="14">
        <f>SUM(AZ37:AZ40)</f>
        <v>160038.87966572982</v>
      </c>
      <c r="AF34" s="14">
        <f>SUM(BA37:BB40)</f>
        <v>812759.25958927651</v>
      </c>
      <c r="AG34" s="15">
        <f>SUM(AD34:AF34)</f>
        <v>981929.07996688655</v>
      </c>
      <c r="AJ34" s="11" t="s">
        <v>115</v>
      </c>
      <c r="AK34" s="14">
        <f>SUM(BF37:BF40)</f>
        <v>15220.813048465185</v>
      </c>
      <c r="AL34" s="14">
        <f>SUM(BG37:BG40)</f>
        <v>317557.85853369616</v>
      </c>
      <c r="AM34" s="14">
        <f>SUM(BH37:BI40)</f>
        <v>1687118.415963395</v>
      </c>
      <c r="AN34" s="15">
        <f>SUM(AK34:AM34)</f>
        <v>2019897.0875455565</v>
      </c>
      <c r="AR34" s="10">
        <v>0</v>
      </c>
      <c r="AS34" s="10">
        <v>1</v>
      </c>
      <c r="AT34" s="10">
        <v>2</v>
      </c>
      <c r="AU34" s="10">
        <v>3</v>
      </c>
      <c r="AY34" s="10">
        <v>0</v>
      </c>
      <c r="AZ34" s="10">
        <v>1</v>
      </c>
      <c r="BA34" s="10">
        <v>2</v>
      </c>
      <c r="BB34" s="10">
        <v>3</v>
      </c>
      <c r="BF34" s="10">
        <v>0</v>
      </c>
      <c r="BG34" s="10">
        <v>1</v>
      </c>
      <c r="BH34" s="10">
        <v>2</v>
      </c>
      <c r="BI34" s="10">
        <v>3</v>
      </c>
      <c r="BM34" s="22" t="s">
        <v>130</v>
      </c>
      <c r="BN34" s="23">
        <v>794.11623644136603</v>
      </c>
      <c r="BO34" s="23">
        <v>52970.492710338949</v>
      </c>
      <c r="BP34" s="23">
        <v>240080.08140735782</v>
      </c>
      <c r="BQ34" s="23">
        <v>95424.928331250107</v>
      </c>
      <c r="BR34" s="23">
        <v>389269.61868538824</v>
      </c>
      <c r="BS34"/>
      <c r="BT34" s="22" t="s">
        <v>130</v>
      </c>
      <c r="BU34" s="23">
        <v>1294.1884268381039</v>
      </c>
      <c r="BV34" s="23">
        <v>87968.322456416761</v>
      </c>
      <c r="BW34" s="23">
        <v>506850.44717466144</v>
      </c>
      <c r="BX34" s="23">
        <v>192802.48296300878</v>
      </c>
      <c r="BY34" s="23">
        <v>788915.44102092506</v>
      </c>
      <c r="CB34" s="22" t="s">
        <v>130</v>
      </c>
      <c r="CC34" s="23">
        <v>3</v>
      </c>
      <c r="CD34" s="23">
        <v>332</v>
      </c>
      <c r="CE34" s="23">
        <v>2260</v>
      </c>
      <c r="CF34" s="23">
        <v>696</v>
      </c>
      <c r="CG34" s="23">
        <v>3291</v>
      </c>
      <c r="CH34"/>
      <c r="CI34" s="22" t="s">
        <v>130</v>
      </c>
      <c r="CJ34" s="23">
        <v>5</v>
      </c>
      <c r="CK34" s="23">
        <v>606</v>
      </c>
      <c r="CL34" s="23">
        <v>4595</v>
      </c>
      <c r="CM34" s="23">
        <v>1416</v>
      </c>
      <c r="CN34" s="23">
        <v>6622</v>
      </c>
    </row>
    <row r="35" spans="1:92" x14ac:dyDescent="0.45">
      <c r="A35" s="11" t="s">
        <v>118</v>
      </c>
      <c r="B35" s="16">
        <f>(AD35+AK35) / (AD36+AK36)</f>
        <v>0.556093040491625</v>
      </c>
      <c r="C35" s="16">
        <f>(AE35+AL35) / (AE36+AL36)</f>
        <v>0.14146001918568152</v>
      </c>
      <c r="D35" s="16">
        <f>(AF35+AM35) / (AF36+AM36)</f>
        <v>8.9618143416089022E-2</v>
      </c>
      <c r="E35" s="17">
        <f>(AG35+AN35) / (AG36+AN36)</f>
        <v>0.10583114097743242</v>
      </c>
      <c r="H35" s="11" t="s">
        <v>118</v>
      </c>
      <c r="I35" s="12">
        <f>AD35/AD36</f>
        <v>0.5207679724773483</v>
      </c>
      <c r="J35" s="12">
        <f>AE35/AE36</f>
        <v>0.10019210556704879</v>
      </c>
      <c r="K35" s="12">
        <f>AF35/AF36</f>
        <v>8.3393883221079462E-2</v>
      </c>
      <c r="L35" s="17">
        <f>AG35/AG36</f>
        <v>9.384141329169686E-2</v>
      </c>
      <c r="O35" s="11" t="s">
        <v>118</v>
      </c>
      <c r="P35" s="12">
        <f>AK35/AK36</f>
        <v>0.5748911837513857</v>
      </c>
      <c r="Q35" s="12">
        <f>AL35/AL36</f>
        <v>0.16085556782373162</v>
      </c>
      <c r="R35" s="12">
        <f>AM35/AM36</f>
        <v>9.2586571625513786E-2</v>
      </c>
      <c r="S35" s="17">
        <f>AN35/AN36</f>
        <v>0.11154580928951376</v>
      </c>
      <c r="V35" s="11" t="s">
        <v>118</v>
      </c>
      <c r="W35" s="14">
        <f t="shared" ref="W35" si="69">AD35+AK35</f>
        <v>30506.033978136689</v>
      </c>
      <c r="X35" s="14">
        <f t="shared" si="67"/>
        <v>78692.717006176914</v>
      </c>
      <c r="Y35" s="14">
        <f t="shared" si="68"/>
        <v>246088.37976079446</v>
      </c>
      <c r="Z35" s="15">
        <f>SUM(W35:Y35)</f>
        <v>355287.13074510806</v>
      </c>
      <c r="AC35" s="11" t="s">
        <v>118</v>
      </c>
      <c r="AD35" s="14">
        <f>SUM(AY35:AY36)</f>
        <v>9922.3365890585774</v>
      </c>
      <c r="AE35" s="14">
        <f>SUM(AZ35:AZ36)</f>
        <v>17820.061843762622</v>
      </c>
      <c r="AF35" s="14">
        <f>SUM(BA35:BB36)</f>
        <v>73945.776206713912</v>
      </c>
      <c r="AG35" s="15">
        <f>SUM(AD35:AF35)</f>
        <v>101688.17463953511</v>
      </c>
      <c r="AJ35" s="11" t="s">
        <v>118</v>
      </c>
      <c r="AK35" s="14">
        <f>SUM(BF35:BF36)</f>
        <v>20583.697389078112</v>
      </c>
      <c r="AL35" s="14">
        <f>SUM(BG35:BG36)</f>
        <v>60872.655162414288</v>
      </c>
      <c r="AM35" s="14">
        <f>SUM(BH35:BI36)</f>
        <v>172142.60355408053</v>
      </c>
      <c r="AN35" s="15">
        <f>SUM(AK35:AM35)</f>
        <v>253598.95610557293</v>
      </c>
      <c r="AQ35" s="11" t="s">
        <v>119</v>
      </c>
      <c r="AR35" s="14">
        <f>AY35+BF35</f>
        <v>8075.0202784771436</v>
      </c>
      <c r="AS35" s="14">
        <f t="shared" ref="AS35:AS40" si="70">AZ35+BG35</f>
        <v>10496.571782624653</v>
      </c>
      <c r="AT35" s="14">
        <f t="shared" ref="AT35:AT40" si="71">BA35+BH35</f>
        <v>25513.963463580389</v>
      </c>
      <c r="AU35" s="14">
        <f t="shared" ref="AU35:AU40" si="72">BB35+BI35</f>
        <v>11850.746524435235</v>
      </c>
      <c r="AV35" s="15">
        <f t="shared" ref="AV35:AV40" si="73">SUM(AR35:AU35)</f>
        <v>55936.302049117425</v>
      </c>
      <c r="AX35" s="11" t="s">
        <v>119</v>
      </c>
      <c r="AY35" s="14">
        <f>INDEX(BN30:BQ36, MATCH(AX35,BM30:BM36,0), MATCH(AY34,BN29:BQ29,0))</f>
        <v>2616.5460843235414</v>
      </c>
      <c r="AZ35" s="14">
        <f>INDEX(BN30:BQ36, MATCH(AX35,BM30:BM36,0), MATCH(AZ34,BN29:BQ29,0))</f>
        <v>1805.3120117732738</v>
      </c>
      <c r="BA35" s="14">
        <f>INDEX(BN30:BQ36, MATCH(AX35,BM30:BM36,0), MATCH(BA34,BN29:BQ29,0))</f>
        <v>6567.0674596279741</v>
      </c>
      <c r="BB35" s="14">
        <f>INDEX(BN30:BQ36, MATCH(AX35,BM30:BM36,0), MATCH(BB34,BN29:BQ29,0))</f>
        <v>3844.400690929464</v>
      </c>
      <c r="BC35" s="15">
        <f t="shared" ref="BC35:BC40" si="74">SUM(AY35:BB35)</f>
        <v>14833.326246654253</v>
      </c>
      <c r="BE35" s="11" t="s">
        <v>119</v>
      </c>
      <c r="BF35" s="14">
        <f>INDEX(BU30:BX36, MATCH(BE35,BT30:BT36,0), MATCH(BF34,BU29:BX29,0))</f>
        <v>5458.4741941536022</v>
      </c>
      <c r="BG35" s="14">
        <f>INDEX(BU30:BX36, MATCH(BE35,BT30:BT36,0), MATCH(BG34,BU29:BX29,0))</f>
        <v>8691.2597708513786</v>
      </c>
      <c r="BH35" s="14">
        <f>INDEX(BU30:BX36, MATCH(BE35,BT30:BT36,0), MATCH(BH34,BU29:BX29,0))</f>
        <v>18946.896003952414</v>
      </c>
      <c r="BI35" s="14">
        <f>INDEX(BU30:BX36, MATCH(BE35,BT30:BT36,0), MATCH(BI34,BU29:BX29,0))</f>
        <v>8006.3458335057721</v>
      </c>
      <c r="BJ35" s="15">
        <f t="shared" ref="BJ35:BJ40" si="75">SUM(BF35:BI35)</f>
        <v>41102.975802463166</v>
      </c>
      <c r="BM35" s="22" t="s">
        <v>134</v>
      </c>
      <c r="BN35" s="23">
        <v>4612.3213147224596</v>
      </c>
      <c r="BO35" s="23">
        <v>2980.3625662323848</v>
      </c>
      <c r="BP35" s="23">
        <v>1304.7344620827375</v>
      </c>
      <c r="BQ35" s="23">
        <v>803.12144081004044</v>
      </c>
      <c r="BR35" s="23">
        <v>9700.5397838476219</v>
      </c>
      <c r="BS35"/>
      <c r="BT35" s="22" t="s">
        <v>134</v>
      </c>
      <c r="BU35" s="23">
        <v>6355.0817377725625</v>
      </c>
      <c r="BV35" s="23">
        <v>5582.1451386586741</v>
      </c>
      <c r="BW35" s="23">
        <v>1792.9631505223233</v>
      </c>
      <c r="BX35" s="23">
        <v>1915.292696375858</v>
      </c>
      <c r="BY35" s="23">
        <v>15645.482723329416</v>
      </c>
      <c r="CB35" s="22" t="s">
        <v>134</v>
      </c>
      <c r="CC35" s="23">
        <v>14</v>
      </c>
      <c r="CD35" s="23">
        <v>16</v>
      </c>
      <c r="CE35" s="23">
        <v>11</v>
      </c>
      <c r="CF35" s="23">
        <v>6</v>
      </c>
      <c r="CG35" s="23">
        <v>47</v>
      </c>
      <c r="CH35"/>
      <c r="CI35" s="22" t="s">
        <v>134</v>
      </c>
      <c r="CJ35" s="23">
        <v>22</v>
      </c>
      <c r="CK35" s="23">
        <v>34</v>
      </c>
      <c r="CL35" s="23">
        <v>15</v>
      </c>
      <c r="CM35" s="23">
        <v>11</v>
      </c>
      <c r="CN35" s="23">
        <v>82</v>
      </c>
    </row>
    <row r="36" spans="1:92" x14ac:dyDescent="0.45">
      <c r="B36" s="18">
        <f t="shared" ref="B36:D36" si="76">SUM(B34:B35)</f>
        <v>1</v>
      </c>
      <c r="C36" s="18">
        <f t="shared" si="76"/>
        <v>0.99999999999999989</v>
      </c>
      <c r="D36" s="18">
        <f t="shared" si="76"/>
        <v>1</v>
      </c>
      <c r="E36" s="19">
        <f>SUM(E34:E35)</f>
        <v>0.99999999999999989</v>
      </c>
      <c r="I36" s="18">
        <f t="shared" ref="I36:K36" si="77">SUM(I34:I35)</f>
        <v>1</v>
      </c>
      <c r="J36" s="18">
        <f t="shared" si="77"/>
        <v>1</v>
      </c>
      <c r="K36" s="18">
        <f t="shared" si="77"/>
        <v>1</v>
      </c>
      <c r="L36" s="19">
        <f>SUM(L34:L35)</f>
        <v>1</v>
      </c>
      <c r="P36" s="18">
        <f t="shared" ref="P36:S36" si="78">SUM(P34:P35)</f>
        <v>1</v>
      </c>
      <c r="Q36" s="18">
        <f t="shared" si="78"/>
        <v>1</v>
      </c>
      <c r="R36" s="18">
        <f t="shared" si="78"/>
        <v>1</v>
      </c>
      <c r="S36" s="19">
        <f t="shared" si="78"/>
        <v>0.99999999999999989</v>
      </c>
      <c r="W36" s="20">
        <f t="shared" ref="W36:Y36" si="79">SUM(W34:W35)</f>
        <v>54857.787738482089</v>
      </c>
      <c r="X36" s="20">
        <f t="shared" si="79"/>
        <v>556289.45520560292</v>
      </c>
      <c r="Y36" s="20">
        <f t="shared" si="79"/>
        <v>2745966.0553134661</v>
      </c>
      <c r="Z36" s="21">
        <f>SUM(Z34:Z35)</f>
        <v>3357113.2982575512</v>
      </c>
      <c r="AD36" s="20">
        <f t="shared" ref="AD36:AF36" si="80">SUM(AD34:AD35)</f>
        <v>19053.277300938793</v>
      </c>
      <c r="AE36" s="20">
        <f t="shared" si="80"/>
        <v>177858.94150949243</v>
      </c>
      <c r="AF36" s="20">
        <f t="shared" si="80"/>
        <v>886705.03579599038</v>
      </c>
      <c r="AG36" s="21">
        <f>SUM(AG34:AG35)</f>
        <v>1083617.2546064216</v>
      </c>
      <c r="AK36" s="20">
        <f t="shared" ref="AK36:AN36" si="81">SUM(AK34:AK35)</f>
        <v>35804.5104375433</v>
      </c>
      <c r="AL36" s="20">
        <f t="shared" si="81"/>
        <v>378430.51369611046</v>
      </c>
      <c r="AM36" s="20">
        <f t="shared" si="81"/>
        <v>1859261.0195174755</v>
      </c>
      <c r="AN36" s="21">
        <f t="shared" si="81"/>
        <v>2273496.0436511296</v>
      </c>
      <c r="AQ36" s="11" t="s">
        <v>122</v>
      </c>
      <c r="AR36" s="14">
        <f t="shared" ref="AR36:AR40" si="82">AY36+BF36</f>
        <v>22431.013699659543</v>
      </c>
      <c r="AS36" s="14">
        <f t="shared" si="70"/>
        <v>68196.145223552259</v>
      </c>
      <c r="AT36" s="14">
        <f t="shared" si="71"/>
        <v>136680.61784437692</v>
      </c>
      <c r="AU36" s="14">
        <f t="shared" si="72"/>
        <v>72043.05192840191</v>
      </c>
      <c r="AV36" s="15">
        <f t="shared" si="73"/>
        <v>299350.82869599061</v>
      </c>
      <c r="AX36" s="11" t="s">
        <v>122</v>
      </c>
      <c r="AY36" s="14">
        <f>INDEX(BN30:BQ36, MATCH(AX36,BM30:BM36,0), MATCH(AY34,BN29:BQ29,0))</f>
        <v>7305.790504735035</v>
      </c>
      <c r="AZ36" s="14">
        <f>INDEX(BN30:BQ36, MATCH(AX36,BM30:BM36,0), MATCH(AZ34,BN29:BQ29,0))</f>
        <v>16014.749831989348</v>
      </c>
      <c r="BA36" s="14">
        <f>INDEX(BN30:BQ36, MATCH(AX36,BM30:BM36,0), MATCH(BA34,BN29:BQ29,0))</f>
        <v>43669.56979840932</v>
      </c>
      <c r="BB36" s="14">
        <f>INDEX(BN30:BQ36, MATCH(AX36,BM30:BM36,0), MATCH(BB34,BN29:BQ29,0))</f>
        <v>19864.738257747162</v>
      </c>
      <c r="BC36" s="15">
        <f t="shared" si="74"/>
        <v>86854.848392880856</v>
      </c>
      <c r="BE36" s="11" t="s">
        <v>122</v>
      </c>
      <c r="BF36" s="14">
        <f>INDEX(BU30:BX36, MATCH(BE36,BT30:BT36,0), MATCH(BF34,BU29:BX29,0))</f>
        <v>15125.223194924509</v>
      </c>
      <c r="BG36" s="14">
        <f>INDEX(BU30:BX36, MATCH(BE36,BT30:BT36,0), MATCH(BG34,BU29:BX29,0))</f>
        <v>52181.39539156291</v>
      </c>
      <c r="BH36" s="14">
        <f>INDEX(BU30:BX36, MATCH(BE36,BT30:BT36,0), MATCH(BH34,BU29:BX29,0))</f>
        <v>93011.048045967604</v>
      </c>
      <c r="BI36" s="14">
        <f>INDEX(BU30:BX36, MATCH(BE36,BT30:BT36,0), MATCH(BI34,BU29:BX29,0))</f>
        <v>52178.313670654745</v>
      </c>
      <c r="BJ36" s="15">
        <f t="shared" si="75"/>
        <v>212495.98030310977</v>
      </c>
      <c r="BM36" s="22" t="s">
        <v>132</v>
      </c>
      <c r="BN36" s="23">
        <v>19053.277300938789</v>
      </c>
      <c r="BO36" s="23">
        <v>177858.9415094924</v>
      </c>
      <c r="BP36" s="23">
        <v>548549.70019390061</v>
      </c>
      <c r="BQ36" s="23">
        <v>338155.33560208988</v>
      </c>
      <c r="BR36" s="23">
        <v>1083617.2546064216</v>
      </c>
      <c r="BS36"/>
      <c r="BT36" s="22" t="s">
        <v>132</v>
      </c>
      <c r="BU36" s="23">
        <v>35804.510437543293</v>
      </c>
      <c r="BV36" s="23">
        <v>378430.51369611046</v>
      </c>
      <c r="BW36" s="23">
        <v>1147704.2505559323</v>
      </c>
      <c r="BX36" s="23">
        <v>711556.76896154322</v>
      </c>
      <c r="BY36" s="23">
        <v>2273496.0436511291</v>
      </c>
      <c r="CB36" s="22" t="s">
        <v>132</v>
      </c>
      <c r="CC36" s="23">
        <v>73</v>
      </c>
      <c r="CD36" s="23">
        <v>1403</v>
      </c>
      <c r="CE36" s="23">
        <v>5422</v>
      </c>
      <c r="CF36" s="23">
        <v>2630</v>
      </c>
      <c r="CG36" s="23">
        <v>9528</v>
      </c>
      <c r="CH36"/>
      <c r="CI36" s="22" t="s">
        <v>132</v>
      </c>
      <c r="CJ36" s="23">
        <v>128</v>
      </c>
      <c r="CK36" s="23">
        <v>3056</v>
      </c>
      <c r="CL36" s="23">
        <v>11257</v>
      </c>
      <c r="CM36" s="23">
        <v>5574</v>
      </c>
      <c r="CN36" s="23">
        <v>20015</v>
      </c>
    </row>
    <row r="37" spans="1:92" x14ac:dyDescent="0.45">
      <c r="AJ37" s="49"/>
      <c r="AQ37" s="11" t="s">
        <v>124</v>
      </c>
      <c r="AR37" s="14">
        <f t="shared" si="82"/>
        <v>2034.6827319177532</v>
      </c>
      <c r="AS37" s="14">
        <f t="shared" si="70"/>
        <v>213515.54663619318</v>
      </c>
      <c r="AT37" s="14">
        <f t="shared" si="71"/>
        <v>408451.66766764049</v>
      </c>
      <c r="AU37" s="14">
        <f t="shared" si="72"/>
        <v>394335.64142151049</v>
      </c>
      <c r="AV37" s="15">
        <f t="shared" si="73"/>
        <v>1018337.5384572619</v>
      </c>
      <c r="AX37" s="11" t="s">
        <v>124</v>
      </c>
      <c r="AY37" s="14">
        <f>INDEX(BN30:BQ36, MATCH(AX37,BM30:BM36,0), MATCH(AY34,BN29:BQ29,0))</f>
        <v>1205.7478625346382</v>
      </c>
      <c r="AZ37" s="14">
        <f>INDEX(BN30:BQ36, MATCH(AX37,BM30:BM36,0), MATCH(AZ34,BN29:BQ29,0))</f>
        <v>67006.624681386791</v>
      </c>
      <c r="BA37" s="14">
        <f>INDEX(BN30:BQ36, MATCH(AX37,BM30:BM36,0), MATCH(BA34,BN29:BQ29,0))</f>
        <v>126723.9010988793</v>
      </c>
      <c r="BB37" s="14">
        <f>INDEX(BN30:BQ36, MATCH(AX37,BM30:BM36,0), MATCH(BB34,BN29:BQ29,0))</f>
        <v>124450.12712016764</v>
      </c>
      <c r="BC37" s="15">
        <f t="shared" si="74"/>
        <v>319386.40076296841</v>
      </c>
      <c r="BE37" s="11" t="s">
        <v>124</v>
      </c>
      <c r="BF37" s="14">
        <f>INDEX(BU30:BX36, MATCH(BE37,BT30:BT36,0), MATCH(BF34,BU29:BX29,0))</f>
        <v>828.93486938311503</v>
      </c>
      <c r="BG37" s="14">
        <f>INDEX(BU30:BX36, MATCH(BE37,BT30:BT36,0), MATCH(BG34,BU29:BX29,0))</f>
        <v>146508.92195480637</v>
      </c>
      <c r="BH37" s="14">
        <f>INDEX(BU30:BX36, MATCH(BE37,BT30:BT36,0), MATCH(BH34,BU29:BX29,0))</f>
        <v>281727.7665687612</v>
      </c>
      <c r="BI37" s="14">
        <f>INDEX(BU30:BX36, MATCH(BE37,BT30:BT36,0), MATCH(BI34,BU29:BX29,0))</f>
        <v>269885.51430134283</v>
      </c>
      <c r="BJ37" s="15">
        <f t="shared" si="75"/>
        <v>698951.13769429352</v>
      </c>
    </row>
    <row r="38" spans="1:92" x14ac:dyDescent="0.45">
      <c r="B38" s="10" t="s">
        <v>111</v>
      </c>
      <c r="C38" s="10" t="s">
        <v>112</v>
      </c>
      <c r="D38" s="10" t="s">
        <v>113</v>
      </c>
      <c r="E38" s="10" t="s">
        <v>114</v>
      </c>
      <c r="I38" s="10" t="s">
        <v>111</v>
      </c>
      <c r="J38" s="10" t="s">
        <v>112</v>
      </c>
      <c r="K38" s="10" t="s">
        <v>113</v>
      </c>
      <c r="L38" s="10" t="s">
        <v>114</v>
      </c>
      <c r="P38" s="10" t="s">
        <v>111</v>
      </c>
      <c r="Q38" s="10" t="s">
        <v>112</v>
      </c>
      <c r="R38" s="10" t="s">
        <v>113</v>
      </c>
      <c r="S38" s="10" t="s">
        <v>114</v>
      </c>
      <c r="W38" s="10" t="s">
        <v>111</v>
      </c>
      <c r="X38" s="10" t="s">
        <v>112</v>
      </c>
      <c r="Y38" s="10" t="s">
        <v>113</v>
      </c>
      <c r="Z38" s="10" t="s">
        <v>114</v>
      </c>
      <c r="AD38" s="10" t="s">
        <v>111</v>
      </c>
      <c r="AE38" s="10" t="s">
        <v>112</v>
      </c>
      <c r="AF38" s="10" t="s">
        <v>113</v>
      </c>
      <c r="AG38" s="10" t="s">
        <v>114</v>
      </c>
      <c r="AK38" s="10" t="s">
        <v>111</v>
      </c>
      <c r="AL38" s="10" t="s">
        <v>112</v>
      </c>
      <c r="AM38" s="10" t="s">
        <v>113</v>
      </c>
      <c r="AN38" s="10" t="s">
        <v>114</v>
      </c>
      <c r="AQ38" s="11" t="s">
        <v>125</v>
      </c>
      <c r="AR38" s="14">
        <f t="shared" si="82"/>
        <v>9261.3633126531531</v>
      </c>
      <c r="AS38" s="14">
        <f t="shared" si="70"/>
        <v>114579.86869158602</v>
      </c>
      <c r="AT38" s="14">
        <f t="shared" si="71"/>
        <v>375579.47557961068</v>
      </c>
      <c r="AU38" s="14">
        <f t="shared" si="72"/>
        <v>280536.83925784071</v>
      </c>
      <c r="AV38" s="15">
        <f t="shared" si="73"/>
        <v>779957.54684169055</v>
      </c>
      <c r="AX38" s="11" t="s">
        <v>125</v>
      </c>
      <c r="AY38" s="14">
        <f>INDEX(BN30:BQ36, MATCH(AX38,BM30:BM36,0), MATCH(AY34,BN29:BQ29,0))</f>
        <v>2518.7552981817507</v>
      </c>
      <c r="AZ38" s="14">
        <f>INDEX(BN30:BQ36, MATCH(AX38,BM30:BM36,0), MATCH(AZ34,BN29:BQ29,0))</f>
        <v>37081.39970777167</v>
      </c>
      <c r="BA38" s="14">
        <f>INDEX(BN30:BQ36, MATCH(AX38,BM30:BM36,0), MATCH(BA34,BN29:BQ29,0))</f>
        <v>130204.34596754343</v>
      </c>
      <c r="BB38" s="14">
        <f>INDEX(BN30:BQ36, MATCH(AX38,BM30:BM36,0), MATCH(BB34,BN29:BQ29,0))</f>
        <v>93768.019761185467</v>
      </c>
      <c r="BC38" s="15">
        <f t="shared" si="74"/>
        <v>263572.52073468233</v>
      </c>
      <c r="BE38" s="11" t="s">
        <v>125</v>
      </c>
      <c r="BF38" s="14">
        <f>INDEX(BU30:BX36, MATCH(BE38,BT30:BT36,0), MATCH(BF34,BU29:BX29,0))</f>
        <v>6742.6080144714015</v>
      </c>
      <c r="BG38" s="14">
        <f>INDEX(BU30:BX36, MATCH(BE38,BT30:BT36,0), MATCH(BG34,BU29:BX29,0))</f>
        <v>77498.468983814339</v>
      </c>
      <c r="BH38" s="14">
        <f>INDEX(BU30:BX36, MATCH(BE38,BT30:BT36,0), MATCH(BH34,BU29:BX29,0))</f>
        <v>245375.12961206728</v>
      </c>
      <c r="BI38" s="14">
        <f>INDEX(BU30:BX36, MATCH(BE38,BT30:BT36,0), MATCH(BI34,BU29:BX29,0))</f>
        <v>186768.81949665525</v>
      </c>
      <c r="BJ38" s="15">
        <f t="shared" si="75"/>
        <v>516385.02610700828</v>
      </c>
    </row>
    <row r="39" spans="1:92" x14ac:dyDescent="0.45">
      <c r="A39" s="11" t="s">
        <v>129</v>
      </c>
      <c r="B39" s="16">
        <f>(AD39+AK39) / (AD41+AK41)</f>
        <v>0.73529760426201529</v>
      </c>
      <c r="C39" s="16">
        <f>(AE39+AL39) / (AE41+AL41)</f>
        <v>0.86661317359520407</v>
      </c>
      <c r="D39" s="16">
        <f>(AF39+AM39) / (AF41+AM41)</f>
        <v>0.84816548418769178</v>
      </c>
      <c r="E39" s="17">
        <f>(AG39+AN39) / (AG41+AN41)</f>
        <v>0.84256029220138706</v>
      </c>
      <c r="H39" s="11" t="s">
        <v>129</v>
      </c>
      <c r="I39" s="16">
        <f>AD39/AD41</f>
        <v>0.73629738712867043</v>
      </c>
      <c r="J39" s="16">
        <f>AE39/AE41</f>
        <v>0.89869215788355028</v>
      </c>
      <c r="K39" s="16">
        <f>AF39/AF41</f>
        <v>0.85920131365647723</v>
      </c>
      <c r="L39" s="17">
        <f>AG39/AG41</f>
        <v>0.85412928986840875</v>
      </c>
      <c r="O39" s="11" t="s">
        <v>129</v>
      </c>
      <c r="P39" s="16">
        <f>AK39/AK41</f>
        <v>0.73481566061839221</v>
      </c>
      <c r="Q39" s="16">
        <f>AL39/AL41</f>
        <v>0.85722226593102868</v>
      </c>
      <c r="R39" s="16">
        <f>AM39/AM41</f>
        <v>0.84342492049627604</v>
      </c>
      <c r="S39" s="17">
        <f>AN39/AN41</f>
        <v>0.83792135254156153</v>
      </c>
      <c r="V39" s="11" t="s">
        <v>129</v>
      </c>
      <c r="W39" s="14">
        <f t="shared" ref="W39:W40" si="83">AD39+AK39</f>
        <v>22431.013699659543</v>
      </c>
      <c r="X39" s="14">
        <f t="shared" ref="X39:X40" si="84">AE39+AL39</f>
        <v>68196.145223552259</v>
      </c>
      <c r="Y39" s="14">
        <f t="shared" ref="Y39:Y40" si="85">AF39+AM39</f>
        <v>208723.66977277881</v>
      </c>
      <c r="Z39" s="15">
        <f>SUM(W39:Y39)</f>
        <v>299350.82869599061</v>
      </c>
      <c r="AC39" s="11" t="s">
        <v>129</v>
      </c>
      <c r="AD39" s="14">
        <f>SUM(AY36)</f>
        <v>7305.790504735035</v>
      </c>
      <c r="AE39" s="14">
        <f>SUM(AZ36)</f>
        <v>16014.749831989348</v>
      </c>
      <c r="AF39" s="14">
        <f>SUM(BA36:BB36)</f>
        <v>63534.308056156486</v>
      </c>
      <c r="AG39" s="15">
        <f>SUM(AD39:AF39)</f>
        <v>86854.848392880871</v>
      </c>
      <c r="AJ39" s="11" t="s">
        <v>129</v>
      </c>
      <c r="AK39" s="14">
        <f>SUM(BF36)</f>
        <v>15125.223194924509</v>
      </c>
      <c r="AL39" s="14">
        <f>SUM(BG36)</f>
        <v>52181.39539156291</v>
      </c>
      <c r="AM39" s="14">
        <f>SUM(BH36:BI36)</f>
        <v>145189.36171662234</v>
      </c>
      <c r="AN39" s="15">
        <f>SUM(AK39:AM39)</f>
        <v>212495.98030310974</v>
      </c>
      <c r="AQ39" s="11" t="s">
        <v>130</v>
      </c>
      <c r="AR39" s="14">
        <f t="shared" si="82"/>
        <v>2088.3046632794699</v>
      </c>
      <c r="AS39" s="14">
        <f t="shared" si="70"/>
        <v>140938.8151667557</v>
      </c>
      <c r="AT39" s="14">
        <f t="shared" si="71"/>
        <v>746930.52858201927</v>
      </c>
      <c r="AU39" s="14">
        <f t="shared" si="72"/>
        <v>288227.4112942589</v>
      </c>
      <c r="AV39" s="15">
        <f t="shared" si="73"/>
        <v>1178185.0597063133</v>
      </c>
      <c r="AX39" s="11" t="s">
        <v>130</v>
      </c>
      <c r="AY39" s="14">
        <f>INDEX(BN30:BQ36, MATCH(AX39,BM30:BM36,0), MATCH(AY34,BN29:BQ29,0))</f>
        <v>794.11623644136603</v>
      </c>
      <c r="AZ39" s="14">
        <f>INDEX(BN30:BQ36, MATCH(AX39,BM30:BM36,0), MATCH(AZ34,BN29:BQ29,0))</f>
        <v>52970.492710338949</v>
      </c>
      <c r="BA39" s="14">
        <f>INDEX(BN30:BQ36, MATCH(AX39,BM30:BM36,0), MATCH(BA34,BN29:BQ29,0))</f>
        <v>240080.08140735782</v>
      </c>
      <c r="BB39" s="14">
        <f>INDEX(BN30:BQ36, MATCH(AX39,BM30:BM36,0), MATCH(BB34,BN29:BQ29,0))</f>
        <v>95424.928331250107</v>
      </c>
      <c r="BC39" s="15">
        <f t="shared" si="74"/>
        <v>389269.61868538824</v>
      </c>
      <c r="BE39" s="11" t="s">
        <v>130</v>
      </c>
      <c r="BF39" s="14">
        <f>INDEX(BU30:BX36, MATCH(BE39,BT30:BT36,0), MATCH(BF34,BU29:BX29,0))</f>
        <v>1294.1884268381039</v>
      </c>
      <c r="BG39" s="14">
        <f>INDEX(BU30:BX36, MATCH(BE39,BT30:BT36,0), MATCH(BG34,BU29:BX29,0))</f>
        <v>87968.322456416761</v>
      </c>
      <c r="BH39" s="14">
        <f>INDEX(BU30:BX36, MATCH(BE39,BT30:BT36,0), MATCH(BH34,BU29:BX29,0))</f>
        <v>506850.44717466144</v>
      </c>
      <c r="BI39" s="14">
        <f>INDEX(BU30:BX36, MATCH(BE39,BT30:BT36,0), MATCH(BI34,BU29:BX29,0))</f>
        <v>192802.48296300878</v>
      </c>
      <c r="BJ39" s="15">
        <f t="shared" si="75"/>
        <v>788915.44102092506</v>
      </c>
      <c r="BM39" s="9" t="s">
        <v>143</v>
      </c>
      <c r="BT39" s="9" t="s">
        <v>144</v>
      </c>
      <c r="CB39" s="9" t="s">
        <v>143</v>
      </c>
      <c r="CI39" s="9" t="s">
        <v>144</v>
      </c>
    </row>
    <row r="40" spans="1:92" x14ac:dyDescent="0.45">
      <c r="A40" s="11" t="s">
        <v>133</v>
      </c>
      <c r="B40" s="16">
        <f>(AD40+AK40) / (AD41+AK41)</f>
        <v>0.26470239573798465</v>
      </c>
      <c r="C40" s="16">
        <f>(AE40+AL40) / (AE41+AL41)</f>
        <v>0.13338682640479593</v>
      </c>
      <c r="D40" s="16">
        <f>(AF40+AM40) / (AF41+AM41)</f>
        <v>0.15183451581230809</v>
      </c>
      <c r="E40" s="17">
        <f>(AG40+AN40) / (AG41+AN41)</f>
        <v>0.15743970779861299</v>
      </c>
      <c r="H40" s="11" t="s">
        <v>133</v>
      </c>
      <c r="I40" s="16">
        <f>AD40/AD41</f>
        <v>0.26370261287132946</v>
      </c>
      <c r="J40" s="16">
        <f>AE40/AE41</f>
        <v>0.10130784211644973</v>
      </c>
      <c r="K40" s="16">
        <f>AF40/AF41</f>
        <v>0.14079868634352269</v>
      </c>
      <c r="L40" s="13">
        <f>AG40/AG41</f>
        <v>0.14587071013159122</v>
      </c>
      <c r="O40" s="11" t="s">
        <v>133</v>
      </c>
      <c r="P40" s="16">
        <f>AK40/AK41</f>
        <v>0.26518433938160768</v>
      </c>
      <c r="Q40" s="16">
        <f>AL40/AL41</f>
        <v>0.14277773406897126</v>
      </c>
      <c r="R40" s="16">
        <f>AM40/AM41</f>
        <v>0.15657507950372393</v>
      </c>
      <c r="S40" s="13">
        <f>AN40/AN41</f>
        <v>0.16207864745843847</v>
      </c>
      <c r="V40" s="11" t="s">
        <v>133</v>
      </c>
      <c r="W40" s="14">
        <f t="shared" si="83"/>
        <v>8075.0202784771436</v>
      </c>
      <c r="X40" s="14">
        <f t="shared" si="84"/>
        <v>10496.571782624653</v>
      </c>
      <c r="Y40" s="14">
        <f t="shared" si="85"/>
        <v>37364.709988015624</v>
      </c>
      <c r="Z40" s="15">
        <f>SUM(W40:Y40)</f>
        <v>55936.302049117425</v>
      </c>
      <c r="AC40" s="11" t="s">
        <v>133</v>
      </c>
      <c r="AD40" s="14">
        <f>SUM(AY35)</f>
        <v>2616.5460843235414</v>
      </c>
      <c r="AE40" s="14">
        <f>SUM(AZ35)</f>
        <v>1805.3120117732738</v>
      </c>
      <c r="AF40" s="14">
        <f>SUM(BA35:BB35)</f>
        <v>10411.468150557437</v>
      </c>
      <c r="AG40" s="15">
        <f>SUM(AD40:AF40)</f>
        <v>14833.326246654253</v>
      </c>
      <c r="AJ40" s="11" t="s">
        <v>133</v>
      </c>
      <c r="AK40" s="14">
        <f>SUM(BF35)</f>
        <v>5458.4741941536022</v>
      </c>
      <c r="AL40" s="14">
        <f>SUM(BG35)</f>
        <v>8691.2597708513786</v>
      </c>
      <c r="AM40" s="14">
        <f>SUM(BH35:BI35)</f>
        <v>26953.241837458187</v>
      </c>
      <c r="AN40" s="15">
        <f>SUM(AK40:AM40)</f>
        <v>41102.975802463166</v>
      </c>
      <c r="AQ40" s="11" t="s">
        <v>134</v>
      </c>
      <c r="AR40" s="14">
        <f t="shared" si="82"/>
        <v>10967.403052495021</v>
      </c>
      <c r="AS40" s="14">
        <f t="shared" si="70"/>
        <v>8562.5077048910589</v>
      </c>
      <c r="AT40" s="14">
        <f t="shared" si="71"/>
        <v>3097.6976126050608</v>
      </c>
      <c r="AU40" s="14">
        <f t="shared" si="72"/>
        <v>2718.4141371858987</v>
      </c>
      <c r="AV40" s="15">
        <f t="shared" si="73"/>
        <v>25346.02250717704</v>
      </c>
      <c r="AX40" s="11" t="s">
        <v>134</v>
      </c>
      <c r="AY40" s="14">
        <f>INDEX(BN30:BQ36, MATCH(AX40,BM30:BM36,0), MATCH(AY34,BN29:BQ29,0))</f>
        <v>4612.3213147224596</v>
      </c>
      <c r="AZ40" s="14">
        <f>INDEX(BN30:BQ36, MATCH(AX40,BM30:BM36,0), MATCH(AZ34,BN29:BQ29,0))</f>
        <v>2980.3625662323848</v>
      </c>
      <c r="BA40" s="14">
        <f>INDEX(BN30:BQ36, MATCH(AX40,BM30:BM36,0), MATCH(BA34,BN29:BQ29,0))</f>
        <v>1304.7344620827375</v>
      </c>
      <c r="BB40" s="14">
        <f>INDEX(BN30:BQ36, MATCH(AX40,BM30:BM36,0), MATCH(BB34,BN29:BQ29,0))</f>
        <v>803.12144081004044</v>
      </c>
      <c r="BC40" s="15">
        <f t="shared" si="74"/>
        <v>9700.5397838476219</v>
      </c>
      <c r="BE40" s="11" t="s">
        <v>134</v>
      </c>
      <c r="BF40" s="14">
        <f>INDEX(BU30:BX36, MATCH(BE40,BT30:BT36,0), MATCH(BF34,BU29:BX29,0))</f>
        <v>6355.0817377725625</v>
      </c>
      <c r="BG40" s="14">
        <f>INDEX(BU30:BX36, MATCH(BE40,BT30:BT36,0), MATCH(BG34,BU29:BX29,0))</f>
        <v>5582.1451386586741</v>
      </c>
      <c r="BH40" s="14">
        <f>INDEX(BU30:BX36, MATCH(BE40,BT30:BT36,0), MATCH(BH34,BU29:BX29,0))</f>
        <v>1792.9631505223233</v>
      </c>
      <c r="BI40" s="14">
        <f>INDEX(BU30:BX36, MATCH(BE40,BT30:BT36,0), MATCH(BI34,BU29:BX29,0))</f>
        <v>1915.292696375858</v>
      </c>
      <c r="BJ40" s="15">
        <f t="shared" si="75"/>
        <v>15645.482723329416</v>
      </c>
      <c r="BM40"/>
      <c r="BN40"/>
      <c r="BT40"/>
      <c r="BU40"/>
      <c r="CB40"/>
      <c r="CC40"/>
      <c r="CI40"/>
      <c r="CJ40"/>
    </row>
    <row r="41" spans="1:92" x14ac:dyDescent="0.45">
      <c r="B41" s="18">
        <f t="shared" ref="B41:D41" si="86">SUM(B39:B40)</f>
        <v>1</v>
      </c>
      <c r="C41" s="18">
        <f t="shared" si="86"/>
        <v>1</v>
      </c>
      <c r="D41" s="18">
        <f t="shared" si="86"/>
        <v>0.99999999999999989</v>
      </c>
      <c r="E41" s="19">
        <f>SUM(E39:E40)</f>
        <v>1</v>
      </c>
      <c r="I41" s="18">
        <f t="shared" ref="I41:K41" si="87">SUM(I39:I40)</f>
        <v>0.99999999999999989</v>
      </c>
      <c r="J41" s="18">
        <f t="shared" si="87"/>
        <v>1</v>
      </c>
      <c r="K41" s="18">
        <f t="shared" si="87"/>
        <v>0.99999999999999989</v>
      </c>
      <c r="L41" s="19">
        <f>SUM(L39:L40)</f>
        <v>1</v>
      </c>
      <c r="P41" s="18">
        <f t="shared" ref="P41:S41" si="88">SUM(P39:P40)</f>
        <v>0.99999999999999989</v>
      </c>
      <c r="Q41" s="18">
        <f t="shared" si="88"/>
        <v>1</v>
      </c>
      <c r="R41" s="18">
        <f t="shared" si="88"/>
        <v>1</v>
      </c>
      <c r="S41" s="19">
        <f t="shared" si="88"/>
        <v>1</v>
      </c>
      <c r="W41" s="20">
        <f t="shared" ref="W41:Z41" si="89">SUM(W39:W40)</f>
        <v>30506.033978136686</v>
      </c>
      <c r="X41" s="20">
        <f t="shared" si="89"/>
        <v>78692.717006176914</v>
      </c>
      <c r="Y41" s="20">
        <f t="shared" si="89"/>
        <v>246088.37976079443</v>
      </c>
      <c r="Z41" s="21">
        <f t="shared" si="89"/>
        <v>355287.13074510801</v>
      </c>
      <c r="AD41" s="20">
        <f t="shared" ref="AD41:AG41" si="90">SUM(AD39:AD40)</f>
        <v>9922.3365890585774</v>
      </c>
      <c r="AE41" s="20">
        <f t="shared" si="90"/>
        <v>17820.061843762622</v>
      </c>
      <c r="AF41" s="20">
        <f t="shared" si="90"/>
        <v>73945.776206713927</v>
      </c>
      <c r="AG41" s="21">
        <f t="shared" si="90"/>
        <v>101688.17463953512</v>
      </c>
      <c r="AK41" s="20">
        <f t="shared" ref="AK41:AN41" si="91">SUM(AK39:AK40)</f>
        <v>20583.697389078112</v>
      </c>
      <c r="AL41" s="20">
        <f t="shared" si="91"/>
        <v>60872.655162414288</v>
      </c>
      <c r="AM41" s="20">
        <f t="shared" si="91"/>
        <v>172142.60355408053</v>
      </c>
      <c r="AN41" s="21">
        <f t="shared" si="91"/>
        <v>253598.9561055729</v>
      </c>
      <c r="AR41" s="20">
        <f>SUM(AR35:AR40)</f>
        <v>54857.787738482089</v>
      </c>
      <c r="AS41" s="20">
        <f>SUM(AS35:AS40)</f>
        <v>556289.4552056028</v>
      </c>
      <c r="AT41" s="20">
        <f>SUM(AT35:AT40)</f>
        <v>1696253.9507498327</v>
      </c>
      <c r="AU41" s="20">
        <f>SUM(AU35:AU40)</f>
        <v>1049712.104563633</v>
      </c>
      <c r="AV41" s="21">
        <f>SUM(AV35:AV40)</f>
        <v>3357113.2982575507</v>
      </c>
      <c r="AY41" s="20">
        <f>SUM(AY35:AY40)</f>
        <v>19053.277300938789</v>
      </c>
      <c r="AZ41" s="20">
        <f>SUM(AZ35:AZ40)</f>
        <v>177858.9415094924</v>
      </c>
      <c r="BA41" s="20">
        <f>SUM(BA35:BA40)</f>
        <v>548549.70019390061</v>
      </c>
      <c r="BB41" s="20">
        <f>SUM(BB35:BB40)</f>
        <v>338155.33560208988</v>
      </c>
      <c r="BC41" s="21">
        <f>SUM(BC35:BC40)</f>
        <v>1083617.2546064216</v>
      </c>
      <c r="BF41" s="20">
        <f>SUM(BF35:BF40)</f>
        <v>35804.510437543293</v>
      </c>
      <c r="BG41" s="20">
        <f>SUM(BG35:BG40)</f>
        <v>378430.51369611046</v>
      </c>
      <c r="BH41" s="20">
        <f>SUM(BH35:BH40)</f>
        <v>1147704.2505559323</v>
      </c>
      <c r="BI41" s="20">
        <f>SUM(BI35:BI40)</f>
        <v>711556.76896154322</v>
      </c>
      <c r="BJ41" s="21">
        <f>SUM(BJ35:BJ40)</f>
        <v>2273496.0436511291</v>
      </c>
      <c r="BM41" t="s">
        <v>116</v>
      </c>
      <c r="BN41" t="s">
        <v>117</v>
      </c>
      <c r="BT41" t="s">
        <v>116</v>
      </c>
      <c r="BU41" t="s">
        <v>117</v>
      </c>
      <c r="CB41" t="s">
        <v>116</v>
      </c>
      <c r="CC41" t="s">
        <v>117</v>
      </c>
      <c r="CI41" t="s">
        <v>116</v>
      </c>
      <c r="CJ41" t="s">
        <v>117</v>
      </c>
    </row>
    <row r="42" spans="1:92" x14ac:dyDescent="0.45">
      <c r="BM42" t="s">
        <v>120</v>
      </c>
      <c r="BN42" t="s">
        <v>121</v>
      </c>
      <c r="BT42" t="s">
        <v>120</v>
      </c>
      <c r="BU42" t="s">
        <v>121</v>
      </c>
      <c r="CB42" t="s">
        <v>120</v>
      </c>
      <c r="CC42" t="s">
        <v>121</v>
      </c>
      <c r="CI42" t="s">
        <v>120</v>
      </c>
      <c r="CJ42" t="s">
        <v>121</v>
      </c>
    </row>
    <row r="43" spans="1:92" x14ac:dyDescent="0.45">
      <c r="B43" s="10" t="s">
        <v>111</v>
      </c>
      <c r="C43" s="10" t="s">
        <v>112</v>
      </c>
      <c r="D43" s="10" t="s">
        <v>113</v>
      </c>
      <c r="E43" s="10" t="s">
        <v>114</v>
      </c>
      <c r="I43" s="10" t="s">
        <v>111</v>
      </c>
      <c r="J43" s="10" t="s">
        <v>112</v>
      </c>
      <c r="K43" s="10" t="s">
        <v>113</v>
      </c>
      <c r="L43" s="10" t="s">
        <v>114</v>
      </c>
      <c r="P43" s="10" t="s">
        <v>111</v>
      </c>
      <c r="Q43" s="10" t="s">
        <v>112</v>
      </c>
      <c r="R43" s="10" t="s">
        <v>113</v>
      </c>
      <c r="S43" s="10" t="s">
        <v>114</v>
      </c>
      <c r="W43" s="10" t="s">
        <v>111</v>
      </c>
      <c r="X43" s="10" t="s">
        <v>112</v>
      </c>
      <c r="Y43" s="10" t="s">
        <v>113</v>
      </c>
      <c r="Z43" s="10" t="s">
        <v>114</v>
      </c>
      <c r="AD43" s="10" t="s">
        <v>111</v>
      </c>
      <c r="AE43" s="10" t="s">
        <v>112</v>
      </c>
      <c r="AF43" s="10" t="s">
        <v>113</v>
      </c>
      <c r="AG43" s="10" t="s">
        <v>114</v>
      </c>
      <c r="AK43" s="10" t="s">
        <v>111</v>
      </c>
      <c r="AL43" s="10" t="s">
        <v>112</v>
      </c>
      <c r="AM43" s="10" t="s">
        <v>113</v>
      </c>
      <c r="AN43" s="10" t="s">
        <v>114</v>
      </c>
      <c r="BM43" t="s">
        <v>123</v>
      </c>
      <c r="BN43" t="s">
        <v>121</v>
      </c>
      <c r="BT43" t="s">
        <v>123</v>
      </c>
      <c r="BU43" t="s">
        <v>121</v>
      </c>
      <c r="CB43" t="s">
        <v>123</v>
      </c>
      <c r="CC43" t="s">
        <v>121</v>
      </c>
      <c r="CI43" t="s">
        <v>123</v>
      </c>
      <c r="CJ43" t="s">
        <v>121</v>
      </c>
    </row>
    <row r="44" spans="1:92" x14ac:dyDescent="0.45">
      <c r="A44" s="11" t="s">
        <v>135</v>
      </c>
      <c r="B44" s="28">
        <v>0</v>
      </c>
      <c r="C44" s="16">
        <f>(AE44+AL44) / (AE46+AL46)</f>
        <v>0.45522380405171947</v>
      </c>
      <c r="D44" s="16">
        <f>(AF44+AM44) / (AF46+AM46)</f>
        <v>0.32187950800423776</v>
      </c>
      <c r="E44" s="17">
        <f>(AG44+AN44) / (AG46+AN46)</f>
        <v>0.34212811402962012</v>
      </c>
      <c r="H44" s="11" t="s">
        <v>135</v>
      </c>
      <c r="I44" s="28">
        <v>0</v>
      </c>
      <c r="J44" s="16">
        <f>AE44/AE46</f>
        <v>0.42663477230552055</v>
      </c>
      <c r="K44" s="16">
        <f>AF44/AF46</f>
        <v>0.30984221710694587</v>
      </c>
      <c r="L44" s="17">
        <f>AG44/AG46</f>
        <v>0.32850959168801847</v>
      </c>
      <c r="O44" s="11" t="s">
        <v>135</v>
      </c>
      <c r="P44" s="28">
        <v>0</v>
      </c>
      <c r="Q44" s="16">
        <f>AL44/AL46</f>
        <v>0.46961643379364693</v>
      </c>
      <c r="R44" s="16">
        <f>AM44/AM46</f>
        <v>0.32767610291239468</v>
      </c>
      <c r="S44" s="17">
        <f>AN44/AN46</f>
        <v>0.34873422878276256</v>
      </c>
      <c r="V44" s="11" t="s">
        <v>135</v>
      </c>
      <c r="W44" s="14">
        <f t="shared" ref="W44:W45" si="92">AD44+AK44</f>
        <v>2034.6827319177532</v>
      </c>
      <c r="X44" s="14">
        <f t="shared" ref="X44:X45" si="93">AE44+AL44</f>
        <v>213515.54663619318</v>
      </c>
      <c r="Y44" s="14">
        <f t="shared" ref="Y44:Y45" si="94">AF44+AM44</f>
        <v>802787.30908915098</v>
      </c>
      <c r="Z44" s="15">
        <f>SUM(W44:Y44)</f>
        <v>1018337.5384572619</v>
      </c>
      <c r="AC44" s="11" t="s">
        <v>135</v>
      </c>
      <c r="AD44" s="14">
        <f>SUM(AY37)</f>
        <v>1205.7478625346382</v>
      </c>
      <c r="AE44" s="14">
        <f>SUM(AZ37)</f>
        <v>67006.624681386791</v>
      </c>
      <c r="AF44" s="14">
        <f>SUM(BA37:BB37)</f>
        <v>251174.02821904694</v>
      </c>
      <c r="AG44" s="15">
        <f>SUM(AD44:AF44)</f>
        <v>319386.40076296835</v>
      </c>
      <c r="AJ44" s="11" t="s">
        <v>135</v>
      </c>
      <c r="AK44" s="14">
        <f>SUM(BF37)</f>
        <v>828.93486938311503</v>
      </c>
      <c r="AL44" s="14">
        <f>SUM(BG37)</f>
        <v>146508.92195480637</v>
      </c>
      <c r="AM44" s="14">
        <f>SUM(BH37:BI37)</f>
        <v>551613.28087010398</v>
      </c>
      <c r="AN44" s="15">
        <f>SUM(AK44:AM44)</f>
        <v>698951.1376942934</v>
      </c>
    </row>
    <row r="45" spans="1:92" x14ac:dyDescent="0.45">
      <c r="A45" s="11" t="s">
        <v>136</v>
      </c>
      <c r="B45" s="39">
        <f>1-B44</f>
        <v>1</v>
      </c>
      <c r="C45" s="16">
        <f>(AE45+AL45) / (AE46+AL46)</f>
        <v>0.54477619594828053</v>
      </c>
      <c r="D45" s="16">
        <f>(AF45+AM45) / (AF46+AM46)</f>
        <v>0.6781204919957623</v>
      </c>
      <c r="E45" s="17">
        <f>(AG45+AN45) / (AG46+AN46)</f>
        <v>0.65787188597037982</v>
      </c>
      <c r="F45" s="44"/>
      <c r="G45" s="44"/>
      <c r="H45" s="11" t="s">
        <v>136</v>
      </c>
      <c r="I45" s="42">
        <f>1-I44</f>
        <v>1</v>
      </c>
      <c r="J45" s="42">
        <f>AE45/AE46</f>
        <v>0.5733652276944794</v>
      </c>
      <c r="K45" s="42">
        <f>AF45/AF46</f>
        <v>0.69015778289305418</v>
      </c>
      <c r="L45" s="43">
        <f>AG45/AG46</f>
        <v>0.67149040831198159</v>
      </c>
      <c r="M45" s="44"/>
      <c r="N45" s="44"/>
      <c r="O45" s="45" t="s">
        <v>136</v>
      </c>
      <c r="P45" s="42">
        <f>1-P44</f>
        <v>1</v>
      </c>
      <c r="Q45" s="12">
        <f>AL45/AL46</f>
        <v>0.53038356620635307</v>
      </c>
      <c r="R45" s="12">
        <f>AM45/AM46</f>
        <v>0.67232389708760532</v>
      </c>
      <c r="S45" s="17">
        <f>AN45/AN46</f>
        <v>0.6512657712172375</v>
      </c>
      <c r="V45" s="11" t="s">
        <v>136</v>
      </c>
      <c r="W45" s="14">
        <f t="shared" si="92"/>
        <v>11349.667975932622</v>
      </c>
      <c r="X45" s="14">
        <f t="shared" si="93"/>
        <v>255518.68385834171</v>
      </c>
      <c r="Y45" s="14">
        <f t="shared" si="94"/>
        <v>1691274.2547137295</v>
      </c>
      <c r="Z45" s="15">
        <f>SUM(W45:Y45)</f>
        <v>1958142.6065480039</v>
      </c>
      <c r="AC45" s="11" t="s">
        <v>136</v>
      </c>
      <c r="AD45" s="14">
        <f>SUM(AY38:AY39)</f>
        <v>3312.8715346231165</v>
      </c>
      <c r="AE45" s="14">
        <f>SUM(AZ38:AZ39)</f>
        <v>90051.892418110627</v>
      </c>
      <c r="AF45" s="14">
        <f>SUM(BA38:BB39)</f>
        <v>559477.37546733685</v>
      </c>
      <c r="AG45" s="15">
        <f>SUM(AD45:AF45)</f>
        <v>652842.13942007057</v>
      </c>
      <c r="AJ45" s="11" t="s">
        <v>136</v>
      </c>
      <c r="AK45" s="14">
        <f>SUM(BF38:BF39)</f>
        <v>8036.7964413095051</v>
      </c>
      <c r="AL45" s="14">
        <f>SUM(BG38:BG39)</f>
        <v>165466.79144023109</v>
      </c>
      <c r="AM45" s="14">
        <f>SUM(BH38:BI39)</f>
        <v>1131796.8792463928</v>
      </c>
      <c r="AN45" s="15">
        <f>SUM(AK45:AM45)</f>
        <v>1305300.4671279334</v>
      </c>
      <c r="BM45" t="s">
        <v>126</v>
      </c>
      <c r="BN45" t="s">
        <v>127</v>
      </c>
      <c r="BO45"/>
      <c r="BP45"/>
      <c r="BQ45"/>
      <c r="BR45"/>
      <c r="BS45"/>
      <c r="BT45" t="s">
        <v>126</v>
      </c>
      <c r="BU45" t="s">
        <v>127</v>
      </c>
      <c r="BV45"/>
      <c r="BW45"/>
      <c r="BX45"/>
      <c r="BY45"/>
      <c r="CB45" t="s">
        <v>128</v>
      </c>
      <c r="CC45" t="s">
        <v>127</v>
      </c>
      <c r="CD45"/>
      <c r="CE45"/>
      <c r="CF45"/>
      <c r="CG45"/>
      <c r="CH45"/>
      <c r="CI45" t="s">
        <v>128</v>
      </c>
      <c r="CJ45" t="s">
        <v>127</v>
      </c>
      <c r="CK45"/>
      <c r="CL45"/>
      <c r="CM45"/>
      <c r="CN45"/>
    </row>
    <row r="46" spans="1:92" x14ac:dyDescent="0.45">
      <c r="B46" s="47">
        <f t="shared" ref="B46:D46" si="95">SUM(B44:B45)</f>
        <v>1</v>
      </c>
      <c r="C46" s="18">
        <f t="shared" si="95"/>
        <v>1</v>
      </c>
      <c r="D46" s="18">
        <f t="shared" si="95"/>
        <v>1</v>
      </c>
      <c r="E46" s="19">
        <f>SUM(E44:E45)</f>
        <v>1</v>
      </c>
      <c r="I46" s="18">
        <f t="shared" ref="I46:K46" si="96">SUM(I44:I45)</f>
        <v>1</v>
      </c>
      <c r="J46" s="18">
        <f t="shared" si="96"/>
        <v>1</v>
      </c>
      <c r="K46" s="18">
        <f t="shared" si="96"/>
        <v>1</v>
      </c>
      <c r="L46" s="19">
        <f>SUM(L44:L45)</f>
        <v>1</v>
      </c>
      <c r="P46" s="18">
        <f t="shared" ref="P46:S46" si="97">SUM(P44:P45)</f>
        <v>1</v>
      </c>
      <c r="Q46" s="18">
        <f t="shared" si="97"/>
        <v>1</v>
      </c>
      <c r="R46" s="18">
        <f t="shared" si="97"/>
        <v>1</v>
      </c>
      <c r="S46" s="19">
        <f t="shared" si="97"/>
        <v>1</v>
      </c>
      <c r="W46" s="20">
        <f t="shared" ref="W46:Z46" si="98">SUM(W44:W45)</f>
        <v>13384.350707850375</v>
      </c>
      <c r="X46" s="20">
        <f t="shared" si="98"/>
        <v>469034.23049453489</v>
      </c>
      <c r="Y46" s="20">
        <f t="shared" si="98"/>
        <v>2494061.5638028802</v>
      </c>
      <c r="Z46" s="21">
        <f t="shared" si="98"/>
        <v>2976480.1450052657</v>
      </c>
      <c r="AD46" s="20">
        <f t="shared" ref="AD46:AG46" si="99">SUM(AD44:AD45)</f>
        <v>4518.619397157755</v>
      </c>
      <c r="AE46" s="20">
        <f t="shared" si="99"/>
        <v>157058.51709949743</v>
      </c>
      <c r="AF46" s="20">
        <f t="shared" si="99"/>
        <v>810651.40368638374</v>
      </c>
      <c r="AG46" s="21">
        <f t="shared" si="99"/>
        <v>972228.54018303892</v>
      </c>
      <c r="AK46" s="20">
        <f t="shared" ref="AK46:AN46" si="100">SUM(AK44:AK45)</f>
        <v>8865.7313106926194</v>
      </c>
      <c r="AL46" s="20">
        <f t="shared" si="100"/>
        <v>311975.71339503746</v>
      </c>
      <c r="AM46" s="20">
        <f t="shared" si="100"/>
        <v>1683410.1601164967</v>
      </c>
      <c r="AN46" s="21">
        <f t="shared" si="100"/>
        <v>2004251.6048222268</v>
      </c>
      <c r="BM46" t="s">
        <v>131</v>
      </c>
      <c r="BN46">
        <v>0</v>
      </c>
      <c r="BO46">
        <v>1</v>
      </c>
      <c r="BP46">
        <v>2</v>
      </c>
      <c r="BQ46">
        <v>3</v>
      </c>
      <c r="BR46" t="s">
        <v>132</v>
      </c>
      <c r="BS46"/>
      <c r="BT46" t="s">
        <v>131</v>
      </c>
      <c r="BU46">
        <v>0</v>
      </c>
      <c r="BV46">
        <v>1</v>
      </c>
      <c r="BW46">
        <v>2</v>
      </c>
      <c r="BX46">
        <v>3</v>
      </c>
      <c r="BY46" t="s">
        <v>132</v>
      </c>
      <c r="CB46" t="s">
        <v>131</v>
      </c>
      <c r="CC46">
        <v>0</v>
      </c>
      <c r="CD46">
        <v>1</v>
      </c>
      <c r="CE46">
        <v>2</v>
      </c>
      <c r="CF46">
        <v>3</v>
      </c>
      <c r="CG46" t="s">
        <v>132</v>
      </c>
      <c r="CH46"/>
      <c r="CI46" t="s">
        <v>131</v>
      </c>
      <c r="CJ46">
        <v>0</v>
      </c>
      <c r="CK46">
        <v>1</v>
      </c>
      <c r="CL46">
        <v>2</v>
      </c>
      <c r="CM46">
        <v>3</v>
      </c>
      <c r="CN46" t="s">
        <v>132</v>
      </c>
    </row>
    <row r="47" spans="1:92" x14ac:dyDescent="0.45">
      <c r="B47" s="44"/>
      <c r="BM47" s="22" t="s">
        <v>119</v>
      </c>
      <c r="BN47" s="23">
        <v>457.19690440578802</v>
      </c>
      <c r="BO47" s="23">
        <v>1027.8301997835024</v>
      </c>
      <c r="BP47" s="23">
        <v>1614.7754017097168</v>
      </c>
      <c r="BQ47" s="23">
        <v>48.430957030968301</v>
      </c>
      <c r="BR47" s="23">
        <v>3148.2334629299753</v>
      </c>
      <c r="BS47"/>
      <c r="BT47" s="22" t="s">
        <v>119</v>
      </c>
      <c r="BU47" s="23">
        <v>995.82544118144199</v>
      </c>
      <c r="BV47" s="23">
        <v>3009.0980576550523</v>
      </c>
      <c r="BW47" s="23">
        <v>2044.0657864017992</v>
      </c>
      <c r="BX47" s="23">
        <v>1782.5826570047993</v>
      </c>
      <c r="BY47" s="23">
        <v>7831.571942243093</v>
      </c>
      <c r="CB47" s="22" t="s">
        <v>119</v>
      </c>
      <c r="CC47" s="23">
        <v>2</v>
      </c>
      <c r="CD47" s="23">
        <v>10</v>
      </c>
      <c r="CE47" s="23">
        <v>16</v>
      </c>
      <c r="CF47" s="23">
        <v>1</v>
      </c>
      <c r="CG47" s="23">
        <v>29</v>
      </c>
      <c r="CH47"/>
      <c r="CI47" s="22" t="s">
        <v>119</v>
      </c>
      <c r="CJ47" s="23">
        <v>5</v>
      </c>
      <c r="CK47" s="23">
        <v>27</v>
      </c>
      <c r="CL47" s="23">
        <v>24</v>
      </c>
      <c r="CM47" s="23">
        <v>14</v>
      </c>
      <c r="CN47" s="23">
        <v>70</v>
      </c>
    </row>
    <row r="48" spans="1:92" x14ac:dyDescent="0.45">
      <c r="B48" s="48" t="s">
        <v>111</v>
      </c>
      <c r="C48" s="10" t="s">
        <v>112</v>
      </c>
      <c r="D48" s="10" t="s">
        <v>113</v>
      </c>
      <c r="E48" s="10" t="s">
        <v>114</v>
      </c>
      <c r="I48" s="10" t="s">
        <v>111</v>
      </c>
      <c r="J48" s="10" t="s">
        <v>112</v>
      </c>
      <c r="K48" s="10" t="s">
        <v>113</v>
      </c>
      <c r="L48" s="10" t="s">
        <v>114</v>
      </c>
      <c r="P48" s="10" t="s">
        <v>111</v>
      </c>
      <c r="Q48" s="10" t="s">
        <v>112</v>
      </c>
      <c r="R48" s="10" t="s">
        <v>113</v>
      </c>
      <c r="S48" s="10" t="s">
        <v>114</v>
      </c>
      <c r="W48" s="10" t="s">
        <v>111</v>
      </c>
      <c r="X48" s="10" t="s">
        <v>112</v>
      </c>
      <c r="Y48" s="10" t="s">
        <v>113</v>
      </c>
      <c r="Z48" s="10" t="s">
        <v>114</v>
      </c>
      <c r="AD48" s="10" t="s">
        <v>111</v>
      </c>
      <c r="AE48" s="10" t="s">
        <v>112</v>
      </c>
      <c r="AF48" s="10" t="s">
        <v>113</v>
      </c>
      <c r="AG48" s="10" t="s">
        <v>114</v>
      </c>
      <c r="AK48" s="10" t="s">
        <v>111</v>
      </c>
      <c r="AL48" s="10" t="s">
        <v>112</v>
      </c>
      <c r="AM48" s="10" t="s">
        <v>113</v>
      </c>
      <c r="AN48" s="10" t="s">
        <v>114</v>
      </c>
      <c r="BM48" s="22" t="s">
        <v>122</v>
      </c>
      <c r="BN48" s="23">
        <v>281.82530865482698</v>
      </c>
      <c r="BO48" s="23">
        <v>5291.6797901429818</v>
      </c>
      <c r="BP48" s="23">
        <v>6727.150815573551</v>
      </c>
      <c r="BQ48" s="23">
        <v>5726.5490860844557</v>
      </c>
      <c r="BR48" s="23">
        <v>18027.205000455815</v>
      </c>
      <c r="BS48"/>
      <c r="BT48" s="22" t="s">
        <v>122</v>
      </c>
      <c r="BU48" s="23">
        <v>5286.701825020471</v>
      </c>
      <c r="BV48" s="23">
        <v>24540.424146195404</v>
      </c>
      <c r="BW48" s="23">
        <v>29933.212644267092</v>
      </c>
      <c r="BX48" s="23">
        <v>17011.460553027911</v>
      </c>
      <c r="BY48" s="23">
        <v>76771.799168510872</v>
      </c>
      <c r="CB48" s="22" t="s">
        <v>122</v>
      </c>
      <c r="CC48" s="23">
        <v>1</v>
      </c>
      <c r="CD48" s="23">
        <v>49</v>
      </c>
      <c r="CE48" s="23">
        <v>78</v>
      </c>
      <c r="CF48" s="23">
        <v>45</v>
      </c>
      <c r="CG48" s="23">
        <v>173</v>
      </c>
      <c r="CH48"/>
      <c r="CI48" s="22" t="s">
        <v>122</v>
      </c>
      <c r="CJ48" s="23">
        <v>18</v>
      </c>
      <c r="CK48" s="23">
        <v>191</v>
      </c>
      <c r="CL48" s="23">
        <v>310</v>
      </c>
      <c r="CM48" s="23">
        <v>136</v>
      </c>
      <c r="CN48" s="23">
        <v>655</v>
      </c>
    </row>
    <row r="49" spans="1:92" x14ac:dyDescent="0.45">
      <c r="A49" s="11" t="s">
        <v>137</v>
      </c>
      <c r="B49" s="16">
        <f>(AD49+AK49) / (AD51+AK51)</f>
        <v>0.81600301720651269</v>
      </c>
      <c r="C49" s="16">
        <f>(AE49+AL49) / (AE51+AL51)</f>
        <v>0.44842070631167047</v>
      </c>
      <c r="D49" s="16">
        <f>(AF49+AM49) / (AF51+AM51)</f>
        <v>0.38794199876737773</v>
      </c>
      <c r="E49" s="17">
        <f>(AG49+AN49) / (AG51+AN51)</f>
        <v>0.3983149869848715</v>
      </c>
      <c r="H49" s="11" t="s">
        <v>137</v>
      </c>
      <c r="I49" s="16">
        <f>AD49/AD51</f>
        <v>0.76029368234113937</v>
      </c>
      <c r="J49" s="16">
        <f>AE49/AE51</f>
        <v>0.41177812827744764</v>
      </c>
      <c r="K49" s="16">
        <f>AF49/AF51</f>
        <v>0.40032425894191459</v>
      </c>
      <c r="L49" s="17">
        <f>AG49/AG51</f>
        <v>0.40373086358796895</v>
      </c>
      <c r="O49" s="11" t="s">
        <v>137</v>
      </c>
      <c r="P49" s="16">
        <f>AK49/AK51</f>
        <v>0.83896712623130343</v>
      </c>
      <c r="Q49" s="16">
        <f>AL49/AL51</f>
        <v>0.46836267452377517</v>
      </c>
      <c r="R49" s="16">
        <f>AM49/AM51</f>
        <v>0.38182111740444596</v>
      </c>
      <c r="S49" s="17">
        <f>AN49/AN51</f>
        <v>0.39560625243873221</v>
      </c>
      <c r="V49" s="11" t="s">
        <v>137</v>
      </c>
      <c r="W49" s="14">
        <f t="shared" ref="W49:W50" si="101">AD49+AK49</f>
        <v>9261.3633126531531</v>
      </c>
      <c r="X49" s="14">
        <f t="shared" ref="X49:X50" si="102">AE49+AL49</f>
        <v>114579.86869158602</v>
      </c>
      <c r="Y49" s="14">
        <f t="shared" ref="Y49:Y50" si="103">AF49+AM49</f>
        <v>656116.31483745133</v>
      </c>
      <c r="Z49" s="15">
        <f>SUM(W49:Y49)</f>
        <v>779957.54684169055</v>
      </c>
      <c r="AC49" s="11" t="s">
        <v>137</v>
      </c>
      <c r="AD49" s="14">
        <f>SUM(AY38)</f>
        <v>2518.7552981817507</v>
      </c>
      <c r="AE49" s="14">
        <f>SUM(AZ38)</f>
        <v>37081.39970777167</v>
      </c>
      <c r="AF49" s="14">
        <f>SUM(BA38:BB38)</f>
        <v>223972.36572872888</v>
      </c>
      <c r="AG49" s="15">
        <f>SUM(AD49:AF49)</f>
        <v>263572.52073468233</v>
      </c>
      <c r="AJ49" s="11" t="s">
        <v>137</v>
      </c>
      <c r="AK49" s="14">
        <f>SUM(BF38)</f>
        <v>6742.6080144714015</v>
      </c>
      <c r="AL49" s="14">
        <f>SUM(BG38)</f>
        <v>77498.468983814339</v>
      </c>
      <c r="AM49" s="14">
        <f>SUM(BH38:BI38)</f>
        <v>432143.9491087225</v>
      </c>
      <c r="AN49" s="15">
        <f>SUM(AK49:AM49)</f>
        <v>516385.02610700822</v>
      </c>
      <c r="BM49" s="22" t="s">
        <v>124</v>
      </c>
      <c r="BN49" s="23">
        <v>734.00587496520598</v>
      </c>
      <c r="BO49" s="23">
        <v>46465.633140548067</v>
      </c>
      <c r="BP49" s="23">
        <v>82230.756605090704</v>
      </c>
      <c r="BQ49" s="23">
        <v>82707.053373061208</v>
      </c>
      <c r="BR49" s="23">
        <v>212137.4489936652</v>
      </c>
      <c r="BS49"/>
      <c r="BT49" s="22" t="s">
        <v>124</v>
      </c>
      <c r="BU49" s="23">
        <v>1483.738282806594</v>
      </c>
      <c r="BV49" s="23">
        <v>100799.95270780878</v>
      </c>
      <c r="BW49" s="23">
        <v>181058.10912852737</v>
      </c>
      <c r="BX49" s="23">
        <v>181231.93003671887</v>
      </c>
      <c r="BY49" s="23">
        <v>464573.73015586159</v>
      </c>
      <c r="CB49" s="22" t="s">
        <v>124</v>
      </c>
      <c r="CC49" s="23">
        <v>3</v>
      </c>
      <c r="CD49" s="23">
        <v>423</v>
      </c>
      <c r="CE49" s="23">
        <v>928</v>
      </c>
      <c r="CF49" s="23">
        <v>717</v>
      </c>
      <c r="CG49" s="23">
        <v>2071</v>
      </c>
      <c r="CH49"/>
      <c r="CI49" s="22" t="s">
        <v>124</v>
      </c>
      <c r="CJ49" s="23">
        <v>5</v>
      </c>
      <c r="CK49" s="23">
        <v>908</v>
      </c>
      <c r="CL49" s="23">
        <v>2038</v>
      </c>
      <c r="CM49" s="23">
        <v>1561</v>
      </c>
      <c r="CN49" s="23">
        <v>4512</v>
      </c>
    </row>
    <row r="50" spans="1:92" x14ac:dyDescent="0.45">
      <c r="A50" s="11" t="s">
        <v>140</v>
      </c>
      <c r="B50" s="16">
        <f>(AD50+AK50) / (AD51+AK51)</f>
        <v>0.18399698279348742</v>
      </c>
      <c r="C50" s="16">
        <f>(AE50+AL50) / (AE51+AL51)</f>
        <v>0.55157929368832959</v>
      </c>
      <c r="D50" s="16">
        <f>(AF50+AM50) / (AF51+AM51)</f>
        <v>0.61205800123262233</v>
      </c>
      <c r="E50" s="17">
        <f>(AG50+AN50) / (AG51+AN51)</f>
        <v>0.60168501301512844</v>
      </c>
      <c r="H50" s="11" t="s">
        <v>140</v>
      </c>
      <c r="I50" s="16">
        <f>AD50/AD51</f>
        <v>0.23970631765886069</v>
      </c>
      <c r="J50" s="16">
        <f>AE50/AE51</f>
        <v>0.58822187172255225</v>
      </c>
      <c r="K50" s="16">
        <f>AF50/AF51</f>
        <v>0.59967574105808552</v>
      </c>
      <c r="L50" s="13">
        <f>AG50/AG51</f>
        <v>0.59626913641203105</v>
      </c>
      <c r="O50" s="11" t="s">
        <v>140</v>
      </c>
      <c r="P50" s="16">
        <f>AK50/AK51</f>
        <v>0.16103287376869663</v>
      </c>
      <c r="Q50" s="16">
        <f>AL50/AL51</f>
        <v>0.53163732547622489</v>
      </c>
      <c r="R50" s="16">
        <f>AM50/AM51</f>
        <v>0.61817888259555398</v>
      </c>
      <c r="S50" s="13">
        <f>AN50/AN51</f>
        <v>0.60439374756126785</v>
      </c>
      <c r="V50" s="11" t="s">
        <v>140</v>
      </c>
      <c r="W50" s="14">
        <f t="shared" si="101"/>
        <v>2088.3046632794699</v>
      </c>
      <c r="X50" s="14">
        <f t="shared" si="102"/>
        <v>140938.8151667557</v>
      </c>
      <c r="Y50" s="14">
        <f t="shared" si="103"/>
        <v>1035157.9398762782</v>
      </c>
      <c r="Z50" s="15">
        <f>SUM(W50:Y50)</f>
        <v>1178185.0597063133</v>
      </c>
      <c r="AC50" s="11" t="s">
        <v>140</v>
      </c>
      <c r="AD50" s="14">
        <f>SUM(AY39)</f>
        <v>794.11623644136603</v>
      </c>
      <c r="AE50" s="14">
        <f>SUM(AZ39)</f>
        <v>52970.492710338949</v>
      </c>
      <c r="AF50" s="14">
        <f>SUM(BA39:BB39)</f>
        <v>335505.00973860791</v>
      </c>
      <c r="AG50" s="15">
        <f>SUM(AD50:AF50)</f>
        <v>389269.61868538824</v>
      </c>
      <c r="AJ50" s="11" t="s">
        <v>140</v>
      </c>
      <c r="AK50" s="14">
        <f>SUM(BF39)</f>
        <v>1294.1884268381039</v>
      </c>
      <c r="AL50" s="14">
        <f>SUM(BG39)</f>
        <v>87968.322456416761</v>
      </c>
      <c r="AM50" s="14">
        <f>SUM(BH39:BI39)</f>
        <v>699652.93013767025</v>
      </c>
      <c r="AN50" s="15">
        <f>SUM(AK50:AM50)</f>
        <v>788915.44102092506</v>
      </c>
      <c r="BM50" s="22" t="s">
        <v>125</v>
      </c>
      <c r="BN50" s="23"/>
      <c r="BO50" s="23">
        <v>24770.336147937571</v>
      </c>
      <c r="BP50" s="23">
        <v>52174.581064290731</v>
      </c>
      <c r="BQ50" s="23">
        <v>41007.49198918583</v>
      </c>
      <c r="BR50" s="23">
        <v>117952.40920141414</v>
      </c>
      <c r="BS50"/>
      <c r="BT50" s="22" t="s">
        <v>125</v>
      </c>
      <c r="BU50" s="23">
        <v>2501.5625583067863</v>
      </c>
      <c r="BV50" s="23">
        <v>47735.159305170899</v>
      </c>
      <c r="BW50" s="23">
        <v>136353.23075931377</v>
      </c>
      <c r="BX50" s="23">
        <v>95956.762830788255</v>
      </c>
      <c r="BY50" s="23">
        <v>282546.71545357973</v>
      </c>
      <c r="CB50" s="22" t="s">
        <v>125</v>
      </c>
      <c r="CC50" s="23"/>
      <c r="CD50" s="23">
        <v>202</v>
      </c>
      <c r="CE50" s="23">
        <v>530</v>
      </c>
      <c r="CF50" s="23">
        <v>341</v>
      </c>
      <c r="CG50" s="23">
        <v>1073</v>
      </c>
      <c r="CH50"/>
      <c r="CI50" s="22" t="s">
        <v>125</v>
      </c>
      <c r="CJ50" s="23">
        <v>10</v>
      </c>
      <c r="CK50" s="23">
        <v>397</v>
      </c>
      <c r="CL50" s="23">
        <v>1383</v>
      </c>
      <c r="CM50" s="23">
        <v>813</v>
      </c>
      <c r="CN50" s="23">
        <v>2603</v>
      </c>
    </row>
    <row r="51" spans="1:92" x14ac:dyDescent="0.45">
      <c r="B51" s="18">
        <f t="shared" ref="B51:D51" si="104">SUM(B49:B50)</f>
        <v>1</v>
      </c>
      <c r="C51" s="18">
        <f t="shared" si="104"/>
        <v>1</v>
      </c>
      <c r="D51" s="18">
        <f t="shared" si="104"/>
        <v>1</v>
      </c>
      <c r="E51" s="19">
        <f>SUM(E49:E50)</f>
        <v>1</v>
      </c>
      <c r="I51" s="18">
        <f t="shared" ref="I51:K51" si="105">SUM(I49:I50)</f>
        <v>1</v>
      </c>
      <c r="J51" s="18">
        <f t="shared" si="105"/>
        <v>0.99999999999999989</v>
      </c>
      <c r="K51" s="18">
        <f t="shared" si="105"/>
        <v>1</v>
      </c>
      <c r="L51" s="19">
        <f>SUM(L49:L50)</f>
        <v>1</v>
      </c>
      <c r="P51" s="18">
        <f t="shared" ref="P51:S51" si="106">SUM(P49:P50)</f>
        <v>1</v>
      </c>
      <c r="Q51" s="18">
        <f t="shared" si="106"/>
        <v>1</v>
      </c>
      <c r="R51" s="18">
        <f t="shared" si="106"/>
        <v>1</v>
      </c>
      <c r="S51" s="19">
        <f t="shared" si="106"/>
        <v>1</v>
      </c>
      <c r="W51" s="20">
        <f t="shared" ref="W51:Z51" si="107">SUM(W49:W50)</f>
        <v>11349.667975932623</v>
      </c>
      <c r="X51" s="20">
        <f t="shared" si="107"/>
        <v>255518.68385834171</v>
      </c>
      <c r="Y51" s="20">
        <f t="shared" si="107"/>
        <v>1691274.2547137295</v>
      </c>
      <c r="Z51" s="21">
        <f t="shared" si="107"/>
        <v>1958142.6065480039</v>
      </c>
      <c r="AD51" s="20">
        <f t="shared" ref="AD51:AG51" si="108">SUM(AD49:AD50)</f>
        <v>3312.8715346231165</v>
      </c>
      <c r="AE51" s="20">
        <f t="shared" si="108"/>
        <v>90051.892418110627</v>
      </c>
      <c r="AF51" s="20">
        <f t="shared" si="108"/>
        <v>559477.37546733674</v>
      </c>
      <c r="AG51" s="21">
        <f t="shared" si="108"/>
        <v>652842.13942007057</v>
      </c>
      <c r="AK51" s="20">
        <f t="shared" ref="AK51:AN51" si="109">SUM(AK49:AK50)</f>
        <v>8036.7964413095051</v>
      </c>
      <c r="AL51" s="20">
        <f t="shared" si="109"/>
        <v>165466.79144023109</v>
      </c>
      <c r="AM51" s="20">
        <f t="shared" si="109"/>
        <v>1131796.8792463928</v>
      </c>
      <c r="AN51" s="21">
        <f t="shared" si="109"/>
        <v>1305300.4671279332</v>
      </c>
      <c r="BM51" s="22" t="s">
        <v>130</v>
      </c>
      <c r="BN51" s="23">
        <v>247.465537136281</v>
      </c>
      <c r="BO51" s="23">
        <v>23865.1071750558</v>
      </c>
      <c r="BP51" s="23">
        <v>89203.993740137186</v>
      </c>
      <c r="BQ51" s="23">
        <v>42779.828480194366</v>
      </c>
      <c r="BR51" s="23">
        <v>156096.39493252363</v>
      </c>
      <c r="BS51"/>
      <c r="BT51" s="22" t="s">
        <v>130</v>
      </c>
      <c r="BU51" s="23">
        <v>1433.5932048320697</v>
      </c>
      <c r="BV51" s="23">
        <v>47735.370013370382</v>
      </c>
      <c r="BW51" s="23">
        <v>214063.73224430141</v>
      </c>
      <c r="BX51" s="23">
        <v>83660.654729736518</v>
      </c>
      <c r="BY51" s="23">
        <v>346893.35019224038</v>
      </c>
      <c r="CB51" s="22" t="s">
        <v>130</v>
      </c>
      <c r="CC51" s="23">
        <v>1</v>
      </c>
      <c r="CD51" s="23">
        <v>175</v>
      </c>
      <c r="CE51" s="23">
        <v>836</v>
      </c>
      <c r="CF51" s="23">
        <v>329</v>
      </c>
      <c r="CG51" s="23">
        <v>1341</v>
      </c>
      <c r="CH51"/>
      <c r="CI51" s="22" t="s">
        <v>130</v>
      </c>
      <c r="CJ51" s="23">
        <v>6</v>
      </c>
      <c r="CK51" s="23">
        <v>342</v>
      </c>
      <c r="CL51" s="23">
        <v>2069</v>
      </c>
      <c r="CM51" s="23">
        <v>694</v>
      </c>
      <c r="CN51" s="23">
        <v>3111</v>
      </c>
    </row>
    <row r="52" spans="1:92" x14ac:dyDescent="0.45">
      <c r="BM52" s="22" t="s">
        <v>134</v>
      </c>
      <c r="BN52" s="23">
        <v>1916.823455732587</v>
      </c>
      <c r="BO52" s="23">
        <v>2669.3375387274546</v>
      </c>
      <c r="BP52" s="23">
        <v>4510.1064924195471</v>
      </c>
      <c r="BQ52" s="23">
        <v>4483.4235865732526</v>
      </c>
      <c r="BR52" s="23">
        <v>13579.691073452839</v>
      </c>
      <c r="BS52"/>
      <c r="BT52" s="22" t="s">
        <v>134</v>
      </c>
      <c r="BU52" s="23">
        <v>4352.1376928551026</v>
      </c>
      <c r="BV52" s="23">
        <v>3003.2483138274652</v>
      </c>
      <c r="BW52" s="23">
        <v>3723.8483759461155</v>
      </c>
      <c r="BX52" s="23">
        <v>3271.3786266570323</v>
      </c>
      <c r="BY52" s="23">
        <v>14350.613009285717</v>
      </c>
      <c r="CB52" s="22" t="s">
        <v>134</v>
      </c>
      <c r="CC52" s="23">
        <v>7</v>
      </c>
      <c r="CD52" s="23">
        <v>19</v>
      </c>
      <c r="CE52" s="23">
        <v>49</v>
      </c>
      <c r="CF52" s="23">
        <v>29</v>
      </c>
      <c r="CG52" s="23">
        <v>104</v>
      </c>
      <c r="CH52"/>
      <c r="CI52" s="22" t="s">
        <v>134</v>
      </c>
      <c r="CJ52" s="23">
        <v>19</v>
      </c>
      <c r="CK52" s="23">
        <v>19</v>
      </c>
      <c r="CL52" s="23">
        <v>40</v>
      </c>
      <c r="CM52" s="23">
        <v>22</v>
      </c>
      <c r="CN52" s="23">
        <v>100</v>
      </c>
    </row>
    <row r="53" spans="1:92" x14ac:dyDescent="0.45">
      <c r="B53" s="10" t="s">
        <v>111</v>
      </c>
      <c r="C53" s="10" t="s">
        <v>112</v>
      </c>
      <c r="D53" s="10" t="s">
        <v>113</v>
      </c>
      <c r="E53" s="10" t="s">
        <v>114</v>
      </c>
      <c r="I53" s="10" t="s">
        <v>111</v>
      </c>
      <c r="J53" s="10" t="s">
        <v>112</v>
      </c>
      <c r="K53" s="10" t="s">
        <v>113</v>
      </c>
      <c r="L53" s="10" t="s">
        <v>114</v>
      </c>
      <c r="P53" s="10" t="s">
        <v>111</v>
      </c>
      <c r="Q53" s="10" t="s">
        <v>112</v>
      </c>
      <c r="R53" s="10" t="s">
        <v>113</v>
      </c>
      <c r="S53" s="10" t="s">
        <v>114</v>
      </c>
      <c r="W53" s="10" t="s">
        <v>111</v>
      </c>
      <c r="X53" s="10" t="s">
        <v>112</v>
      </c>
      <c r="Y53" s="10" t="s">
        <v>113</v>
      </c>
      <c r="Z53" s="10" t="s">
        <v>114</v>
      </c>
      <c r="AD53" s="10" t="s">
        <v>111</v>
      </c>
      <c r="AE53" s="10" t="s">
        <v>112</v>
      </c>
      <c r="AF53" s="10" t="s">
        <v>113</v>
      </c>
      <c r="AG53" s="10" t="s">
        <v>114</v>
      </c>
      <c r="AK53" s="10" t="s">
        <v>111</v>
      </c>
      <c r="AL53" s="10" t="s">
        <v>112</v>
      </c>
      <c r="AM53" s="10" t="s">
        <v>113</v>
      </c>
      <c r="AN53" s="10" t="s">
        <v>114</v>
      </c>
      <c r="BM53" s="22" t="s">
        <v>132</v>
      </c>
      <c r="BN53" s="23">
        <v>3637.3170808946888</v>
      </c>
      <c r="BO53" s="23">
        <v>104089.92399219538</v>
      </c>
      <c r="BP53" s="23">
        <v>236461.36411922146</v>
      </c>
      <c r="BQ53" s="23">
        <v>176752.77747213008</v>
      </c>
      <c r="BR53" s="23">
        <v>520941.3826644416</v>
      </c>
      <c r="BS53"/>
      <c r="BT53" s="22" t="s">
        <v>132</v>
      </c>
      <c r="BU53" s="23">
        <v>16053.559005002466</v>
      </c>
      <c r="BV53" s="23">
        <v>226823.25254402799</v>
      </c>
      <c r="BW53" s="23">
        <v>567176.19893875753</v>
      </c>
      <c r="BX53" s="23">
        <v>382914.76943393337</v>
      </c>
      <c r="BY53" s="23">
        <v>1192967.7799217214</v>
      </c>
      <c r="CB53" s="22" t="s">
        <v>132</v>
      </c>
      <c r="CC53" s="23">
        <v>14</v>
      </c>
      <c r="CD53" s="23">
        <v>878</v>
      </c>
      <c r="CE53" s="23">
        <v>2437</v>
      </c>
      <c r="CF53" s="23">
        <v>1462</v>
      </c>
      <c r="CG53" s="23">
        <v>4791</v>
      </c>
      <c r="CH53"/>
      <c r="CI53" s="22" t="s">
        <v>132</v>
      </c>
      <c r="CJ53" s="23">
        <v>63</v>
      </c>
      <c r="CK53" s="23">
        <v>1884</v>
      </c>
      <c r="CL53" s="23">
        <v>5864</v>
      </c>
      <c r="CM53" s="23">
        <v>3240</v>
      </c>
      <c r="CN53" s="23">
        <v>11051</v>
      </c>
    </row>
    <row r="54" spans="1:92" x14ac:dyDescent="0.45">
      <c r="A54" s="11" t="s">
        <v>141</v>
      </c>
      <c r="B54" s="16">
        <f>1-B55</f>
        <v>0.60280849498350553</v>
      </c>
      <c r="C54" s="16">
        <f t="shared" ref="C54" si="110">1-C55</f>
        <v>0.98809824784825295</v>
      </c>
      <c r="D54" s="16">
        <f t="shared" ref="D54" si="111">1-D55</f>
        <v>0.99735508993636734</v>
      </c>
      <c r="E54" s="16">
        <f t="shared" ref="E54" si="112">1-E55</f>
        <v>0.99296675217407981</v>
      </c>
      <c r="H54" s="11" t="s">
        <v>141</v>
      </c>
      <c r="I54" s="46">
        <f>1-I55</f>
        <v>0.60706751438312145</v>
      </c>
      <c r="J54" s="46">
        <f t="shared" ref="J54:K54" si="113">1-J55</f>
        <v>0.98577292154286833</v>
      </c>
      <c r="K54" s="46">
        <f t="shared" si="113"/>
        <v>0.99645204518388986</v>
      </c>
      <c r="L54" s="51">
        <f>1-L55</f>
        <v>0.99175985755896245</v>
      </c>
      <c r="O54" s="11" t="s">
        <v>141</v>
      </c>
      <c r="P54" s="46">
        <f>1-P55</f>
        <v>0.6006606989347596</v>
      </c>
      <c r="Q54" s="46">
        <f t="shared" ref="Q54:R54" si="114">1-Q55</f>
        <v>0.98927304775574953</v>
      </c>
      <c r="R54" s="46">
        <f t="shared" si="114"/>
        <v>0.99779053808331375</v>
      </c>
      <c r="S54" s="51">
        <f>1-S55</f>
        <v>0.99355325498791958</v>
      </c>
      <c r="V54" s="11" t="s">
        <v>141</v>
      </c>
      <c r="W54" s="14">
        <f t="shared" ref="W54:W55" si="115">AD54+AK54</f>
        <v>13384.350707850375</v>
      </c>
      <c r="X54" s="14">
        <f t="shared" ref="X54:X55" si="116">AE54+AL54</f>
        <v>469034.23049453489</v>
      </c>
      <c r="Y54" s="14">
        <f t="shared" ref="Y54:Y55" si="117">AF54+AM54</f>
        <v>2494061.5638028802</v>
      </c>
      <c r="Z54" s="15">
        <f>SUM(W54:Y54)</f>
        <v>2976480.1450052653</v>
      </c>
      <c r="AC54" s="11" t="s">
        <v>141</v>
      </c>
      <c r="AD54" s="14">
        <f>SUM(AY37:AY39)</f>
        <v>4518.619397157755</v>
      </c>
      <c r="AE54" s="14">
        <f>SUM(AZ37:AZ39)</f>
        <v>157058.51709949743</v>
      </c>
      <c r="AF54" s="14">
        <f>SUM(BA37:BB39)</f>
        <v>810651.40368638374</v>
      </c>
      <c r="AG54" s="15">
        <f>SUM(AD54:AF54)</f>
        <v>972228.54018303892</v>
      </c>
      <c r="AJ54" s="11" t="s">
        <v>141</v>
      </c>
      <c r="AK54" s="14">
        <f>SUM(BF37:BF39)</f>
        <v>8865.7313106926213</v>
      </c>
      <c r="AL54" s="14">
        <f>SUM(BG37:BG39)</f>
        <v>311975.71339503746</v>
      </c>
      <c r="AM54" s="14">
        <f>SUM(BH37:BI39)</f>
        <v>1683410.1601164967</v>
      </c>
      <c r="AN54" s="15">
        <f>SUM(AK54:AM54)</f>
        <v>2004251.6048222268</v>
      </c>
    </row>
    <row r="55" spans="1:92" x14ac:dyDescent="0.45">
      <c r="A55" s="11" t="s">
        <v>142</v>
      </c>
      <c r="B55" s="16">
        <f>(AD57+AK57) / (AD58+AK58)</f>
        <v>0.39719150501649442</v>
      </c>
      <c r="C55" s="16">
        <f>(AE57+AL57) / (AE58+AL58)</f>
        <v>1.1901752151746995E-2</v>
      </c>
      <c r="D55" s="16">
        <f>(AF57+AM57) / (AF58+AM58)</f>
        <v>2.6449100636326316E-3</v>
      </c>
      <c r="E55" s="16">
        <f>(AG57+AN57) / (AG58+AN58)</f>
        <v>7.0332478259201745E-3</v>
      </c>
      <c r="H55" s="11" t="s">
        <v>142</v>
      </c>
      <c r="I55" s="37">
        <f>AD57/AD58</f>
        <v>0.39293248561687855</v>
      </c>
      <c r="J55" s="37">
        <f t="shared" ref="J55" si="118">AE57/AE58</f>
        <v>1.4227078457131713E-2</v>
      </c>
      <c r="K55" s="37">
        <f t="shared" ref="K55" si="119">AF57/AF58</f>
        <v>3.5479548161100978E-3</v>
      </c>
      <c r="L55" s="51">
        <f>AG57/AG58</f>
        <v>8.2401424410375873E-3</v>
      </c>
      <c r="O55" s="11" t="s">
        <v>142</v>
      </c>
      <c r="P55" s="37">
        <f>AK57/AK58</f>
        <v>0.39933930106524046</v>
      </c>
      <c r="Q55" s="37">
        <f t="shared" ref="Q55" si="120">AL57/AL58</f>
        <v>1.0726952244250501E-2</v>
      </c>
      <c r="R55" s="37">
        <f t="shared" ref="R55" si="121">AM57/AM58</f>
        <v>2.2094619166862194E-3</v>
      </c>
      <c r="S55" s="51">
        <f>AN57/AN58</f>
        <v>6.4467450120804463E-3</v>
      </c>
      <c r="V55" s="11" t="s">
        <v>142</v>
      </c>
      <c r="W55" s="75">
        <f t="shared" si="115"/>
        <v>10967.403052495021</v>
      </c>
      <c r="X55" s="75">
        <f t="shared" si="116"/>
        <v>8562.5077048910589</v>
      </c>
      <c r="Y55" s="75">
        <f t="shared" si="117"/>
        <v>5816.1117497909599</v>
      </c>
      <c r="Z55" s="95">
        <f>SUM(W55:Y55)</f>
        <v>25346.02250717704</v>
      </c>
      <c r="AC55" s="11" t="s">
        <v>142</v>
      </c>
      <c r="AD55" s="75">
        <f>SUM(AY40)</f>
        <v>4612.3213147224596</v>
      </c>
      <c r="AE55" s="75">
        <f>SUM(AZ40)</f>
        <v>2980.3625662323848</v>
      </c>
      <c r="AF55" s="75">
        <f>SUM(BA40:BB40)</f>
        <v>2107.855902892778</v>
      </c>
      <c r="AG55" s="95">
        <f>SUM(AD55:AF55)</f>
        <v>9700.5397838476219</v>
      </c>
      <c r="AJ55" s="11" t="s">
        <v>142</v>
      </c>
      <c r="AK55" s="75">
        <f>SUM(BF40)</f>
        <v>6355.0817377725625</v>
      </c>
      <c r="AL55" s="75">
        <f>SUM(BG40)</f>
        <v>5582.1451386586741</v>
      </c>
      <c r="AM55" s="75">
        <f>SUM(BH40:BI40)</f>
        <v>3708.2558468981815</v>
      </c>
      <c r="AN55" s="95">
        <f>SUM(AK55:AM55)</f>
        <v>15645.482723329416</v>
      </c>
    </row>
    <row r="56" spans="1:92" x14ac:dyDescent="0.45">
      <c r="B56" s="18">
        <f t="shared" ref="B56:D56" si="122">SUM(B54:B55)</f>
        <v>1</v>
      </c>
      <c r="C56" s="18">
        <f t="shared" si="122"/>
        <v>1</v>
      </c>
      <c r="D56" s="18">
        <f t="shared" si="122"/>
        <v>1</v>
      </c>
      <c r="E56" s="19">
        <f>SUM(E54:E55)</f>
        <v>1</v>
      </c>
      <c r="I56" s="18">
        <f t="shared" ref="I56:K56" si="123">SUM(I54:I55)</f>
        <v>1</v>
      </c>
      <c r="J56" s="18">
        <f t="shared" si="123"/>
        <v>1</v>
      </c>
      <c r="K56" s="18">
        <f t="shared" si="123"/>
        <v>1</v>
      </c>
      <c r="L56" s="19">
        <f>SUM(L54:L55)</f>
        <v>1</v>
      </c>
      <c r="P56" s="18">
        <f t="shared" ref="P56:R56" si="124">SUM(P54:P55)</f>
        <v>1</v>
      </c>
      <c r="Q56" s="18">
        <f t="shared" si="124"/>
        <v>1</v>
      </c>
      <c r="R56" s="18">
        <f t="shared" si="124"/>
        <v>1</v>
      </c>
      <c r="S56" s="19">
        <f>SUM(S54:S55)</f>
        <v>1</v>
      </c>
      <c r="W56" s="96">
        <f t="shared" ref="W56:Z56" si="125">SUM(W54:W55)</f>
        <v>24351.753760345397</v>
      </c>
      <c r="X56" s="96">
        <f t="shared" si="125"/>
        <v>477596.73819942592</v>
      </c>
      <c r="Y56" s="96">
        <f t="shared" si="125"/>
        <v>2499877.6755526713</v>
      </c>
      <c r="Z56" s="97">
        <f t="shared" si="125"/>
        <v>3001826.1675124425</v>
      </c>
      <c r="AD56" s="96">
        <f t="shared" ref="AD56:AG56" si="126">SUM(AD54:AD55)</f>
        <v>9130.9407118802155</v>
      </c>
      <c r="AE56" s="96">
        <f t="shared" si="126"/>
        <v>160038.87966572982</v>
      </c>
      <c r="AF56" s="96">
        <f t="shared" si="126"/>
        <v>812759.25958927651</v>
      </c>
      <c r="AG56" s="97">
        <f t="shared" si="126"/>
        <v>981929.07996688655</v>
      </c>
      <c r="AK56" s="96">
        <f t="shared" ref="AK56:AN56" si="127">SUM(AK54:AK55)</f>
        <v>15220.813048465185</v>
      </c>
      <c r="AL56" s="96">
        <f t="shared" si="127"/>
        <v>317557.85853369616</v>
      </c>
      <c r="AM56" s="96">
        <f t="shared" si="127"/>
        <v>1687118.4159633948</v>
      </c>
      <c r="AN56" s="97">
        <f t="shared" si="127"/>
        <v>2019897.0875455562</v>
      </c>
      <c r="BM56" s="9" t="s">
        <v>145</v>
      </c>
      <c r="BT56" s="9" t="s">
        <v>146</v>
      </c>
      <c r="CB56" s="9" t="s">
        <v>145</v>
      </c>
      <c r="CI56" s="9" t="s">
        <v>146</v>
      </c>
    </row>
    <row r="57" spans="1:92" x14ac:dyDescent="0.45">
      <c r="B57" s="16"/>
      <c r="C57" s="16"/>
      <c r="D57" s="16"/>
      <c r="H57" s="54" t="s">
        <v>255</v>
      </c>
      <c r="I57" s="53">
        <f>AD55/AD56</f>
        <v>0.50513101116968095</v>
      </c>
      <c r="J57" s="53">
        <f t="shared" ref="J57" si="128">AE55/AE56</f>
        <v>1.8622740751856121E-2</v>
      </c>
      <c r="K57" s="53">
        <f t="shared" ref="K57" si="129">AF55/AF56</f>
        <v>2.5934566454007199E-3</v>
      </c>
      <c r="L57" s="53">
        <f t="shared" ref="L57" si="130">AG55/AG56</f>
        <v>9.8790635512849383E-3</v>
      </c>
      <c r="O57" s="54" t="s">
        <v>255</v>
      </c>
      <c r="P57" s="53">
        <f>AK55/AK56</f>
        <v>0.41752577326435181</v>
      </c>
      <c r="Q57" s="53">
        <f t="shared" ref="Q57" si="131">AL55/AL56</f>
        <v>1.7578356159831426E-2</v>
      </c>
      <c r="R57" s="53">
        <f t="shared" ref="R57" si="132">AM55/AM56</f>
        <v>2.1979819625053748E-3</v>
      </c>
      <c r="S57" s="53">
        <f t="shared" ref="S57" si="133">AN55/AN56</f>
        <v>7.745683094350495E-3</v>
      </c>
      <c r="V57" s="55" t="s">
        <v>254</v>
      </c>
      <c r="W57" s="98">
        <f t="shared" ref="W57" si="134">AD57+AK57</f>
        <v>8818.9706109983345</v>
      </c>
      <c r="X57" s="98">
        <f t="shared" ref="X57" si="135">AE57+AL57</f>
        <v>5649.5689312148552</v>
      </c>
      <c r="Y57" s="98">
        <f t="shared" ref="Y57" si="136">AF57+AM57</f>
        <v>6614.0621289078172</v>
      </c>
      <c r="Z57" s="99">
        <f>SUM(W57:Y57)</f>
        <v>21082.601671121007</v>
      </c>
      <c r="AC57" s="55" t="s">
        <v>254</v>
      </c>
      <c r="AD57" s="57">
        <f>'2019 OBS Shares'!AD46</f>
        <v>2924.7362265563579</v>
      </c>
      <c r="AE57" s="57">
        <f>'2019 OBS Shares'!AE46</f>
        <v>2266.7328309627765</v>
      </c>
      <c r="AF57" s="57">
        <f>'2019 OBS Shares'!AF46</f>
        <v>2886.3953521865042</v>
      </c>
      <c r="AG57" s="99">
        <f>SUM(AD57:AF57)</f>
        <v>8077.8644097056385</v>
      </c>
      <c r="AJ57" s="55" t="s">
        <v>254</v>
      </c>
      <c r="AK57" s="57">
        <f>'2019 OBS Shares'!AM46</f>
        <v>5894.2343844419756</v>
      </c>
      <c r="AL57" s="57">
        <f>'2019 OBS Shares'!AN46</f>
        <v>3382.8361002520787</v>
      </c>
      <c r="AM57" s="57">
        <f>'2019 OBS Shares'!AO46</f>
        <v>3727.6667767213125</v>
      </c>
      <c r="AN57" s="99">
        <f>SUM(AK57:AM57)</f>
        <v>13004.737261415366</v>
      </c>
      <c r="BM57"/>
      <c r="BN57"/>
      <c r="BT57"/>
      <c r="BU57"/>
      <c r="CB57"/>
      <c r="CC57"/>
      <c r="CI57"/>
      <c r="CJ57"/>
    </row>
    <row r="58" spans="1:92" x14ac:dyDescent="0.45">
      <c r="V58" s="56"/>
      <c r="W58" s="58">
        <f>W54+W57</f>
        <v>22203.32131884871</v>
      </c>
      <c r="X58" s="58">
        <f t="shared" ref="X58:Z58" si="137">X54+X57</f>
        <v>474683.79942574975</v>
      </c>
      <c r="Y58" s="58">
        <f t="shared" si="137"/>
        <v>2500675.6259317882</v>
      </c>
      <c r="Z58" s="59">
        <f t="shared" si="137"/>
        <v>2997562.7466763863</v>
      </c>
      <c r="AC58" s="56"/>
      <c r="AD58" s="58">
        <f>AD54+AD57</f>
        <v>7443.3556237141129</v>
      </c>
      <c r="AE58" s="58">
        <f t="shared" ref="AE58:AG58" si="138">AE54+AE57</f>
        <v>159325.24993046021</v>
      </c>
      <c r="AF58" s="58">
        <f t="shared" si="138"/>
        <v>813537.79903857026</v>
      </c>
      <c r="AG58" s="59">
        <f t="shared" si="138"/>
        <v>980306.40459274454</v>
      </c>
      <c r="AJ58" s="56"/>
      <c r="AK58" s="58">
        <f>AK54+AK57</f>
        <v>14759.965695134597</v>
      </c>
      <c r="AL58" s="58">
        <f t="shared" ref="AL58:AN58" si="139">AL54+AL57</f>
        <v>315358.54949528951</v>
      </c>
      <c r="AM58" s="58">
        <f t="shared" si="139"/>
        <v>1687137.8268932181</v>
      </c>
      <c r="AN58" s="59">
        <f t="shared" si="139"/>
        <v>2017256.3420836423</v>
      </c>
      <c r="BM58" t="s">
        <v>116</v>
      </c>
      <c r="BN58" t="s">
        <v>117</v>
      </c>
      <c r="BT58" t="s">
        <v>116</v>
      </c>
      <c r="BU58" t="s">
        <v>117</v>
      </c>
      <c r="CB58" t="s">
        <v>116</v>
      </c>
      <c r="CC58" t="s">
        <v>117</v>
      </c>
      <c r="CI58" t="s">
        <v>116</v>
      </c>
      <c r="CJ58" t="s">
        <v>117</v>
      </c>
    </row>
    <row r="59" spans="1:92" x14ac:dyDescent="0.45">
      <c r="A59" s="7" t="s">
        <v>245</v>
      </c>
      <c r="B59" s="8"/>
      <c r="C59" s="8"/>
      <c r="D59" s="8"/>
      <c r="E59" s="8"/>
      <c r="H59" s="7" t="str">
        <f>AC59</f>
        <v>NHB - Peak</v>
      </c>
      <c r="I59" s="8"/>
      <c r="J59" s="8"/>
      <c r="K59" s="8"/>
      <c r="L59" s="8"/>
      <c r="O59" s="7" t="str">
        <f>AJ59</f>
        <v>NHB - Off Peak</v>
      </c>
      <c r="P59" s="8"/>
      <c r="Q59" s="8"/>
      <c r="R59" s="8"/>
      <c r="S59" s="8"/>
      <c r="V59" s="7" t="str">
        <f>AQ59</f>
        <v>MHB - Daily</v>
      </c>
      <c r="W59" s="8"/>
      <c r="X59" s="8"/>
      <c r="Y59" s="8"/>
      <c r="Z59" s="8"/>
      <c r="AC59" s="7" t="str">
        <f>AX59</f>
        <v>NHB - Peak</v>
      </c>
      <c r="AD59" s="8"/>
      <c r="AE59" s="8"/>
      <c r="AF59" s="8"/>
      <c r="AG59" s="8"/>
      <c r="AJ59" s="7" t="str">
        <f>BE59</f>
        <v>NHB - Off Peak</v>
      </c>
      <c r="AK59" s="8"/>
      <c r="AL59" s="8"/>
      <c r="AM59" s="8"/>
      <c r="AN59" s="8"/>
      <c r="AQ59" s="9" t="s">
        <v>248</v>
      </c>
      <c r="AX59" s="9" t="str">
        <f>BM39</f>
        <v>NHB - Peak</v>
      </c>
      <c r="BE59" s="9" t="str">
        <f>BT39</f>
        <v>NHB - Off Peak</v>
      </c>
      <c r="BM59" t="s">
        <v>120</v>
      </c>
      <c r="BN59" t="s">
        <v>121</v>
      </c>
      <c r="BT59" t="s">
        <v>120</v>
      </c>
      <c r="BU59" t="s">
        <v>121</v>
      </c>
      <c r="CB59" t="s">
        <v>120</v>
      </c>
      <c r="CC59" t="s">
        <v>121</v>
      </c>
      <c r="CI59" t="s">
        <v>120</v>
      </c>
      <c r="CJ59" t="s">
        <v>121</v>
      </c>
    </row>
    <row r="60" spans="1:92" x14ac:dyDescent="0.45">
      <c r="B60" s="10" t="s">
        <v>111</v>
      </c>
      <c r="C60" s="10" t="s">
        <v>112</v>
      </c>
      <c r="D60" s="10" t="s">
        <v>113</v>
      </c>
      <c r="E60" s="10" t="s">
        <v>114</v>
      </c>
      <c r="I60" s="10" t="s">
        <v>111</v>
      </c>
      <c r="J60" s="10" t="s">
        <v>112</v>
      </c>
      <c r="K60" s="10" t="s">
        <v>113</v>
      </c>
      <c r="L60" s="10" t="s">
        <v>114</v>
      </c>
      <c r="P60" s="10" t="s">
        <v>111</v>
      </c>
      <c r="Q60" s="10" t="s">
        <v>112</v>
      </c>
      <c r="R60" s="10" t="s">
        <v>113</v>
      </c>
      <c r="S60" s="10" t="s">
        <v>114</v>
      </c>
      <c r="W60" s="10" t="s">
        <v>111</v>
      </c>
      <c r="X60" s="10" t="s">
        <v>112</v>
      </c>
      <c r="Y60" s="10" t="s">
        <v>113</v>
      </c>
      <c r="Z60" s="10" t="s">
        <v>114</v>
      </c>
      <c r="AD60" s="10" t="s">
        <v>111</v>
      </c>
      <c r="AE60" s="10" t="s">
        <v>112</v>
      </c>
      <c r="AF60" s="10" t="s">
        <v>113</v>
      </c>
      <c r="AG60" s="10" t="s">
        <v>114</v>
      </c>
      <c r="AK60" s="10" t="s">
        <v>111</v>
      </c>
      <c r="AL60" s="10" t="s">
        <v>112</v>
      </c>
      <c r="AM60" s="10" t="s">
        <v>113</v>
      </c>
      <c r="AN60" s="10" t="s">
        <v>114</v>
      </c>
      <c r="BM60" t="s">
        <v>123</v>
      </c>
      <c r="BN60" t="s">
        <v>4</v>
      </c>
      <c r="BT60" t="s">
        <v>123</v>
      </c>
      <c r="BU60" t="s">
        <v>4</v>
      </c>
      <c r="CB60" t="s">
        <v>123</v>
      </c>
      <c r="CC60" t="s">
        <v>4</v>
      </c>
      <c r="CI60" t="s">
        <v>123</v>
      </c>
      <c r="CJ60" t="s">
        <v>4</v>
      </c>
    </row>
    <row r="61" spans="1:92" x14ac:dyDescent="0.45">
      <c r="A61" s="11" t="s">
        <v>115</v>
      </c>
      <c r="B61" s="16">
        <f>(AD61+AK61) / (AD63+AK63)</f>
        <v>0.64341101692821856</v>
      </c>
      <c r="C61" s="16">
        <f>(AE61+AL61) / (AE63+AL63)</f>
        <v>0.89764979276952594</v>
      </c>
      <c r="D61" s="16">
        <f>(AF61+AM61) / (AF63+AM63)</f>
        <v>0.95240373748557883</v>
      </c>
      <c r="E61" s="17">
        <f>(AG61+AN61) / (AG63+AN63)</f>
        <v>0.93828213776830083</v>
      </c>
      <c r="H61" s="11" t="s">
        <v>115</v>
      </c>
      <c r="I61" s="16">
        <f>AD61/AD63</f>
        <v>0.79682216407736606</v>
      </c>
      <c r="J61" s="16">
        <f>AE61/AE63</f>
        <v>0.93928797574681366</v>
      </c>
      <c r="K61" s="16">
        <f>AF61/AF63</f>
        <v>0.96583634285595288</v>
      </c>
      <c r="L61" s="17">
        <f>AG61/AG63</f>
        <v>0.95935159085446331</v>
      </c>
      <c r="O61" s="11" t="s">
        <v>115</v>
      </c>
      <c r="P61" s="16">
        <f>AK61/AK63</f>
        <v>0.60865205875879558</v>
      </c>
      <c r="Q61" s="16">
        <f>AL61/AL63</f>
        <v>0.87854189597028687</v>
      </c>
      <c r="R61" s="16">
        <f>AM61/AM63</f>
        <v>0.94656162059127624</v>
      </c>
      <c r="S61" s="17">
        <f>AN61/AN63</f>
        <v>0.92908159588660022</v>
      </c>
      <c r="V61" s="11" t="s">
        <v>115</v>
      </c>
      <c r="W61" s="14">
        <f>AD61+AK61</f>
        <v>12669.326606634628</v>
      </c>
      <c r="X61" s="14">
        <f t="shared" ref="X61:X62" si="140">AE61+AL61</f>
        <v>297044.14434244647</v>
      </c>
      <c r="Y61" s="14">
        <f t="shared" ref="Y61:Y62" si="141">AF61+AM61</f>
        <v>1298416.8820629423</v>
      </c>
      <c r="Z61" s="15">
        <f>SUM(W61:Y61)</f>
        <v>1608130.3530120235</v>
      </c>
      <c r="AC61" s="11" t="s">
        <v>115</v>
      </c>
      <c r="AD61" s="14">
        <f>SUM(AY64:AY67)</f>
        <v>2898.294867834074</v>
      </c>
      <c r="AE61" s="14">
        <f>SUM(AZ64:AZ67)</f>
        <v>97770.414002268895</v>
      </c>
      <c r="AF61" s="14">
        <f>SUM(BA64:BB67)</f>
        <v>399097.23533095286</v>
      </c>
      <c r="AG61" s="15">
        <f>SUM(AD61:AF61)</f>
        <v>499765.9442010558</v>
      </c>
      <c r="AJ61" s="11" t="s">
        <v>115</v>
      </c>
      <c r="AK61" s="14">
        <f>SUM(BF64:BF67)</f>
        <v>9771.0317388005533</v>
      </c>
      <c r="AL61" s="14">
        <f>SUM(BG64:BG67)</f>
        <v>199273.73034017754</v>
      </c>
      <c r="AM61" s="14">
        <f>SUM(BH64:BI67)</f>
        <v>899319.64673198946</v>
      </c>
      <c r="AN61" s="15">
        <f>SUM(AK61:AM61)</f>
        <v>1108364.4088109676</v>
      </c>
      <c r="AR61" s="10">
        <v>0</v>
      </c>
      <c r="AS61" s="10">
        <v>1</v>
      </c>
      <c r="AT61" s="10">
        <v>2</v>
      </c>
      <c r="AU61" s="10">
        <v>3</v>
      </c>
      <c r="AY61" s="10">
        <v>0</v>
      </c>
      <c r="AZ61" s="10">
        <v>1</v>
      </c>
      <c r="BA61" s="10">
        <v>2</v>
      </c>
      <c r="BB61" s="10">
        <v>3</v>
      </c>
      <c r="BF61" s="10">
        <v>0</v>
      </c>
      <c r="BG61" s="10">
        <v>1</v>
      </c>
      <c r="BH61" s="10">
        <v>2</v>
      </c>
      <c r="BI61" s="10">
        <v>3</v>
      </c>
    </row>
    <row r="62" spans="1:92" x14ac:dyDescent="0.45">
      <c r="A62" s="11" t="s">
        <v>118</v>
      </c>
      <c r="B62" s="16">
        <f>(AD62+AK62) / (AD63+AK63)</f>
        <v>0.35658898307178155</v>
      </c>
      <c r="C62" s="16">
        <f>(AE62+AL62) / (AE63+AL63)</f>
        <v>0.10235020723047415</v>
      </c>
      <c r="D62" s="16">
        <f>(AF62+AM62) / (AF63+AM63)</f>
        <v>4.7596262514421096E-2</v>
      </c>
      <c r="E62" s="17">
        <f>(AG62+AN62) / (AG63+AN63)</f>
        <v>6.17178622316992E-2</v>
      </c>
      <c r="H62" s="11" t="s">
        <v>118</v>
      </c>
      <c r="I62" s="16">
        <f>AD62/AD63</f>
        <v>0.20317783592263397</v>
      </c>
      <c r="J62" s="16">
        <f>AE62/AE63</f>
        <v>6.0712024253186295E-2</v>
      </c>
      <c r="K62" s="16">
        <f>AF62/AF63</f>
        <v>3.4163657144047163E-2</v>
      </c>
      <c r="L62" s="13">
        <f>AG62/AG63</f>
        <v>4.0648409145536642E-2</v>
      </c>
      <c r="O62" s="11" t="s">
        <v>118</v>
      </c>
      <c r="P62" s="16">
        <f>AK62/AK63</f>
        <v>0.39134794124120442</v>
      </c>
      <c r="Q62" s="16">
        <f>AL62/AL63</f>
        <v>0.12145810402971319</v>
      </c>
      <c r="R62" s="16">
        <f>AM62/AM63</f>
        <v>5.343837940872373E-2</v>
      </c>
      <c r="S62" s="13">
        <f>AN62/AN63</f>
        <v>7.0918404113399724E-2</v>
      </c>
      <c r="V62" s="11" t="s">
        <v>118</v>
      </c>
      <c r="W62" s="14">
        <f t="shared" ref="W62" si="142">AD62+AK62</f>
        <v>7021.5494792625286</v>
      </c>
      <c r="X62" s="14">
        <f t="shared" si="140"/>
        <v>33869.03219377694</v>
      </c>
      <c r="Y62" s="14">
        <f t="shared" si="141"/>
        <v>64888.227901100297</v>
      </c>
      <c r="Z62" s="15">
        <f>SUM(W62:Y62)</f>
        <v>105778.80957413977</v>
      </c>
      <c r="AC62" s="11" t="s">
        <v>118</v>
      </c>
      <c r="AD62" s="14">
        <f>SUM(AY62:AY63)</f>
        <v>739.02221306061506</v>
      </c>
      <c r="AE62" s="14">
        <f>SUM(AZ62:AZ63)</f>
        <v>6319.5099899264842</v>
      </c>
      <c r="AF62" s="14">
        <f>SUM(BA62:BB63)</f>
        <v>14116.906260398693</v>
      </c>
      <c r="AG62" s="15">
        <f>SUM(AD62:AF62)</f>
        <v>21175.438463385792</v>
      </c>
      <c r="AJ62" s="11" t="s">
        <v>118</v>
      </c>
      <c r="AK62" s="14">
        <f>SUM(BF62:BF63)</f>
        <v>6282.5272662019133</v>
      </c>
      <c r="AL62" s="14">
        <f>SUM(BG62:BG63)</f>
        <v>27549.522203850458</v>
      </c>
      <c r="AM62" s="14">
        <f>SUM(BH62:BI63)</f>
        <v>50771.321640701601</v>
      </c>
      <c r="AN62" s="15">
        <f>SUM(AK62:AM62)</f>
        <v>84603.371110753971</v>
      </c>
      <c r="AQ62" s="11" t="s">
        <v>119</v>
      </c>
      <c r="AR62" s="14">
        <f>AY62+BF62</f>
        <v>1453.0223455872301</v>
      </c>
      <c r="AS62" s="14">
        <f t="shared" ref="AS62:AS67" si="143">AZ62+BG62</f>
        <v>4036.9282574385547</v>
      </c>
      <c r="AT62" s="14">
        <f t="shared" ref="AT62:AT67" si="144">BA62+BH62</f>
        <v>3658.8411881115162</v>
      </c>
      <c r="AU62" s="14">
        <f t="shared" ref="AU62:AU67" si="145">BB62+BI62</f>
        <v>1831.0136140357677</v>
      </c>
      <c r="AV62" s="15">
        <f t="shared" ref="AV62:AV67" si="146">SUM(AR62:AU62)</f>
        <v>10979.805405173069</v>
      </c>
      <c r="AX62" s="11" t="s">
        <v>119</v>
      </c>
      <c r="AY62" s="14">
        <f>INDEX(BN47:BQ53, MATCH(AX62,BM47:BM53,0), MATCH(AY61,BN46:BQ46,0))</f>
        <v>457.19690440578802</v>
      </c>
      <c r="AZ62" s="14">
        <f>INDEX(BN47:BQ53, MATCH(AX62,BM47:BM53,0), MATCH(AZ61,BN46:BQ46,0))</f>
        <v>1027.8301997835024</v>
      </c>
      <c r="BA62" s="14">
        <f>INDEX(BN47:BQ53, MATCH(AX62,BM47:BM53,0), MATCH(BA61,BN46:BQ46,0))</f>
        <v>1614.7754017097168</v>
      </c>
      <c r="BB62" s="14">
        <f>INDEX(BN47:BQ53, MATCH(AX62,BM47:BM53,0), MATCH(BB61,BN46:BQ46,0))</f>
        <v>48.430957030968301</v>
      </c>
      <c r="BC62" s="15">
        <f t="shared" ref="BC62:BC67" si="147">SUM(AY62:BB62)</f>
        <v>3148.2334629299753</v>
      </c>
      <c r="BE62" s="11" t="s">
        <v>119</v>
      </c>
      <c r="BF62" s="14">
        <f>INDEX(BU47:BX53, MATCH(BE62,BT47:BT53,0), MATCH(BF61,BU46:BX46,0))</f>
        <v>995.82544118144199</v>
      </c>
      <c r="BG62" s="14">
        <f>INDEX(BU47:BX53, MATCH(BE62,BT47:BT53,0), MATCH(BG61,BU46:BX46,0))</f>
        <v>3009.0980576550523</v>
      </c>
      <c r="BH62" s="14">
        <f>INDEX(BU47:BX53, MATCH(BE62,BT47:BT53,0), MATCH(BH61,BU46:BX46,0))</f>
        <v>2044.0657864017992</v>
      </c>
      <c r="BI62" s="14">
        <f>INDEX(BU47:BX53, MATCH(BE62,BT47:BT53,0), MATCH(BI61,BU46:BX46,0))</f>
        <v>1782.5826570047993</v>
      </c>
      <c r="BJ62" s="15">
        <f t="shared" ref="BJ62:BJ67" si="148">SUM(BF62:BI62)</f>
        <v>7831.571942243093</v>
      </c>
      <c r="BM62" t="s">
        <v>126</v>
      </c>
      <c r="BN62" t="s">
        <v>127</v>
      </c>
      <c r="BO62"/>
      <c r="BP62"/>
      <c r="BQ62"/>
      <c r="BR62"/>
      <c r="BS62"/>
      <c r="BT62" t="s">
        <v>126</v>
      </c>
      <c r="BU62" t="s">
        <v>127</v>
      </c>
      <c r="BV62"/>
      <c r="BW62"/>
      <c r="BX62"/>
      <c r="BY62"/>
      <c r="CB62" t="s">
        <v>128</v>
      </c>
      <c r="CC62" t="s">
        <v>127</v>
      </c>
      <c r="CD62"/>
      <c r="CE62"/>
      <c r="CF62"/>
      <c r="CG62"/>
      <c r="CH62"/>
      <c r="CI62" t="s">
        <v>128</v>
      </c>
      <c r="CJ62" t="s">
        <v>127</v>
      </c>
      <c r="CK62"/>
      <c r="CL62"/>
      <c r="CM62"/>
      <c r="CN62"/>
    </row>
    <row r="63" spans="1:92" x14ac:dyDescent="0.45">
      <c r="B63" s="18">
        <f t="shared" ref="B63:D63" si="149">SUM(B61:B62)</f>
        <v>1</v>
      </c>
      <c r="C63" s="18">
        <f t="shared" si="149"/>
        <v>1</v>
      </c>
      <c r="D63" s="18">
        <f t="shared" si="149"/>
        <v>0.99999999999999989</v>
      </c>
      <c r="E63" s="19">
        <f>SUM(E61:E62)</f>
        <v>1</v>
      </c>
      <c r="I63" s="18">
        <f t="shared" ref="I63:K63" si="150">SUM(I61:I62)</f>
        <v>1</v>
      </c>
      <c r="J63" s="18">
        <f t="shared" si="150"/>
        <v>1</v>
      </c>
      <c r="K63" s="18">
        <f t="shared" si="150"/>
        <v>1</v>
      </c>
      <c r="L63" s="19">
        <f>SUM(L61:L62)</f>
        <v>1</v>
      </c>
      <c r="P63" s="18">
        <f t="shared" ref="P63:S63" si="151">SUM(P61:P62)</f>
        <v>1</v>
      </c>
      <c r="Q63" s="18">
        <f t="shared" si="151"/>
        <v>1</v>
      </c>
      <c r="R63" s="18">
        <f t="shared" si="151"/>
        <v>1</v>
      </c>
      <c r="S63" s="19">
        <f t="shared" si="151"/>
        <v>1</v>
      </c>
      <c r="W63" s="20">
        <f t="shared" ref="W63:Y63" si="152">SUM(W61:W62)</f>
        <v>19690.876085897158</v>
      </c>
      <c r="X63" s="20">
        <f t="shared" si="152"/>
        <v>330913.17653622339</v>
      </c>
      <c r="Y63" s="20">
        <f t="shared" si="152"/>
        <v>1363305.1099640424</v>
      </c>
      <c r="Z63" s="21">
        <f>SUM(Z61:Z62)</f>
        <v>1713909.1625861633</v>
      </c>
      <c r="AD63" s="20">
        <f t="shared" ref="AD63:AG63" si="153">SUM(AD61:AD62)</f>
        <v>3637.3170808946888</v>
      </c>
      <c r="AE63" s="20">
        <f t="shared" si="153"/>
        <v>104089.92399219538</v>
      </c>
      <c r="AF63" s="20">
        <f t="shared" si="153"/>
        <v>413214.14159135154</v>
      </c>
      <c r="AG63" s="21">
        <f t="shared" si="153"/>
        <v>520941.3826644416</v>
      </c>
      <c r="AK63" s="20">
        <f t="shared" ref="AK63:AN63" si="154">SUM(AK61:AK62)</f>
        <v>16053.559005002466</v>
      </c>
      <c r="AL63" s="20">
        <f t="shared" si="154"/>
        <v>226823.25254402799</v>
      </c>
      <c r="AM63" s="20">
        <f t="shared" si="154"/>
        <v>950090.96837269107</v>
      </c>
      <c r="AN63" s="21">
        <f t="shared" si="154"/>
        <v>1192967.7799217217</v>
      </c>
      <c r="AQ63" s="11" t="s">
        <v>122</v>
      </c>
      <c r="AR63" s="14">
        <f t="shared" ref="AR63:AR67" si="155">AY63+BF63</f>
        <v>5568.5271336752976</v>
      </c>
      <c r="AS63" s="14">
        <f t="shared" si="143"/>
        <v>29832.103936338386</v>
      </c>
      <c r="AT63" s="14">
        <f t="shared" si="144"/>
        <v>36660.363459840642</v>
      </c>
      <c r="AU63" s="14">
        <f t="shared" si="145"/>
        <v>22738.009639112366</v>
      </c>
      <c r="AV63" s="15">
        <f t="shared" si="146"/>
        <v>94799.004168966698</v>
      </c>
      <c r="AX63" s="11" t="s">
        <v>122</v>
      </c>
      <c r="AY63" s="14">
        <f>INDEX(BN47:BQ53, MATCH(AX63,BM47:BM53,0), MATCH(AY61,BN46:BQ46,0))</f>
        <v>281.82530865482698</v>
      </c>
      <c r="AZ63" s="14">
        <f>INDEX(BN47:BQ53, MATCH(AX63,BM47:BM53,0), MATCH(AZ61,BN46:BQ46,0))</f>
        <v>5291.6797901429818</v>
      </c>
      <c r="BA63" s="14">
        <f>INDEX(BN47:BQ53, MATCH(AX63,BM47:BM53,0), MATCH(BA61,BN46:BQ46,0))</f>
        <v>6727.150815573551</v>
      </c>
      <c r="BB63" s="14">
        <f>INDEX(BN47:BQ53, MATCH(AX63,BM47:BM53,0), MATCH(BB61,BN46:BQ46,0))</f>
        <v>5726.5490860844557</v>
      </c>
      <c r="BC63" s="15">
        <f t="shared" si="147"/>
        <v>18027.205000455815</v>
      </c>
      <c r="BE63" s="11" t="s">
        <v>122</v>
      </c>
      <c r="BF63" s="14">
        <f>INDEX(BU47:BX53, MATCH(BE63,BT47:BT53,0), MATCH(BF61,BU46:BX46,0))</f>
        <v>5286.701825020471</v>
      </c>
      <c r="BG63" s="14">
        <f>INDEX(BU47:BX53, MATCH(BE63,BT47:BT53,0), MATCH(BG61,BU46:BX46,0))</f>
        <v>24540.424146195404</v>
      </c>
      <c r="BH63" s="14">
        <f>INDEX(BU47:BX53, MATCH(BE63,BT47:BT53,0), MATCH(BH61,BU46:BX46,0))</f>
        <v>29933.212644267092</v>
      </c>
      <c r="BI63" s="14">
        <f>INDEX(BU47:BX53, MATCH(BE63,BT47:BT53,0), MATCH(BI61,BU46:BX46,0))</f>
        <v>17011.460553027911</v>
      </c>
      <c r="BJ63" s="15">
        <f t="shared" si="148"/>
        <v>76771.799168510872</v>
      </c>
      <c r="BM63" t="s">
        <v>131</v>
      </c>
      <c r="BN63">
        <v>0</v>
      </c>
      <c r="BO63">
        <v>1</v>
      </c>
      <c r="BP63">
        <v>2</v>
      </c>
      <c r="BQ63">
        <v>3</v>
      </c>
      <c r="BR63" t="s">
        <v>132</v>
      </c>
      <c r="BS63"/>
      <c r="BT63" t="s">
        <v>131</v>
      </c>
      <c r="BU63">
        <v>0</v>
      </c>
      <c r="BV63">
        <v>1</v>
      </c>
      <c r="BW63">
        <v>2</v>
      </c>
      <c r="BX63">
        <v>3</v>
      </c>
      <c r="BY63" t="s">
        <v>132</v>
      </c>
      <c r="CB63" t="s">
        <v>131</v>
      </c>
      <c r="CC63">
        <v>0</v>
      </c>
      <c r="CD63">
        <v>1</v>
      </c>
      <c r="CE63">
        <v>2</v>
      </c>
      <c r="CF63">
        <v>3</v>
      </c>
      <c r="CG63" t="s">
        <v>132</v>
      </c>
      <c r="CH63"/>
      <c r="CI63" t="s">
        <v>131</v>
      </c>
      <c r="CJ63">
        <v>0</v>
      </c>
      <c r="CK63">
        <v>1</v>
      </c>
      <c r="CL63">
        <v>2</v>
      </c>
      <c r="CM63">
        <v>3</v>
      </c>
      <c r="CN63" t="s">
        <v>132</v>
      </c>
    </row>
    <row r="64" spans="1:92" x14ac:dyDescent="0.45">
      <c r="AQ64" s="11" t="s">
        <v>124</v>
      </c>
      <c r="AR64" s="14">
        <f t="shared" si="155"/>
        <v>2217.7441577718</v>
      </c>
      <c r="AS64" s="14">
        <f t="shared" si="143"/>
        <v>147265.58584835686</v>
      </c>
      <c r="AT64" s="14">
        <f t="shared" si="144"/>
        <v>263288.86573361809</v>
      </c>
      <c r="AU64" s="14">
        <f t="shared" si="145"/>
        <v>263938.98340978008</v>
      </c>
      <c r="AV64" s="15">
        <f t="shared" si="146"/>
        <v>676711.17914952687</v>
      </c>
      <c r="AX64" s="11" t="s">
        <v>124</v>
      </c>
      <c r="AY64" s="14">
        <f>INDEX(BN47:BQ53, MATCH(AX64,BM47:BM53,0), MATCH(AY61,BN46:BQ46,0))</f>
        <v>734.00587496520598</v>
      </c>
      <c r="AZ64" s="14">
        <f>INDEX(BN47:BQ53, MATCH(AX64,BM47:BM53,0), MATCH(AZ61,BN46:BQ46,0))</f>
        <v>46465.633140548067</v>
      </c>
      <c r="BA64" s="14">
        <f>INDEX(BN47:BQ53, MATCH(AX64,BM47:BM53,0), MATCH(BA61,BN46:BQ46,0))</f>
        <v>82230.756605090704</v>
      </c>
      <c r="BB64" s="14">
        <f>INDEX(BN47:BQ53, MATCH(AX64,BM47:BM53,0), MATCH(BB61,BN46:BQ46,0))</f>
        <v>82707.053373061208</v>
      </c>
      <c r="BC64" s="15">
        <f t="shared" si="147"/>
        <v>212137.4489936652</v>
      </c>
      <c r="BE64" s="11" t="s">
        <v>124</v>
      </c>
      <c r="BF64" s="14">
        <f>INDEX(BU47:BX53, MATCH(BE64,BT47:BT53,0), MATCH(BF61,BU46:BX46,0))</f>
        <v>1483.738282806594</v>
      </c>
      <c r="BG64" s="14">
        <f>INDEX(BU47:BX53, MATCH(BE64,BT47:BT53,0), MATCH(BG61,BU46:BX46,0))</f>
        <v>100799.95270780878</v>
      </c>
      <c r="BH64" s="14">
        <f>INDEX(BU47:BX53, MATCH(BE64,BT47:BT53,0), MATCH(BH61,BU46:BX46,0))</f>
        <v>181058.10912852737</v>
      </c>
      <c r="BI64" s="14">
        <f>INDEX(BU47:BX53, MATCH(BE64,BT47:BT53,0), MATCH(BI61,BU46:BX46,0))</f>
        <v>181231.93003671887</v>
      </c>
      <c r="BJ64" s="15">
        <f t="shared" si="148"/>
        <v>464573.73015586159</v>
      </c>
      <c r="BM64" s="22" t="s">
        <v>119</v>
      </c>
      <c r="BN64" s="23">
        <v>379.53113205592501</v>
      </c>
      <c r="BO64" s="23">
        <v>677.32161651280535</v>
      </c>
      <c r="BP64" s="23">
        <v>598.71770105074768</v>
      </c>
      <c r="BQ64" s="23">
        <v>541.4109026230351</v>
      </c>
      <c r="BR64" s="23">
        <v>2196.9813522425129</v>
      </c>
      <c r="BS64"/>
      <c r="BT64" s="22" t="s">
        <v>119</v>
      </c>
      <c r="BU64" s="23">
        <v>379.53113205592501</v>
      </c>
      <c r="BV64" s="23">
        <v>1125.8085966047906</v>
      </c>
      <c r="BW64" s="23">
        <v>275.39355681974257</v>
      </c>
      <c r="BX64" s="23">
        <v>370.75630574744207</v>
      </c>
      <c r="BY64" s="23">
        <v>2151.4895912279003</v>
      </c>
      <c r="CB64" s="22" t="s">
        <v>119</v>
      </c>
      <c r="CC64" s="23">
        <v>1</v>
      </c>
      <c r="CD64" s="23">
        <v>6</v>
      </c>
      <c r="CE64" s="23">
        <v>5</v>
      </c>
      <c r="CF64" s="23">
        <v>5</v>
      </c>
      <c r="CG64" s="23">
        <v>17</v>
      </c>
      <c r="CH64"/>
      <c r="CI64" s="22" t="s">
        <v>119</v>
      </c>
      <c r="CJ64" s="23">
        <v>1</v>
      </c>
      <c r="CK64" s="23">
        <v>10</v>
      </c>
      <c r="CL64" s="23">
        <v>3</v>
      </c>
      <c r="CM64" s="23">
        <v>3</v>
      </c>
      <c r="CN64" s="23">
        <v>17</v>
      </c>
    </row>
    <row r="65" spans="1:92" x14ac:dyDescent="0.45">
      <c r="B65" s="10" t="s">
        <v>111</v>
      </c>
      <c r="C65" s="10" t="s">
        <v>112</v>
      </c>
      <c r="D65" s="10" t="s">
        <v>113</v>
      </c>
      <c r="E65" s="10" t="s">
        <v>114</v>
      </c>
      <c r="I65" s="10" t="s">
        <v>111</v>
      </c>
      <c r="J65" s="10" t="s">
        <v>112</v>
      </c>
      <c r="K65" s="10" t="s">
        <v>113</v>
      </c>
      <c r="L65" s="10" t="s">
        <v>114</v>
      </c>
      <c r="P65" s="10" t="s">
        <v>111</v>
      </c>
      <c r="Q65" s="10" t="s">
        <v>112</v>
      </c>
      <c r="R65" s="10" t="s">
        <v>113</v>
      </c>
      <c r="S65" s="10" t="s">
        <v>114</v>
      </c>
      <c r="W65" s="10" t="s">
        <v>111</v>
      </c>
      <c r="X65" s="10" t="s">
        <v>112</v>
      </c>
      <c r="Y65" s="10" t="s">
        <v>113</v>
      </c>
      <c r="Z65" s="10" t="s">
        <v>114</v>
      </c>
      <c r="AD65" s="10" t="s">
        <v>111</v>
      </c>
      <c r="AE65" s="10" t="s">
        <v>112</v>
      </c>
      <c r="AF65" s="10" t="s">
        <v>113</v>
      </c>
      <c r="AG65" s="10" t="s">
        <v>114</v>
      </c>
      <c r="AK65" s="10" t="s">
        <v>111</v>
      </c>
      <c r="AL65" s="10" t="s">
        <v>112</v>
      </c>
      <c r="AM65" s="10" t="s">
        <v>113</v>
      </c>
      <c r="AN65" s="10" t="s">
        <v>114</v>
      </c>
      <c r="AQ65" s="11" t="s">
        <v>125</v>
      </c>
      <c r="AR65" s="14">
        <f t="shared" si="155"/>
        <v>2501.5625583067863</v>
      </c>
      <c r="AS65" s="14">
        <f t="shared" si="143"/>
        <v>72505.495453108466</v>
      </c>
      <c r="AT65" s="14">
        <f t="shared" si="144"/>
        <v>188527.81182360451</v>
      </c>
      <c r="AU65" s="14">
        <f t="shared" si="145"/>
        <v>136964.25481997407</v>
      </c>
      <c r="AV65" s="15">
        <f t="shared" si="146"/>
        <v>400499.12465499382</v>
      </c>
      <c r="AX65" s="11" t="s">
        <v>125</v>
      </c>
      <c r="AY65" s="14">
        <f>INDEX(BN47:BQ53, MATCH(AX65,BM47:BM53,0), MATCH(AY61,BN46:BQ46,0))</f>
        <v>0</v>
      </c>
      <c r="AZ65" s="14">
        <f>INDEX(BN47:BQ53, MATCH(AX65,BM47:BM53,0), MATCH(AZ61,BN46:BQ46,0))</f>
        <v>24770.336147937571</v>
      </c>
      <c r="BA65" s="14">
        <f>INDEX(BN47:BQ53, MATCH(AX65,BM47:BM53,0), MATCH(BA61,BN46:BQ46,0))</f>
        <v>52174.581064290731</v>
      </c>
      <c r="BB65" s="14">
        <f>INDEX(BN47:BQ53, MATCH(AX65,BM47:BM53,0), MATCH(BB61,BN46:BQ46,0))</f>
        <v>41007.49198918583</v>
      </c>
      <c r="BC65" s="15">
        <f t="shared" si="147"/>
        <v>117952.40920141414</v>
      </c>
      <c r="BE65" s="11" t="s">
        <v>125</v>
      </c>
      <c r="BF65" s="14">
        <f>INDEX(BU47:BX53, MATCH(BE65,BT47:BT53,0), MATCH(BF61,BU46:BX46,0))</f>
        <v>2501.5625583067863</v>
      </c>
      <c r="BG65" s="14">
        <f>INDEX(BU47:BX53, MATCH(BE65,BT47:BT53,0), MATCH(BG61,BU46:BX46,0))</f>
        <v>47735.159305170899</v>
      </c>
      <c r="BH65" s="14">
        <f>INDEX(BU47:BX53, MATCH(BE65,BT47:BT53,0), MATCH(BH61,BU46:BX46,0))</f>
        <v>136353.23075931377</v>
      </c>
      <c r="BI65" s="14">
        <f>INDEX(BU47:BX53, MATCH(BE65,BT47:BT53,0), MATCH(BI61,BU46:BX46,0))</f>
        <v>95956.762830788255</v>
      </c>
      <c r="BJ65" s="15">
        <f t="shared" si="148"/>
        <v>282546.71545357973</v>
      </c>
      <c r="BM65" s="22" t="s">
        <v>122</v>
      </c>
      <c r="BN65" s="23">
        <v>850</v>
      </c>
      <c r="BO65" s="23">
        <v>2041.0570823407197</v>
      </c>
      <c r="BP65" s="23">
        <v>836.22004858936702</v>
      </c>
      <c r="BQ65" s="23">
        <v>4193.7682157719737</v>
      </c>
      <c r="BR65" s="23">
        <v>7921.0453467020607</v>
      </c>
      <c r="BS65"/>
      <c r="BT65" s="22" t="s">
        <v>122</v>
      </c>
      <c r="BU65" s="23"/>
      <c r="BV65" s="23">
        <v>2690.8120993883676</v>
      </c>
      <c r="BW65" s="23">
        <v>772.11364092877602</v>
      </c>
      <c r="BX65" s="23">
        <v>962.91110354606417</v>
      </c>
      <c r="BY65" s="23">
        <v>4425.8368438632078</v>
      </c>
      <c r="CB65" s="22" t="s">
        <v>122</v>
      </c>
      <c r="CC65" s="23">
        <v>2</v>
      </c>
      <c r="CD65" s="23">
        <v>18</v>
      </c>
      <c r="CE65" s="23">
        <v>7</v>
      </c>
      <c r="CF65" s="23">
        <v>17</v>
      </c>
      <c r="CG65" s="23">
        <v>44</v>
      </c>
      <c r="CH65"/>
      <c r="CI65" s="22" t="s">
        <v>122</v>
      </c>
      <c r="CJ65" s="23"/>
      <c r="CK65" s="23">
        <v>24</v>
      </c>
      <c r="CL65" s="23">
        <v>6</v>
      </c>
      <c r="CM65" s="23">
        <v>5</v>
      </c>
      <c r="CN65" s="23">
        <v>35</v>
      </c>
    </row>
    <row r="66" spans="1:92" x14ac:dyDescent="0.45">
      <c r="A66" s="11" t="s">
        <v>129</v>
      </c>
      <c r="B66" s="16">
        <f>(AD66+AK66) / (AD68+AK68)</f>
        <v>0.79306243587991609</v>
      </c>
      <c r="C66" s="16">
        <f>(AE66+AL66) / (AE68+AL68)</f>
        <v>0.88080768785060548</v>
      </c>
      <c r="D66" s="16">
        <f>(AF66+AM66) / (AF68+AM68)</f>
        <v>0.91539521143165337</v>
      </c>
      <c r="E66" s="17">
        <f>(AG66+AN66) / (AG68+AN68)</f>
        <v>0.89620033114971498</v>
      </c>
      <c r="H66" s="11" t="s">
        <v>129</v>
      </c>
      <c r="I66" s="16">
        <f>AD66/AD68</f>
        <v>0.38134890085057765</v>
      </c>
      <c r="J66" s="16">
        <f>AE66/AE68</f>
        <v>0.83735602896080563</v>
      </c>
      <c r="K66" s="16">
        <f>AF66/AF68</f>
        <v>0.88218336737091063</v>
      </c>
      <c r="L66" s="17">
        <f>AG66/AG68</f>
        <v>0.85132617355841056</v>
      </c>
      <c r="O66" s="11" t="s">
        <v>129</v>
      </c>
      <c r="P66" s="16">
        <f>AK66/AK68</f>
        <v>0.84149285805114127</v>
      </c>
      <c r="Q66" s="16">
        <f>AL66/AL68</f>
        <v>0.89077494573628258</v>
      </c>
      <c r="R66" s="16">
        <f>AM66/AM68</f>
        <v>0.92462972560598244</v>
      </c>
      <c r="S66" s="17">
        <f>AN66/AN68</f>
        <v>0.90743191625318553</v>
      </c>
      <c r="V66" s="11" t="s">
        <v>129</v>
      </c>
      <c r="W66" s="14">
        <f t="shared" ref="W66:W67" si="156">AD66+AK66</f>
        <v>5568.5271336752976</v>
      </c>
      <c r="X66" s="14">
        <f t="shared" ref="X66:X67" si="157">AE66+AL66</f>
        <v>29832.103936338386</v>
      </c>
      <c r="Y66" s="14">
        <f t="shared" ref="Y66:Y67" si="158">AF66+AM66</f>
        <v>59398.373098953016</v>
      </c>
      <c r="Z66" s="15">
        <f>SUM(W66:Y66)</f>
        <v>94799.004168966698</v>
      </c>
      <c r="AC66" s="11" t="s">
        <v>129</v>
      </c>
      <c r="AD66" s="14">
        <f>SUM(AY63)</f>
        <v>281.82530865482698</v>
      </c>
      <c r="AE66" s="14">
        <f>SUM(AZ63)</f>
        <v>5291.6797901429818</v>
      </c>
      <c r="AF66" s="14">
        <f>SUM(BA63:BB63)</f>
        <v>12453.699901658007</v>
      </c>
      <c r="AG66" s="15">
        <f>SUM(AD66:AF66)</f>
        <v>18027.205000455815</v>
      </c>
      <c r="AJ66" s="11" t="s">
        <v>129</v>
      </c>
      <c r="AK66" s="14">
        <f>SUM(BF63)</f>
        <v>5286.701825020471</v>
      </c>
      <c r="AL66" s="14">
        <f>SUM(BG63)</f>
        <v>24540.424146195404</v>
      </c>
      <c r="AM66" s="14">
        <f>SUM(BH63:BI63)</f>
        <v>46944.673197295007</v>
      </c>
      <c r="AN66" s="15">
        <f>SUM(AK66:AM66)</f>
        <v>76771.799168510886</v>
      </c>
      <c r="AQ66" s="11" t="s">
        <v>130</v>
      </c>
      <c r="AR66" s="14">
        <f t="shared" si="155"/>
        <v>1681.0587419683507</v>
      </c>
      <c r="AS66" s="14">
        <f t="shared" si="143"/>
        <v>71600.477188426186</v>
      </c>
      <c r="AT66" s="14">
        <f t="shared" si="144"/>
        <v>303267.72598443861</v>
      </c>
      <c r="AU66" s="14">
        <f t="shared" si="145"/>
        <v>126440.48320993088</v>
      </c>
      <c r="AV66" s="15">
        <f t="shared" si="146"/>
        <v>502989.74512476404</v>
      </c>
      <c r="AX66" s="11" t="s">
        <v>130</v>
      </c>
      <c r="AY66" s="14">
        <f>INDEX(BN47:BQ53, MATCH(AX66,BM47:BM53,0), MATCH(AY61,BN46:BQ46,0))</f>
        <v>247.465537136281</v>
      </c>
      <c r="AZ66" s="14">
        <f>INDEX(BN47:BQ53, MATCH(AX66,BM47:BM53,0), MATCH(AZ61,BN46:BQ46,0))</f>
        <v>23865.1071750558</v>
      </c>
      <c r="BA66" s="14">
        <f>INDEX(BN47:BQ53, MATCH(AX66,BM47:BM53,0), MATCH(BA61,BN46:BQ46,0))</f>
        <v>89203.993740137186</v>
      </c>
      <c r="BB66" s="14">
        <f>INDEX(BN47:BQ53, MATCH(AX66,BM47:BM53,0), MATCH(BB61,BN46:BQ46,0))</f>
        <v>42779.828480194366</v>
      </c>
      <c r="BC66" s="15">
        <f t="shared" si="147"/>
        <v>156096.39493252363</v>
      </c>
      <c r="BE66" s="11" t="s">
        <v>130</v>
      </c>
      <c r="BF66" s="14">
        <f>INDEX(BU47:BX53, MATCH(BE66,BT47:BT53,0), MATCH(BF61,BU46:BX46,0))</f>
        <v>1433.5932048320697</v>
      </c>
      <c r="BG66" s="14">
        <f>INDEX(BU47:BX53, MATCH(BE66,BT47:BT53,0), MATCH(BG61,BU46:BX46,0))</f>
        <v>47735.370013370382</v>
      </c>
      <c r="BH66" s="14">
        <f>INDEX(BU47:BX53, MATCH(BE66,BT47:BT53,0), MATCH(BH61,BU46:BX46,0))</f>
        <v>214063.73224430141</v>
      </c>
      <c r="BI66" s="14">
        <f>INDEX(BU47:BX53, MATCH(BE66,BT47:BT53,0), MATCH(BI61,BU46:BX46,0))</f>
        <v>83660.654729736518</v>
      </c>
      <c r="BJ66" s="15">
        <f t="shared" si="148"/>
        <v>346893.35019224038</v>
      </c>
      <c r="BM66" s="22" t="s">
        <v>124</v>
      </c>
      <c r="BN66" s="23"/>
      <c r="BO66" s="23">
        <v>5026.9976752914499</v>
      </c>
      <c r="BP66" s="23">
        <v>6353.3220004154391</v>
      </c>
      <c r="BQ66" s="23">
        <v>10079.569508564233</v>
      </c>
      <c r="BR66" s="23">
        <v>21459.889184271124</v>
      </c>
      <c r="BS66"/>
      <c r="BT66" s="22" t="s">
        <v>124</v>
      </c>
      <c r="BU66" s="23">
        <v>318.33187384863402</v>
      </c>
      <c r="BV66" s="23">
        <v>6004.4774326078259</v>
      </c>
      <c r="BW66" s="23">
        <v>7061.7601456508146</v>
      </c>
      <c r="BX66" s="23">
        <v>10033.034198628809</v>
      </c>
      <c r="BY66" s="23">
        <v>23417.603650736084</v>
      </c>
      <c r="CB66" s="22" t="s">
        <v>124</v>
      </c>
      <c r="CC66" s="23"/>
      <c r="CD66" s="23">
        <v>34</v>
      </c>
      <c r="CE66" s="23">
        <v>52</v>
      </c>
      <c r="CF66" s="23">
        <v>77</v>
      </c>
      <c r="CG66" s="23">
        <v>163</v>
      </c>
      <c r="CH66"/>
      <c r="CI66" s="22" t="s">
        <v>124</v>
      </c>
      <c r="CJ66" s="23">
        <v>2</v>
      </c>
      <c r="CK66" s="23">
        <v>46</v>
      </c>
      <c r="CL66" s="23">
        <v>65</v>
      </c>
      <c r="CM66" s="23">
        <v>72</v>
      </c>
      <c r="CN66" s="23">
        <v>185</v>
      </c>
    </row>
    <row r="67" spans="1:92" x14ac:dyDescent="0.45">
      <c r="A67" s="11" t="s">
        <v>133</v>
      </c>
      <c r="B67" s="16">
        <f>(AD67+AK67) / (AD68+AK68)</f>
        <v>0.20693756412008374</v>
      </c>
      <c r="C67" s="16">
        <f>(AE67+AL67) / (AE68+AL68)</f>
        <v>0.11919231214939456</v>
      </c>
      <c r="D67" s="16">
        <f>(AF67+AM67) / (AF68+AM68)</f>
        <v>8.4604788568346662E-2</v>
      </c>
      <c r="E67" s="17">
        <f>(AG67+AN67) / (AG68+AN68)</f>
        <v>0.10379966885028503</v>
      </c>
      <c r="H67" s="11" t="s">
        <v>133</v>
      </c>
      <c r="I67" s="16">
        <f>AD67/AD68</f>
        <v>0.61865109914942229</v>
      </c>
      <c r="J67" s="16">
        <f>AE67/AE68</f>
        <v>0.16264397103919434</v>
      </c>
      <c r="K67" s="16">
        <f>AF67/AF68</f>
        <v>0.11781663262908942</v>
      </c>
      <c r="L67" s="13">
        <f>AG67/AG68</f>
        <v>0.14867382644158941</v>
      </c>
      <c r="O67" s="11" t="s">
        <v>133</v>
      </c>
      <c r="P67" s="16">
        <f>AK67/AK68</f>
        <v>0.15850714194885873</v>
      </c>
      <c r="Q67" s="16">
        <f>AL67/AL68</f>
        <v>0.10922505426371736</v>
      </c>
      <c r="R67" s="16">
        <f>AM67/AM68</f>
        <v>7.53702743940175E-2</v>
      </c>
      <c r="S67" s="13">
        <f>AN67/AN68</f>
        <v>9.2568083746814397E-2</v>
      </c>
      <c r="V67" s="11" t="s">
        <v>133</v>
      </c>
      <c r="W67" s="14">
        <f t="shared" si="156"/>
        <v>1453.0223455872301</v>
      </c>
      <c r="X67" s="14">
        <f t="shared" si="157"/>
        <v>4036.9282574385547</v>
      </c>
      <c r="Y67" s="14">
        <f t="shared" si="158"/>
        <v>5489.8548021472834</v>
      </c>
      <c r="Z67" s="15">
        <f>SUM(W67:Y67)</f>
        <v>10979.805405173069</v>
      </c>
      <c r="AC67" s="11" t="s">
        <v>133</v>
      </c>
      <c r="AD67" s="14">
        <f>SUM(AY62)</f>
        <v>457.19690440578802</v>
      </c>
      <c r="AE67" s="14">
        <f>SUM(AZ62)</f>
        <v>1027.8301997835024</v>
      </c>
      <c r="AF67" s="14">
        <f>SUM(BA62:BB62)</f>
        <v>1663.2063587406851</v>
      </c>
      <c r="AG67" s="15">
        <f>SUM(AD67:AF67)</f>
        <v>3148.2334629299758</v>
      </c>
      <c r="AJ67" s="11" t="s">
        <v>133</v>
      </c>
      <c r="AK67" s="14">
        <f>SUM(BF62)</f>
        <v>995.82544118144199</v>
      </c>
      <c r="AL67" s="14">
        <f>SUM(BG62)</f>
        <v>3009.0980576550523</v>
      </c>
      <c r="AM67" s="14">
        <f>SUM(BH62:BI62)</f>
        <v>3826.6484434065987</v>
      </c>
      <c r="AN67" s="15">
        <f>SUM(AK67:AM67)</f>
        <v>7831.571942243093</v>
      </c>
      <c r="AQ67" s="11" t="s">
        <v>134</v>
      </c>
      <c r="AR67" s="14">
        <f t="shared" si="155"/>
        <v>6268.9611485876894</v>
      </c>
      <c r="AS67" s="14">
        <f t="shared" si="143"/>
        <v>5672.5858525549193</v>
      </c>
      <c r="AT67" s="14">
        <f t="shared" si="144"/>
        <v>8233.9548683656631</v>
      </c>
      <c r="AU67" s="14">
        <f t="shared" si="145"/>
        <v>7754.8022132302849</v>
      </c>
      <c r="AV67" s="15">
        <f t="shared" si="146"/>
        <v>27930.304082738556</v>
      </c>
      <c r="AX67" s="11" t="s">
        <v>134</v>
      </c>
      <c r="AY67" s="14">
        <f>INDEX(BN47:BQ53, MATCH(AX67,BM47:BM53,0), MATCH(AY61,BN46:BQ46,0))</f>
        <v>1916.823455732587</v>
      </c>
      <c r="AZ67" s="14">
        <f>INDEX(BN47:BQ53, MATCH(AX67,BM47:BM53,0), MATCH(AZ61,BN46:BQ46,0))</f>
        <v>2669.3375387274546</v>
      </c>
      <c r="BA67" s="14">
        <f>INDEX(BN47:BQ53, MATCH(AX67,BM47:BM53,0), MATCH(BA61,BN46:BQ46,0))</f>
        <v>4510.1064924195471</v>
      </c>
      <c r="BB67" s="14">
        <f>INDEX(BN47:BQ53, MATCH(AX67,BM47:BM53,0), MATCH(BB61,BN46:BQ46,0))</f>
        <v>4483.4235865732526</v>
      </c>
      <c r="BC67" s="15">
        <f t="shared" si="147"/>
        <v>13579.691073452839</v>
      </c>
      <c r="BE67" s="11" t="s">
        <v>134</v>
      </c>
      <c r="BF67" s="14">
        <f>INDEX(BU47:BX53, MATCH(BE67,BT47:BT53,0), MATCH(BF61,BU46:BX46,0))</f>
        <v>4352.1376928551026</v>
      </c>
      <c r="BG67" s="14">
        <f>INDEX(BU47:BX53, MATCH(BE67,BT47:BT53,0), MATCH(BG61,BU46:BX46,0))</f>
        <v>3003.2483138274652</v>
      </c>
      <c r="BH67" s="14">
        <f>INDEX(BU47:BX53, MATCH(BE67,BT47:BT53,0), MATCH(BH61,BU46:BX46,0))</f>
        <v>3723.8483759461155</v>
      </c>
      <c r="BI67" s="14">
        <f>INDEX(BU47:BX53, MATCH(BE67,BT47:BT53,0), MATCH(BI61,BU46:BX46,0))</f>
        <v>3271.3786266570323</v>
      </c>
      <c r="BJ67" s="15">
        <f t="shared" si="148"/>
        <v>14350.613009285717</v>
      </c>
      <c r="BM67" s="22" t="s">
        <v>125</v>
      </c>
      <c r="BN67" s="23"/>
      <c r="BO67" s="23">
        <v>2003.6846416999101</v>
      </c>
      <c r="BP67" s="23">
        <v>1698.38885534102</v>
      </c>
      <c r="BQ67" s="23">
        <v>1705.7459759999913</v>
      </c>
      <c r="BR67" s="23">
        <v>5407.8194730409214</v>
      </c>
      <c r="BS67"/>
      <c r="BT67" s="22" t="s">
        <v>125</v>
      </c>
      <c r="BU67" s="23">
        <v>408.32084351974902</v>
      </c>
      <c r="BV67" s="23">
        <v>1319.2152024867396</v>
      </c>
      <c r="BW67" s="23">
        <v>1211.1142427544828</v>
      </c>
      <c r="BX67" s="23">
        <v>1732.2416193685588</v>
      </c>
      <c r="BY67" s="23">
        <v>4670.8919081295298</v>
      </c>
      <c r="CB67" s="22" t="s">
        <v>125</v>
      </c>
      <c r="CC67" s="23"/>
      <c r="CD67" s="23">
        <v>12</v>
      </c>
      <c r="CE67" s="23">
        <v>11</v>
      </c>
      <c r="CF67" s="23">
        <v>14</v>
      </c>
      <c r="CG67" s="23">
        <v>37</v>
      </c>
      <c r="CH67"/>
      <c r="CI67" s="22" t="s">
        <v>125</v>
      </c>
      <c r="CJ67" s="23">
        <v>1</v>
      </c>
      <c r="CK67" s="23">
        <v>7</v>
      </c>
      <c r="CL67" s="23">
        <v>9</v>
      </c>
      <c r="CM67" s="23">
        <v>13</v>
      </c>
      <c r="CN67" s="23">
        <v>30</v>
      </c>
    </row>
    <row r="68" spans="1:92" x14ac:dyDescent="0.45">
      <c r="B68" s="18">
        <f t="shared" ref="B68:D68" si="159">SUM(B66:B67)</f>
        <v>0.99999999999999978</v>
      </c>
      <c r="C68" s="18">
        <f t="shared" si="159"/>
        <v>1</v>
      </c>
      <c r="D68" s="18">
        <f t="shared" si="159"/>
        <v>1</v>
      </c>
      <c r="E68" s="19">
        <f>SUM(E66:E67)</f>
        <v>1</v>
      </c>
      <c r="I68" s="18">
        <f t="shared" ref="I68:K68" si="160">SUM(I66:I67)</f>
        <v>1</v>
      </c>
      <c r="J68" s="18">
        <f t="shared" si="160"/>
        <v>1</v>
      </c>
      <c r="K68" s="18">
        <f t="shared" si="160"/>
        <v>1</v>
      </c>
      <c r="L68" s="19">
        <f>SUM(L66:L67)</f>
        <v>1</v>
      </c>
      <c r="P68" s="18">
        <f t="shared" ref="P68:S68" si="161">SUM(P66:P67)</f>
        <v>1</v>
      </c>
      <c r="Q68" s="18">
        <f t="shared" si="161"/>
        <v>0.99999999999999989</v>
      </c>
      <c r="R68" s="18">
        <f t="shared" si="161"/>
        <v>1</v>
      </c>
      <c r="S68" s="19">
        <f t="shared" si="161"/>
        <v>0.99999999999999989</v>
      </c>
      <c r="W68" s="20">
        <f t="shared" ref="W68:Z68" si="162">SUM(W66:W67)</f>
        <v>7021.5494792625277</v>
      </c>
      <c r="X68" s="20">
        <f t="shared" si="162"/>
        <v>33869.03219377694</v>
      </c>
      <c r="Y68" s="20">
        <f t="shared" si="162"/>
        <v>64888.227901100297</v>
      </c>
      <c r="Z68" s="21">
        <f t="shared" si="162"/>
        <v>105778.80957413977</v>
      </c>
      <c r="AD68" s="20">
        <f t="shared" ref="AD68:AG68" si="163">SUM(AD66:AD67)</f>
        <v>739.02221306061506</v>
      </c>
      <c r="AE68" s="20">
        <f t="shared" si="163"/>
        <v>6319.5099899264842</v>
      </c>
      <c r="AF68" s="20">
        <f t="shared" si="163"/>
        <v>14116.906260398691</v>
      </c>
      <c r="AG68" s="21">
        <f t="shared" si="163"/>
        <v>21175.438463385792</v>
      </c>
      <c r="AK68" s="20">
        <f t="shared" ref="AK68:AN68" si="164">SUM(AK66:AK67)</f>
        <v>6282.5272662019133</v>
      </c>
      <c r="AL68" s="20">
        <f t="shared" si="164"/>
        <v>27549.522203850458</v>
      </c>
      <c r="AM68" s="20">
        <f t="shared" si="164"/>
        <v>50771.321640701608</v>
      </c>
      <c r="AN68" s="21">
        <f t="shared" si="164"/>
        <v>84603.371110753986</v>
      </c>
      <c r="AR68" s="20">
        <f>SUM(AR62:AR67)</f>
        <v>19690.876085897155</v>
      </c>
      <c r="AS68" s="20">
        <f>SUM(AS62:AS67)</f>
        <v>330913.17653622339</v>
      </c>
      <c r="AT68" s="20">
        <f>SUM(AT62:AT67)</f>
        <v>803637.56305797899</v>
      </c>
      <c r="AU68" s="20">
        <f>SUM(AU62:AU67)</f>
        <v>559667.54690606345</v>
      </c>
      <c r="AV68" s="21">
        <f>SUM(AV62:AV67)</f>
        <v>1713909.162586163</v>
      </c>
      <c r="AY68" s="20">
        <f>SUM(AY62:AY67)</f>
        <v>3637.3170808946888</v>
      </c>
      <c r="AZ68" s="20">
        <f>SUM(AZ62:AZ67)</f>
        <v>104089.92399219538</v>
      </c>
      <c r="BA68" s="20">
        <f>SUM(BA62:BA67)</f>
        <v>236461.36411922146</v>
      </c>
      <c r="BB68" s="20">
        <f>SUM(BB62:BB67)</f>
        <v>176752.77747213008</v>
      </c>
      <c r="BC68" s="21">
        <f>SUM(BC62:BC67)</f>
        <v>520941.3826644416</v>
      </c>
      <c r="BF68" s="20">
        <f>SUM(BF62:BF67)</f>
        <v>16053.559005002466</v>
      </c>
      <c r="BG68" s="20">
        <f>SUM(BG62:BG67)</f>
        <v>226823.25254402799</v>
      </c>
      <c r="BH68" s="20">
        <f>SUM(BH62:BH67)</f>
        <v>567176.19893875753</v>
      </c>
      <c r="BI68" s="20">
        <f>SUM(BI62:BI67)</f>
        <v>382914.76943393337</v>
      </c>
      <c r="BJ68" s="21">
        <f>SUM(BJ62:BJ67)</f>
        <v>1192967.7799217214</v>
      </c>
      <c r="BM68" s="22" t="s">
        <v>130</v>
      </c>
      <c r="BN68" s="23"/>
      <c r="BO68" s="23">
        <v>393.31254161401625</v>
      </c>
      <c r="BP68" s="23">
        <v>1002.269329585367</v>
      </c>
      <c r="BQ68" s="23">
        <v>1788.6799589944619</v>
      </c>
      <c r="BR68" s="23">
        <v>3184.2618301938455</v>
      </c>
      <c r="BS68"/>
      <c r="BT68" s="22" t="s">
        <v>130</v>
      </c>
      <c r="BU68" s="23"/>
      <c r="BV68" s="23">
        <v>903.93016409470249</v>
      </c>
      <c r="BW68" s="23">
        <v>120.034972312702</v>
      </c>
      <c r="BX68" s="23">
        <v>1182.0027292051443</v>
      </c>
      <c r="BY68" s="23">
        <v>2205.9678656125488</v>
      </c>
      <c r="CB68" s="22" t="s">
        <v>130</v>
      </c>
      <c r="CC68" s="23"/>
      <c r="CD68" s="23">
        <v>4</v>
      </c>
      <c r="CE68" s="23">
        <v>7</v>
      </c>
      <c r="CF68" s="23">
        <v>13</v>
      </c>
      <c r="CG68" s="23">
        <v>24</v>
      </c>
      <c r="CH68"/>
      <c r="CI68" s="22" t="s">
        <v>130</v>
      </c>
      <c r="CJ68" s="23"/>
      <c r="CK68" s="23">
        <v>8</v>
      </c>
      <c r="CL68" s="23">
        <v>1</v>
      </c>
      <c r="CM68" s="23">
        <v>7</v>
      </c>
      <c r="CN68" s="23">
        <v>16</v>
      </c>
    </row>
    <row r="69" spans="1:92" x14ac:dyDescent="0.45">
      <c r="BM69" s="22" t="s">
        <v>134</v>
      </c>
      <c r="BN69" s="23">
        <v>1678.79676948423</v>
      </c>
      <c r="BO69" s="23">
        <v>2245.3632993315346</v>
      </c>
      <c r="BP69" s="23">
        <v>1107.1457571318863</v>
      </c>
      <c r="BQ69" s="23">
        <v>1681.0273433148795</v>
      </c>
      <c r="BR69" s="23">
        <v>6712.3331692625306</v>
      </c>
      <c r="BS69"/>
      <c r="BT69" s="22" t="s">
        <v>134</v>
      </c>
      <c r="BU69" s="23"/>
      <c r="BV69" s="23">
        <v>1561.6900523060367</v>
      </c>
      <c r="BW69" s="23">
        <v>1703.4360437653127</v>
      </c>
      <c r="BX69" s="23">
        <v>2830.2136868382227</v>
      </c>
      <c r="BY69" s="23">
        <v>6095.339782909572</v>
      </c>
      <c r="CB69" s="22" t="s">
        <v>134</v>
      </c>
      <c r="CC69" s="23">
        <v>5</v>
      </c>
      <c r="CD69" s="23">
        <v>14</v>
      </c>
      <c r="CE69" s="23">
        <v>9</v>
      </c>
      <c r="CF69" s="23">
        <v>11</v>
      </c>
      <c r="CG69" s="23">
        <v>39</v>
      </c>
      <c r="CH69"/>
      <c r="CI69" s="22" t="s">
        <v>134</v>
      </c>
      <c r="CJ69" s="23"/>
      <c r="CK69" s="23">
        <v>9</v>
      </c>
      <c r="CL69" s="23">
        <v>12</v>
      </c>
      <c r="CM69" s="23">
        <v>17</v>
      </c>
      <c r="CN69" s="23">
        <v>38</v>
      </c>
    </row>
    <row r="70" spans="1:92" x14ac:dyDescent="0.45">
      <c r="B70" s="10" t="s">
        <v>111</v>
      </c>
      <c r="C70" s="10" t="s">
        <v>112</v>
      </c>
      <c r="D70" s="10" t="s">
        <v>113</v>
      </c>
      <c r="E70" s="10" t="s">
        <v>114</v>
      </c>
      <c r="I70" s="10" t="s">
        <v>111</v>
      </c>
      <c r="J70" s="10" t="s">
        <v>112</v>
      </c>
      <c r="K70" s="10" t="s">
        <v>113</v>
      </c>
      <c r="L70" s="10" t="s">
        <v>114</v>
      </c>
      <c r="P70" s="10" t="s">
        <v>111</v>
      </c>
      <c r="Q70" s="10" t="s">
        <v>112</v>
      </c>
      <c r="R70" s="10" t="s">
        <v>113</v>
      </c>
      <c r="S70" s="10" t="s">
        <v>114</v>
      </c>
      <c r="W70" s="10" t="s">
        <v>111</v>
      </c>
      <c r="X70" s="10" t="s">
        <v>112</v>
      </c>
      <c r="Y70" s="10" t="s">
        <v>113</v>
      </c>
      <c r="Z70" s="10" t="s">
        <v>114</v>
      </c>
      <c r="AD70" s="10" t="s">
        <v>111</v>
      </c>
      <c r="AE70" s="10" t="s">
        <v>112</v>
      </c>
      <c r="AF70" s="10" t="s">
        <v>113</v>
      </c>
      <c r="AG70" s="10" t="s">
        <v>114</v>
      </c>
      <c r="AK70" s="10" t="s">
        <v>111</v>
      </c>
      <c r="AL70" s="10" t="s">
        <v>112</v>
      </c>
      <c r="AM70" s="10" t="s">
        <v>113</v>
      </c>
      <c r="AN70" s="10" t="s">
        <v>114</v>
      </c>
      <c r="BM70" s="22" t="s">
        <v>132</v>
      </c>
      <c r="BN70" s="23">
        <v>2908.3279015401549</v>
      </c>
      <c r="BO70" s="23">
        <v>12387.736856790436</v>
      </c>
      <c r="BP70" s="23">
        <v>11596.063692113828</v>
      </c>
      <c r="BQ70" s="23">
        <v>19990.201905268572</v>
      </c>
      <c r="BR70" s="23">
        <v>46882.330355712991</v>
      </c>
      <c r="BS70"/>
      <c r="BT70" s="22" t="s">
        <v>132</v>
      </c>
      <c r="BU70" s="23">
        <v>1106.1838494243079</v>
      </c>
      <c r="BV70" s="23">
        <v>13605.933547488465</v>
      </c>
      <c r="BW70" s="23">
        <v>11143.852602231831</v>
      </c>
      <c r="BX70" s="23">
        <v>17111.159643334242</v>
      </c>
      <c r="BY70" s="23">
        <v>42967.129642478838</v>
      </c>
      <c r="CB70" s="22" t="s">
        <v>132</v>
      </c>
      <c r="CC70" s="23">
        <v>8</v>
      </c>
      <c r="CD70" s="23">
        <v>88</v>
      </c>
      <c r="CE70" s="23">
        <v>91</v>
      </c>
      <c r="CF70" s="23">
        <v>137</v>
      </c>
      <c r="CG70" s="23">
        <v>324</v>
      </c>
      <c r="CH70"/>
      <c r="CI70" s="22" t="s">
        <v>132</v>
      </c>
      <c r="CJ70" s="23">
        <v>4</v>
      </c>
      <c r="CK70" s="23">
        <v>104</v>
      </c>
      <c r="CL70" s="23">
        <v>96</v>
      </c>
      <c r="CM70" s="23">
        <v>117</v>
      </c>
      <c r="CN70" s="23">
        <v>321</v>
      </c>
    </row>
    <row r="71" spans="1:92" x14ac:dyDescent="0.45">
      <c r="A71" s="11" t="s">
        <v>135</v>
      </c>
      <c r="B71" s="28">
        <v>0</v>
      </c>
      <c r="C71" s="16">
        <f>(AE71+AL71) / (AE73+AL73)</f>
        <v>0.50542196572513409</v>
      </c>
      <c r="D71" s="16">
        <f>(AF71+AM71) / (AF73+AM73)</f>
        <v>0.41111687967001431</v>
      </c>
      <c r="E71" s="17">
        <f>(AG71+AN71) / (AG73+AN73)</f>
        <v>0.42824399328936491</v>
      </c>
      <c r="H71" s="11" t="s">
        <v>135</v>
      </c>
      <c r="I71" s="28">
        <v>0</v>
      </c>
      <c r="J71" s="16">
        <f>AE71/AE73</f>
        <v>0.48859208400613036</v>
      </c>
      <c r="K71" s="16">
        <f>AF71/AF73</f>
        <v>0.42280503301454664</v>
      </c>
      <c r="L71" s="17">
        <f>AG71/AG73</f>
        <v>0.43632959103429902</v>
      </c>
      <c r="O71" s="11" t="s">
        <v>135</v>
      </c>
      <c r="P71" s="28">
        <v>0</v>
      </c>
      <c r="Q71" s="16">
        <f>AL71/AL73</f>
        <v>0.51357673179951735</v>
      </c>
      <c r="R71" s="16">
        <f>AM71/AM73</f>
        <v>0.40600708795475682</v>
      </c>
      <c r="S71" s="17">
        <f>AN71/AN73</f>
        <v>0.42465070544693351</v>
      </c>
      <c r="V71" s="11" t="s">
        <v>135</v>
      </c>
      <c r="W71" s="14">
        <f t="shared" ref="W71:W72" si="165">AD71+AK71</f>
        <v>2217.7441577718</v>
      </c>
      <c r="X71" s="14">
        <f t="shared" ref="X71:X72" si="166">AE71+AL71</f>
        <v>147265.58584835686</v>
      </c>
      <c r="Y71" s="14">
        <f t="shared" ref="Y71:Y72" si="167">AF71+AM71</f>
        <v>527227.84914339823</v>
      </c>
      <c r="Z71" s="15">
        <f>SUM(W71:Y71)</f>
        <v>676711.17914952687</v>
      </c>
      <c r="AC71" s="11" t="s">
        <v>135</v>
      </c>
      <c r="AD71" s="14">
        <f>SUM(AY64)</f>
        <v>734.00587496520598</v>
      </c>
      <c r="AE71" s="14">
        <f>SUM(AZ64)</f>
        <v>46465.633140548067</v>
      </c>
      <c r="AF71" s="14">
        <f>SUM(BA64:BB64)</f>
        <v>164937.80997815193</v>
      </c>
      <c r="AG71" s="15">
        <f>SUM(AD71:AF71)</f>
        <v>212137.4489936652</v>
      </c>
      <c r="AJ71" s="11" t="s">
        <v>135</v>
      </c>
      <c r="AK71" s="14">
        <f>SUM(BF64)</f>
        <v>1483.738282806594</v>
      </c>
      <c r="AL71" s="14">
        <f>SUM(BG64)</f>
        <v>100799.95270780878</v>
      </c>
      <c r="AM71" s="14">
        <f>SUM(BH64:BI64)</f>
        <v>362290.03916524624</v>
      </c>
      <c r="AN71" s="15">
        <f>SUM(AK71:AM71)</f>
        <v>464573.73015586159</v>
      </c>
    </row>
    <row r="72" spans="1:92" x14ac:dyDescent="0.45">
      <c r="A72" s="11" t="s">
        <v>136</v>
      </c>
      <c r="B72" s="39">
        <f>1-B71</f>
        <v>1</v>
      </c>
      <c r="C72" s="16">
        <f>(AE72+AL72) / (AE73+AL73)</f>
        <v>0.49457803427486591</v>
      </c>
      <c r="D72" s="16">
        <f>(AF72+AM72) / (AF73+AM73)</f>
        <v>0.58888312032998569</v>
      </c>
      <c r="E72" s="17">
        <f>(AG72+AN72) / (AG73+AN73)</f>
        <v>0.57175600671063498</v>
      </c>
      <c r="H72" s="11" t="s">
        <v>136</v>
      </c>
      <c r="I72" s="16">
        <f>1-I71</f>
        <v>1</v>
      </c>
      <c r="J72" s="16">
        <f>AE72/AE73</f>
        <v>0.51140791599386959</v>
      </c>
      <c r="K72" s="16">
        <f>AF72/AF73</f>
        <v>0.57719496698545336</v>
      </c>
      <c r="L72" s="13">
        <f>AG72/AG73</f>
        <v>0.56367040896570086</v>
      </c>
      <c r="O72" s="11" t="s">
        <v>136</v>
      </c>
      <c r="P72" s="16">
        <f>1-P71</f>
        <v>1</v>
      </c>
      <c r="Q72" s="16">
        <f>AL72/AL73</f>
        <v>0.48642326820048265</v>
      </c>
      <c r="R72" s="16">
        <f>AM72/AM73</f>
        <v>0.59399291204524318</v>
      </c>
      <c r="S72" s="13">
        <f>AN72/AN73</f>
        <v>0.57534929455306649</v>
      </c>
      <c r="V72" s="11" t="s">
        <v>136</v>
      </c>
      <c r="W72" s="14">
        <f t="shared" si="165"/>
        <v>4182.6213002751374</v>
      </c>
      <c r="X72" s="14">
        <f t="shared" si="166"/>
        <v>144105.97264153467</v>
      </c>
      <c r="Y72" s="14">
        <f t="shared" si="167"/>
        <v>755200.27583794808</v>
      </c>
      <c r="Z72" s="15">
        <f>SUM(W72:Y72)</f>
        <v>903488.86977975792</v>
      </c>
      <c r="AC72" s="11" t="s">
        <v>136</v>
      </c>
      <c r="AD72" s="14">
        <f>SUM(AY65:AY66)</f>
        <v>247.465537136281</v>
      </c>
      <c r="AE72" s="14">
        <f>SUM(AZ65:AZ66)</f>
        <v>48635.443322993371</v>
      </c>
      <c r="AF72" s="14">
        <f>SUM(BA65:BB66)</f>
        <v>225165.8952738081</v>
      </c>
      <c r="AG72" s="15">
        <f>SUM(AD72:AF72)</f>
        <v>274048.80413393775</v>
      </c>
      <c r="AJ72" s="11" t="s">
        <v>136</v>
      </c>
      <c r="AK72" s="14">
        <f>SUM(BF65:BF66)</f>
        <v>3935.1557631388559</v>
      </c>
      <c r="AL72" s="14">
        <f>SUM(BG65:BG66)</f>
        <v>95470.529318541288</v>
      </c>
      <c r="AM72" s="14">
        <f>SUM(BH65:BI66)</f>
        <v>530034.38056413992</v>
      </c>
      <c r="AN72" s="15">
        <f>SUM(AK72:AM72)</f>
        <v>629440.06564582011</v>
      </c>
    </row>
    <row r="73" spans="1:92" x14ac:dyDescent="0.45">
      <c r="B73" s="47">
        <f t="shared" ref="B73:D73" si="168">SUM(B71:B72)</f>
        <v>1</v>
      </c>
      <c r="C73" s="18">
        <f t="shared" si="168"/>
        <v>1</v>
      </c>
      <c r="D73" s="18">
        <f t="shared" si="168"/>
        <v>1</v>
      </c>
      <c r="E73" s="19">
        <f>SUM(E71:E72)</f>
        <v>0.99999999999999989</v>
      </c>
      <c r="I73" s="18">
        <f t="shared" ref="I73:K73" si="169">SUM(I71:I72)</f>
        <v>1</v>
      </c>
      <c r="J73" s="18">
        <f t="shared" si="169"/>
        <v>1</v>
      </c>
      <c r="K73" s="18">
        <f t="shared" si="169"/>
        <v>1</v>
      </c>
      <c r="L73" s="19">
        <f>SUM(L71:L72)</f>
        <v>0.99999999999999989</v>
      </c>
      <c r="P73" s="18">
        <f t="shared" ref="P73:S73" si="170">SUM(P71:P72)</f>
        <v>1</v>
      </c>
      <c r="Q73" s="18">
        <f t="shared" si="170"/>
        <v>1</v>
      </c>
      <c r="R73" s="18">
        <f t="shared" si="170"/>
        <v>1</v>
      </c>
      <c r="S73" s="19">
        <f t="shared" si="170"/>
        <v>1</v>
      </c>
      <c r="W73" s="20">
        <f t="shared" ref="W73:Z73" si="171">SUM(W71:W72)</f>
        <v>6400.3654580469374</v>
      </c>
      <c r="X73" s="20">
        <f t="shared" si="171"/>
        <v>291371.55848989153</v>
      </c>
      <c r="Y73" s="20">
        <f t="shared" si="171"/>
        <v>1282428.1249813463</v>
      </c>
      <c r="Z73" s="21">
        <f t="shared" si="171"/>
        <v>1580200.0489292848</v>
      </c>
      <c r="AD73" s="20">
        <f t="shared" ref="AD73:AG73" si="172">SUM(AD71:AD72)</f>
        <v>981.47141210148698</v>
      </c>
      <c r="AE73" s="20">
        <f t="shared" si="172"/>
        <v>95101.076463541438</v>
      </c>
      <c r="AF73" s="20">
        <f t="shared" si="172"/>
        <v>390103.70525196003</v>
      </c>
      <c r="AG73" s="21">
        <f t="shared" si="172"/>
        <v>486186.25312760298</v>
      </c>
      <c r="AK73" s="20">
        <f t="shared" ref="AK73:AN73" si="173">SUM(AK71:AK72)</f>
        <v>5418.8940459454498</v>
      </c>
      <c r="AL73" s="20">
        <f t="shared" si="173"/>
        <v>196270.48202635007</v>
      </c>
      <c r="AM73" s="20">
        <f t="shared" si="173"/>
        <v>892324.41972938622</v>
      </c>
      <c r="AN73" s="21">
        <f t="shared" si="173"/>
        <v>1094013.7958016817</v>
      </c>
    </row>
    <row r="74" spans="1:92" x14ac:dyDescent="0.45">
      <c r="B74" s="44"/>
    </row>
    <row r="75" spans="1:92" x14ac:dyDescent="0.45">
      <c r="B75" s="48" t="s">
        <v>111</v>
      </c>
      <c r="C75" s="10" t="s">
        <v>112</v>
      </c>
      <c r="D75" s="10" t="s">
        <v>113</v>
      </c>
      <c r="E75" s="10" t="s">
        <v>114</v>
      </c>
      <c r="I75" s="10" t="s">
        <v>111</v>
      </c>
      <c r="J75" s="10" t="s">
        <v>112</v>
      </c>
      <c r="K75" s="10" t="s">
        <v>113</v>
      </c>
      <c r="L75" s="10" t="s">
        <v>114</v>
      </c>
      <c r="P75" s="10" t="s">
        <v>111</v>
      </c>
      <c r="Q75" s="10" t="s">
        <v>112</v>
      </c>
      <c r="R75" s="10" t="s">
        <v>113</v>
      </c>
      <c r="S75" s="10" t="s">
        <v>114</v>
      </c>
      <c r="W75" s="10" t="s">
        <v>111</v>
      </c>
      <c r="X75" s="10" t="s">
        <v>112</v>
      </c>
      <c r="Y75" s="10" t="s">
        <v>113</v>
      </c>
      <c r="Z75" s="10" t="s">
        <v>114</v>
      </c>
      <c r="AD75" s="10" t="s">
        <v>111</v>
      </c>
      <c r="AE75" s="10" t="s">
        <v>112</v>
      </c>
      <c r="AF75" s="10" t="s">
        <v>113</v>
      </c>
      <c r="AG75" s="10" t="s">
        <v>114</v>
      </c>
      <c r="AK75" s="10" t="s">
        <v>111</v>
      </c>
      <c r="AL75" s="10" t="s">
        <v>112</v>
      </c>
      <c r="AM75" s="10" t="s">
        <v>113</v>
      </c>
      <c r="AN75" s="10" t="s">
        <v>114</v>
      </c>
    </row>
    <row r="76" spans="1:92" x14ac:dyDescent="0.45">
      <c r="A76" s="11" t="s">
        <v>137</v>
      </c>
      <c r="B76" s="16">
        <f>(AD76+AK76) / (AD78+AK78)</f>
        <v>0.59808487996324955</v>
      </c>
      <c r="C76" s="16">
        <f>(AE76+AL76) / (AE78+AL78)</f>
        <v>0.50314011365418387</v>
      </c>
      <c r="D76" s="16">
        <f>(AF76+AM76) / (AF78+AM78)</f>
        <v>0.43100099014453103</v>
      </c>
      <c r="E76" s="17">
        <f>(AG76+AN76) / (AG78+AN78)</f>
        <v>0.44328064025030323</v>
      </c>
      <c r="H76" s="11" t="s">
        <v>137</v>
      </c>
      <c r="I76" s="28">
        <f>J76</f>
        <v>0.50930626834086867</v>
      </c>
      <c r="J76" s="16">
        <f>AE76/AE78</f>
        <v>0.50930626834086867</v>
      </c>
      <c r="K76" s="16">
        <f>AF76/AF78</f>
        <v>0.41383741947316011</v>
      </c>
      <c r="L76" s="17">
        <f>AG76/AG78</f>
        <v>0.43040658241211094</v>
      </c>
      <c r="O76" s="11" t="s">
        <v>137</v>
      </c>
      <c r="P76" s="16">
        <f>AK76/AK78</f>
        <v>0.63569594417056274</v>
      </c>
      <c r="Q76" s="16">
        <f>AL76/AL78</f>
        <v>0.49999889647516887</v>
      </c>
      <c r="R76" s="16">
        <f>AM76/AM78</f>
        <v>0.43829231104375499</v>
      </c>
      <c r="S76" s="17">
        <f>AN76/AN78</f>
        <v>0.44888581276388917</v>
      </c>
      <c r="V76" s="11" t="s">
        <v>137</v>
      </c>
      <c r="W76" s="14">
        <f t="shared" ref="W76:W77" si="174">AD76+AK76</f>
        <v>2501.5625583067863</v>
      </c>
      <c r="X76" s="14">
        <f t="shared" ref="X76:X77" si="175">AE76+AL76</f>
        <v>72505.495453108466</v>
      </c>
      <c r="Y76" s="14">
        <f t="shared" ref="Y76:Y77" si="176">AF76+AM76</f>
        <v>325492.06664357858</v>
      </c>
      <c r="Z76" s="15">
        <f>SUM(W76:Y76)</f>
        <v>400499.12465499382</v>
      </c>
      <c r="AC76" s="11" t="s">
        <v>137</v>
      </c>
      <c r="AD76" s="14">
        <f>SUM(AY65)</f>
        <v>0</v>
      </c>
      <c r="AE76" s="14">
        <f>SUM(AZ65)</f>
        <v>24770.336147937571</v>
      </c>
      <c r="AF76" s="14">
        <f>SUM(BA65:BB65)</f>
        <v>93182.073053476561</v>
      </c>
      <c r="AG76" s="15">
        <f>SUM(AD76:AF76)</f>
        <v>117952.40920141414</v>
      </c>
      <c r="AJ76" s="11" t="s">
        <v>137</v>
      </c>
      <c r="AK76" s="14">
        <f>SUM(BF65)</f>
        <v>2501.5625583067863</v>
      </c>
      <c r="AL76" s="14">
        <f>SUM(BG65)</f>
        <v>47735.159305170899</v>
      </c>
      <c r="AM76" s="14">
        <f>SUM(BH65:BI65)</f>
        <v>232309.99359010201</v>
      </c>
      <c r="AN76" s="15">
        <f>SUM(AK76:AM76)</f>
        <v>282546.71545357967</v>
      </c>
    </row>
    <row r="77" spans="1:92" x14ac:dyDescent="0.45">
      <c r="A77" s="11" t="s">
        <v>140</v>
      </c>
      <c r="B77" s="16">
        <f>(AD77+AK77) / (AD78+AK78)</f>
        <v>0.40191512003675034</v>
      </c>
      <c r="C77" s="16">
        <f>(AE77+AL77) / (AE78+AL78)</f>
        <v>0.49685988634581602</v>
      </c>
      <c r="D77" s="16">
        <f>(AF77+AM77) / (AF78+AM78)</f>
        <v>0.56899900985546892</v>
      </c>
      <c r="E77" s="17">
        <f>(AG77+AN77) / (AG78+AN78)</f>
        <v>0.556719359749697</v>
      </c>
      <c r="H77" s="11" t="s">
        <v>140</v>
      </c>
      <c r="I77" s="16">
        <f>1-I76</f>
        <v>0.49069373165913133</v>
      </c>
      <c r="J77" s="16">
        <f>AE77/AE78</f>
        <v>0.49069373165913133</v>
      </c>
      <c r="K77" s="16">
        <f>AF77/AF78</f>
        <v>0.58616258052684</v>
      </c>
      <c r="L77" s="13">
        <f>AG77/AG78</f>
        <v>0.56959341758788906</v>
      </c>
      <c r="O77" s="11" t="s">
        <v>140</v>
      </c>
      <c r="P77" s="16">
        <f>AK77/AK78</f>
        <v>0.36430405582943731</v>
      </c>
      <c r="Q77" s="16">
        <f>AL77/AL78</f>
        <v>0.50000110352483107</v>
      </c>
      <c r="R77" s="16">
        <f>AM77/AM78</f>
        <v>0.56170768895624501</v>
      </c>
      <c r="S77" s="13">
        <f>AN77/AN78</f>
        <v>0.55111418723611094</v>
      </c>
      <c r="V77" s="11" t="s">
        <v>140</v>
      </c>
      <c r="W77" s="14">
        <f t="shared" si="174"/>
        <v>1681.0587419683507</v>
      </c>
      <c r="X77" s="14">
        <f t="shared" si="175"/>
        <v>71600.477188426186</v>
      </c>
      <c r="Y77" s="14">
        <f t="shared" si="176"/>
        <v>429708.2091943695</v>
      </c>
      <c r="Z77" s="15">
        <f>SUM(W77:Y77)</f>
        <v>502989.74512476404</v>
      </c>
      <c r="AC77" s="11" t="s">
        <v>140</v>
      </c>
      <c r="AD77" s="14">
        <f>SUM(AY66)</f>
        <v>247.465537136281</v>
      </c>
      <c r="AE77" s="14">
        <f>SUM(AZ66)</f>
        <v>23865.1071750558</v>
      </c>
      <c r="AF77" s="14">
        <f>SUM(BA66:BB66)</f>
        <v>131983.82222033155</v>
      </c>
      <c r="AG77" s="15">
        <f>SUM(AD77:AF77)</f>
        <v>156096.39493252363</v>
      </c>
      <c r="AJ77" s="11" t="s">
        <v>140</v>
      </c>
      <c r="AK77" s="14">
        <f>SUM(BF66)</f>
        <v>1433.5932048320697</v>
      </c>
      <c r="AL77" s="14">
        <f>SUM(BG66)</f>
        <v>47735.370013370382</v>
      </c>
      <c r="AM77" s="14">
        <f>SUM(BH66:BI66)</f>
        <v>297724.38697403792</v>
      </c>
      <c r="AN77" s="15">
        <f>SUM(AK77:AM77)</f>
        <v>346893.35019224038</v>
      </c>
    </row>
    <row r="78" spans="1:92" x14ac:dyDescent="0.45">
      <c r="B78" s="18">
        <f t="shared" ref="B78:D78" si="177">SUM(B76:B77)</f>
        <v>0.99999999999999989</v>
      </c>
      <c r="C78" s="18">
        <f t="shared" si="177"/>
        <v>0.99999999999999989</v>
      </c>
      <c r="D78" s="18">
        <f t="shared" si="177"/>
        <v>1</v>
      </c>
      <c r="E78" s="19">
        <f>SUM(E76:E77)</f>
        <v>1.0000000000000002</v>
      </c>
      <c r="I78" s="18">
        <f t="shared" ref="I78:K78" si="178">SUM(I76:I77)</f>
        <v>1</v>
      </c>
      <c r="J78" s="18">
        <f t="shared" si="178"/>
        <v>1</v>
      </c>
      <c r="K78" s="18">
        <f t="shared" si="178"/>
        <v>1</v>
      </c>
      <c r="L78" s="19">
        <f>SUM(L76:L77)</f>
        <v>1</v>
      </c>
      <c r="P78" s="18">
        <f t="shared" ref="P78:S78" si="179">SUM(P76:P77)</f>
        <v>1</v>
      </c>
      <c r="Q78" s="18">
        <f t="shared" si="179"/>
        <v>1</v>
      </c>
      <c r="R78" s="18">
        <f t="shared" si="179"/>
        <v>1</v>
      </c>
      <c r="S78" s="19">
        <f t="shared" si="179"/>
        <v>1</v>
      </c>
      <c r="W78" s="20">
        <f t="shared" ref="W78:Z78" si="180">SUM(W76:W77)</f>
        <v>4182.6213002751374</v>
      </c>
      <c r="X78" s="20">
        <f t="shared" si="180"/>
        <v>144105.97264153464</v>
      </c>
      <c r="Y78" s="20">
        <f t="shared" si="180"/>
        <v>755200.27583794808</v>
      </c>
      <c r="Z78" s="21">
        <f t="shared" si="180"/>
        <v>903488.86977975792</v>
      </c>
      <c r="AD78" s="20">
        <f t="shared" ref="AD78:AG78" si="181">SUM(AD76:AD77)</f>
        <v>247.465537136281</v>
      </c>
      <c r="AE78" s="20">
        <f t="shared" si="181"/>
        <v>48635.443322993371</v>
      </c>
      <c r="AF78" s="20">
        <f t="shared" si="181"/>
        <v>225165.8952738081</v>
      </c>
      <c r="AG78" s="21">
        <f t="shared" si="181"/>
        <v>274048.80413393775</v>
      </c>
      <c r="AK78" s="20">
        <f t="shared" ref="AK78:AN78" si="182">SUM(AK76:AK77)</f>
        <v>3935.1557631388559</v>
      </c>
      <c r="AL78" s="20">
        <f t="shared" si="182"/>
        <v>95470.529318541288</v>
      </c>
      <c r="AM78" s="20">
        <f t="shared" si="182"/>
        <v>530034.38056413992</v>
      </c>
      <c r="AN78" s="21">
        <f t="shared" si="182"/>
        <v>629440.06564582</v>
      </c>
    </row>
    <row r="80" spans="1:92" x14ac:dyDescent="0.45">
      <c r="B80" s="10" t="s">
        <v>111</v>
      </c>
      <c r="C80" s="10" t="s">
        <v>112</v>
      </c>
      <c r="D80" s="10" t="s">
        <v>113</v>
      </c>
      <c r="E80" s="10" t="s">
        <v>114</v>
      </c>
      <c r="I80" s="10" t="s">
        <v>111</v>
      </c>
      <c r="J80" s="10" t="s">
        <v>112</v>
      </c>
      <c r="K80" s="10" t="s">
        <v>113</v>
      </c>
      <c r="L80" s="10" t="s">
        <v>114</v>
      </c>
      <c r="P80" s="10" t="s">
        <v>111</v>
      </c>
      <c r="Q80" s="10" t="s">
        <v>112</v>
      </c>
      <c r="R80" s="10" t="s">
        <v>113</v>
      </c>
      <c r="S80" s="10" t="s">
        <v>114</v>
      </c>
      <c r="W80" s="10" t="s">
        <v>111</v>
      </c>
      <c r="X80" s="10" t="s">
        <v>112</v>
      </c>
      <c r="Y80" s="10" t="s">
        <v>113</v>
      </c>
      <c r="Z80" s="10" t="s">
        <v>114</v>
      </c>
      <c r="AD80" s="10" t="s">
        <v>111</v>
      </c>
      <c r="AE80" s="10" t="s">
        <v>112</v>
      </c>
      <c r="AF80" s="10" t="s">
        <v>113</v>
      </c>
      <c r="AG80" s="10" t="s">
        <v>114</v>
      </c>
      <c r="AK80" s="10" t="s">
        <v>111</v>
      </c>
      <c r="AL80" s="10" t="s">
        <v>112</v>
      </c>
      <c r="AM80" s="10" t="s">
        <v>113</v>
      </c>
      <c r="AN80" s="10" t="s">
        <v>114</v>
      </c>
    </row>
    <row r="81" spans="1:62" x14ac:dyDescent="0.45">
      <c r="A81" s="11" t="s">
        <v>141</v>
      </c>
      <c r="B81" s="16">
        <f>1-B82</f>
        <v>0.6590437314577966</v>
      </c>
      <c r="C81" s="16">
        <f t="shared" ref="C81" si="183">1-C82</f>
        <v>0.99120659144010115</v>
      </c>
      <c r="D81" s="16">
        <f t="shared" ref="D81" si="184">1-D82</f>
        <v>0.99714500598616962</v>
      </c>
      <c r="E81" s="16">
        <f t="shared" ref="E81" si="185">1-E82</f>
        <v>0.99398156467607146</v>
      </c>
      <c r="H81" s="11" t="s">
        <v>141</v>
      </c>
      <c r="I81" s="46">
        <f>1-I82</f>
        <v>0.49956447817507343</v>
      </c>
      <c r="J81" s="46">
        <f t="shared" ref="J81:K81" si="186">1-J82</f>
        <v>0.99155054071746751</v>
      </c>
      <c r="K81" s="46">
        <f t="shared" si="186"/>
        <v>0.99649572567297928</v>
      </c>
      <c r="L81" s="51">
        <f>1-L82</f>
        <v>0.99353139941490121</v>
      </c>
      <c r="O81" s="11" t="s">
        <v>141</v>
      </c>
      <c r="P81" s="46">
        <f>1-P82</f>
        <v>0.6994882887401157</v>
      </c>
      <c r="Q81" s="46">
        <f t="shared" ref="Q81:R81" si="187">1-Q82</f>
        <v>0.99104001975405531</v>
      </c>
      <c r="R81" s="46">
        <f t="shared" si="187"/>
        <v>0.99742912227684244</v>
      </c>
      <c r="S81" s="51">
        <f>1-S82</f>
        <v>0.99418175175598256</v>
      </c>
      <c r="V81" s="11" t="s">
        <v>141</v>
      </c>
      <c r="W81" s="14">
        <f t="shared" ref="W81:W82" si="188">AD81+AK81</f>
        <v>6400.3654580469365</v>
      </c>
      <c r="X81" s="14">
        <f t="shared" ref="X81:X82" si="189">AE81+AL81</f>
        <v>291371.55848989153</v>
      </c>
      <c r="Y81" s="14">
        <f t="shared" ref="Y81:Y82" si="190">AF81+AM81</f>
        <v>1282428.1249813463</v>
      </c>
      <c r="Z81" s="15">
        <f>SUM(W81:Y81)</f>
        <v>1580200.0489292848</v>
      </c>
      <c r="AC81" s="11" t="s">
        <v>141</v>
      </c>
      <c r="AD81" s="14">
        <f>SUM(AY64:AY66)</f>
        <v>981.47141210148698</v>
      </c>
      <c r="AE81" s="14">
        <f>SUM(AZ64:AZ66)</f>
        <v>95101.076463541438</v>
      </c>
      <c r="AF81" s="14">
        <f>SUM(BA64:BB66)</f>
        <v>390103.70525196003</v>
      </c>
      <c r="AG81" s="15">
        <f>SUM(AD81:AF81)</f>
        <v>486186.25312760298</v>
      </c>
      <c r="AJ81" s="11" t="s">
        <v>141</v>
      </c>
      <c r="AK81" s="14">
        <f>SUM(BF64:BF66)</f>
        <v>5418.8940459454498</v>
      </c>
      <c r="AL81" s="14">
        <f>SUM(BG64:BG66)</f>
        <v>196270.48202635007</v>
      </c>
      <c r="AM81" s="14">
        <f>SUM(BH64:BI66)</f>
        <v>892324.41972938622</v>
      </c>
      <c r="AN81" s="15">
        <f>SUM(AK81:AM81)</f>
        <v>1094013.7958016817</v>
      </c>
    </row>
    <row r="82" spans="1:62" x14ac:dyDescent="0.45">
      <c r="A82" s="11" t="s">
        <v>142</v>
      </c>
      <c r="B82" s="16">
        <f>(AD84+AK84) / (AD85+AK85)</f>
        <v>0.34095626854220334</v>
      </c>
      <c r="C82" s="16">
        <f>(AE84+AL84) / (AE85+AL85)</f>
        <v>8.7934085598988694E-3</v>
      </c>
      <c r="D82" s="16">
        <f>(AF84+AM84) / (AF85+AM85)</f>
        <v>2.8549940138303739E-3</v>
      </c>
      <c r="E82" s="16">
        <f>(AG84+AN84) / (AG85+AN85)</f>
        <v>6.018435323928561E-3</v>
      </c>
      <c r="H82" s="11" t="s">
        <v>142</v>
      </c>
      <c r="I82" s="46">
        <f>AD84/AD85</f>
        <v>0.50043552182492657</v>
      </c>
      <c r="J82" s="46">
        <f t="shared" ref="J82" si="191">AE84/AE85</f>
        <v>8.4494592825324396E-3</v>
      </c>
      <c r="K82" s="46">
        <f t="shared" ref="K82" si="192">AF84/AF85</f>
        <v>3.5042743270207689E-3</v>
      </c>
      <c r="L82" s="52">
        <f>AG84/AG85</f>
        <v>6.4686005850988267E-3</v>
      </c>
      <c r="O82" s="11" t="s">
        <v>142</v>
      </c>
      <c r="P82" s="46">
        <f>AK84/AK85</f>
        <v>0.30051171125988435</v>
      </c>
      <c r="Q82" s="46">
        <f t="shared" ref="Q82" si="193">AL84/AL85</f>
        <v>8.9599802459446494E-3</v>
      </c>
      <c r="R82" s="46">
        <f t="shared" ref="R82" si="194">AM84/AM85</f>
        <v>2.5708777231575964E-3</v>
      </c>
      <c r="S82" s="52">
        <f>AN84/AN85</f>
        <v>5.8182482440173938E-3</v>
      </c>
      <c r="V82" s="11" t="s">
        <v>142</v>
      </c>
      <c r="W82" s="75">
        <f t="shared" si="188"/>
        <v>6268.9611485876894</v>
      </c>
      <c r="X82" s="75">
        <f t="shared" si="189"/>
        <v>5672.5858525549193</v>
      </c>
      <c r="Y82" s="75">
        <f t="shared" si="190"/>
        <v>15988.757081595948</v>
      </c>
      <c r="Z82" s="95">
        <f>SUM(W82:Y82)</f>
        <v>27930.304082738556</v>
      </c>
      <c r="AC82" s="11" t="s">
        <v>142</v>
      </c>
      <c r="AD82" s="75">
        <f>SUM(AY67)</f>
        <v>1916.823455732587</v>
      </c>
      <c r="AE82" s="75">
        <f>SUM(AZ67)</f>
        <v>2669.3375387274546</v>
      </c>
      <c r="AF82" s="75">
        <f>SUM(BA67:BB67)</f>
        <v>8993.5300789928006</v>
      </c>
      <c r="AG82" s="95">
        <f>SUM(AD82:AF82)</f>
        <v>13579.691073452843</v>
      </c>
      <c r="AJ82" s="11" t="s">
        <v>142</v>
      </c>
      <c r="AK82" s="75">
        <f>SUM(BF67)</f>
        <v>4352.1376928551026</v>
      </c>
      <c r="AL82" s="75">
        <f>SUM(BG67)</f>
        <v>3003.2483138274652</v>
      </c>
      <c r="AM82" s="75">
        <f>SUM(BH67:BI67)</f>
        <v>6995.2270026031474</v>
      </c>
      <c r="AN82" s="95">
        <f>SUM(AK82:AM82)</f>
        <v>14350.613009285715</v>
      </c>
    </row>
    <row r="83" spans="1:62" x14ac:dyDescent="0.45">
      <c r="B83" s="18">
        <f t="shared" ref="B83:D83" si="195">SUM(B81:B82)</f>
        <v>1</v>
      </c>
      <c r="C83" s="18">
        <f t="shared" si="195"/>
        <v>1</v>
      </c>
      <c r="D83" s="18">
        <f t="shared" si="195"/>
        <v>1</v>
      </c>
      <c r="E83" s="19">
        <f>SUM(E81:E82)</f>
        <v>1</v>
      </c>
      <c r="I83" s="18">
        <f t="shared" ref="I83:K83" si="196">SUM(I81:I82)</f>
        <v>1</v>
      </c>
      <c r="J83" s="18">
        <f t="shared" si="196"/>
        <v>1</v>
      </c>
      <c r="K83" s="18">
        <f t="shared" si="196"/>
        <v>1</v>
      </c>
      <c r="L83" s="19">
        <f>SUM(L81:L82)</f>
        <v>1</v>
      </c>
      <c r="P83" s="18">
        <f t="shared" ref="P83:R83" si="197">SUM(P81:P82)</f>
        <v>1</v>
      </c>
      <c r="Q83" s="18">
        <f t="shared" si="197"/>
        <v>1</v>
      </c>
      <c r="R83" s="18">
        <f t="shared" si="197"/>
        <v>1</v>
      </c>
      <c r="S83" s="19">
        <f>SUM(S81:S82)</f>
        <v>1</v>
      </c>
      <c r="W83" s="96">
        <f t="shared" ref="W83:Z83" si="198">SUM(W81:W82)</f>
        <v>12669.326606634626</v>
      </c>
      <c r="X83" s="96">
        <f t="shared" si="198"/>
        <v>297044.14434244647</v>
      </c>
      <c r="Y83" s="96">
        <f t="shared" si="198"/>
        <v>1298416.8820629423</v>
      </c>
      <c r="Z83" s="97">
        <f t="shared" si="198"/>
        <v>1608130.3530120233</v>
      </c>
      <c r="AD83" s="96">
        <f t="shared" ref="AD83:AG83" si="199">SUM(AD81:AD82)</f>
        <v>2898.294867834074</v>
      </c>
      <c r="AE83" s="96">
        <f t="shared" si="199"/>
        <v>97770.414002268895</v>
      </c>
      <c r="AF83" s="96">
        <f t="shared" si="199"/>
        <v>399097.2353309528</v>
      </c>
      <c r="AG83" s="97">
        <f t="shared" si="199"/>
        <v>499765.9442010558</v>
      </c>
      <c r="AK83" s="96">
        <f t="shared" ref="AK83:AN83" si="200">SUM(AK81:AK82)</f>
        <v>9771.0317388005533</v>
      </c>
      <c r="AL83" s="96">
        <f t="shared" si="200"/>
        <v>199273.73034017754</v>
      </c>
      <c r="AM83" s="96">
        <f t="shared" si="200"/>
        <v>899319.64673198934</v>
      </c>
      <c r="AN83" s="97">
        <f t="shared" si="200"/>
        <v>1108364.4088109673</v>
      </c>
    </row>
    <row r="84" spans="1:62" x14ac:dyDescent="0.45">
      <c r="B84" s="16"/>
      <c r="C84" s="16"/>
      <c r="D84" s="16"/>
      <c r="H84" s="54" t="s">
        <v>255</v>
      </c>
      <c r="I84" s="53">
        <f>AD82/AD83</f>
        <v>0.66136247108806057</v>
      </c>
      <c r="J84" s="53">
        <f t="shared" ref="J84" si="201">AE82/AE83</f>
        <v>2.7302099167397502E-2</v>
      </c>
      <c r="K84" s="53">
        <f t="shared" ref="K84" si="202">AF82/AF83</f>
        <v>2.2534683988815116E-2</v>
      </c>
      <c r="L84" s="53">
        <f t="shared" ref="L84" si="203">AG82/AG83</f>
        <v>2.717210172286116E-2</v>
      </c>
      <c r="O84" s="54" t="s">
        <v>255</v>
      </c>
      <c r="P84" s="53">
        <f>AK82/AK83</f>
        <v>0.44541229720632869</v>
      </c>
      <c r="Q84" s="53">
        <f t="shared" ref="Q84" si="204">AL82/AL83</f>
        <v>1.5070969508628457E-2</v>
      </c>
      <c r="R84" s="53">
        <f t="shared" ref="R84" si="205">AM82/AM83</f>
        <v>7.7783544794366418E-3</v>
      </c>
      <c r="S84" s="53">
        <f t="shared" ref="S84" si="206">AN82/AN83</f>
        <v>1.2947558488169775E-2</v>
      </c>
      <c r="V84" s="55" t="s">
        <v>254</v>
      </c>
      <c r="W84" s="98">
        <f t="shared" ref="W84" si="207">AD84+AK84</f>
        <v>3311.2290121552255</v>
      </c>
      <c r="X84" s="98">
        <f t="shared" ref="X84" si="208">AE84+AL84</f>
        <v>2584.8790541370381</v>
      </c>
      <c r="Y84" s="98">
        <f t="shared" ref="Y84" si="209">AF84+AM84</f>
        <v>3671.8076087323216</v>
      </c>
      <c r="Z84" s="99">
        <f>SUM(W84:Y84)</f>
        <v>9567.9156750245857</v>
      </c>
      <c r="AC84" s="55" t="s">
        <v>254</v>
      </c>
      <c r="AD84" s="57">
        <f>'2019 OBS Shares'!AD80</f>
        <v>983.18271160009499</v>
      </c>
      <c r="AE84" s="57">
        <f>'2019 OBS Shares'!AE80</f>
        <v>810.40011608713542</v>
      </c>
      <c r="AF84" s="57">
        <f>'2019 OBS Shares'!AF80</f>
        <v>1371.8376948048647</v>
      </c>
      <c r="AG84" s="99">
        <f>SUM(AD84:AF84)</f>
        <v>3165.4205224920952</v>
      </c>
      <c r="AJ84" s="55" t="s">
        <v>254</v>
      </c>
      <c r="AK84" s="57">
        <f>'2019 OBS Shares'!AM80</f>
        <v>2328.0463005551305</v>
      </c>
      <c r="AL84" s="57">
        <f>'2019 OBS Shares'!AN80</f>
        <v>1774.4789380499028</v>
      </c>
      <c r="AM84" s="57">
        <f>'2019 OBS Shares'!AO80</f>
        <v>2299.9699139274567</v>
      </c>
      <c r="AN84" s="99">
        <f>SUM(AK84:AM84)</f>
        <v>6402.4951525324905</v>
      </c>
    </row>
    <row r="85" spans="1:62" x14ac:dyDescent="0.45">
      <c r="V85" s="56"/>
      <c r="W85" s="58">
        <f>W81+W84</f>
        <v>9711.5944702021625</v>
      </c>
      <c r="X85" s="58">
        <f t="shared" ref="X85:Z85" si="210">X81+X84</f>
        <v>293956.43754402857</v>
      </c>
      <c r="Y85" s="58">
        <f t="shared" si="210"/>
        <v>1286099.9325900786</v>
      </c>
      <c r="Z85" s="59">
        <f t="shared" si="210"/>
        <v>1589767.9646043093</v>
      </c>
      <c r="AC85" s="56"/>
      <c r="AD85" s="58">
        <f>AD81+AD84</f>
        <v>1964.654123701582</v>
      </c>
      <c r="AE85" s="58">
        <f t="shared" ref="AE85:AG85" si="211">AE81+AE84</f>
        <v>95911.476579628579</v>
      </c>
      <c r="AF85" s="58">
        <f t="shared" si="211"/>
        <v>391475.54294676491</v>
      </c>
      <c r="AG85" s="59">
        <f t="shared" si="211"/>
        <v>489351.67365009506</v>
      </c>
      <c r="AJ85" s="56"/>
      <c r="AK85" s="58">
        <f>AK81+AK84</f>
        <v>7746.9403465005798</v>
      </c>
      <c r="AL85" s="58">
        <f t="shared" ref="AL85:AN85" si="212">AL81+AL84</f>
        <v>198044.96096439997</v>
      </c>
      <c r="AM85" s="58">
        <f t="shared" si="212"/>
        <v>894624.38964331371</v>
      </c>
      <c r="AN85" s="59">
        <f t="shared" si="212"/>
        <v>1100416.2909542143</v>
      </c>
    </row>
    <row r="86" spans="1:62" x14ac:dyDescent="0.45">
      <c r="A86" s="7" t="s">
        <v>246</v>
      </c>
      <c r="B86" s="8"/>
      <c r="C86" s="8"/>
      <c r="D86" s="8"/>
      <c r="E86" s="8"/>
      <c r="H86" s="7" t="str">
        <f>AC86</f>
        <v>HBC - Peak</v>
      </c>
      <c r="I86" s="8"/>
      <c r="J86" s="8"/>
      <c r="K86" s="8"/>
      <c r="L86" s="8"/>
      <c r="O86" s="41" t="str">
        <f>AJ86</f>
        <v>HBC - Off Peak</v>
      </c>
      <c r="P86" s="38"/>
      <c r="Q86" s="38"/>
      <c r="R86" s="38"/>
      <c r="S86" s="38"/>
      <c r="V86" s="7" t="str">
        <f>AQ86</f>
        <v>HBC - Daily</v>
      </c>
      <c r="W86" s="8"/>
      <c r="X86" s="8"/>
      <c r="Y86" s="8"/>
      <c r="Z86" s="8"/>
      <c r="AC86" s="7" t="str">
        <f>AX86</f>
        <v>HBC - Peak</v>
      </c>
      <c r="AD86" s="8"/>
      <c r="AE86" s="8"/>
      <c r="AF86" s="8"/>
      <c r="AG86" s="8"/>
      <c r="AJ86" s="7" t="str">
        <f>BE86</f>
        <v>HBC - Off Peak</v>
      </c>
      <c r="AK86" s="8"/>
      <c r="AL86" s="8"/>
      <c r="AM86" s="8"/>
      <c r="AN86" s="8"/>
      <c r="AQ86" s="9" t="s">
        <v>246</v>
      </c>
      <c r="AX86" s="9" t="str">
        <f>BM56</f>
        <v>HBC - Peak</v>
      </c>
      <c r="BE86" s="9" t="str">
        <f>BT56</f>
        <v>HBC - Off Peak</v>
      </c>
    </row>
    <row r="87" spans="1:62" x14ac:dyDescent="0.45">
      <c r="B87" s="10" t="s">
        <v>111</v>
      </c>
      <c r="C87" s="10" t="s">
        <v>112</v>
      </c>
      <c r="D87" s="10" t="s">
        <v>113</v>
      </c>
      <c r="E87" s="10" t="s">
        <v>114</v>
      </c>
      <c r="I87" s="10" t="s">
        <v>111</v>
      </c>
      <c r="J87" s="10" t="s">
        <v>112</v>
      </c>
      <c r="K87" s="10" t="s">
        <v>113</v>
      </c>
      <c r="L87" s="10" t="s">
        <v>114</v>
      </c>
      <c r="P87" s="10" t="s">
        <v>111</v>
      </c>
      <c r="Q87" s="10" t="s">
        <v>112</v>
      </c>
      <c r="R87" s="10" t="s">
        <v>113</v>
      </c>
      <c r="S87" s="10" t="s">
        <v>114</v>
      </c>
      <c r="W87" s="10" t="s">
        <v>111</v>
      </c>
      <c r="X87" s="10" t="s">
        <v>112</v>
      </c>
      <c r="Y87" s="10" t="s">
        <v>113</v>
      </c>
      <c r="Z87" s="10" t="s">
        <v>114</v>
      </c>
      <c r="AD87" s="10" t="s">
        <v>111</v>
      </c>
      <c r="AE87" s="10" t="s">
        <v>112</v>
      </c>
      <c r="AF87" s="10" t="s">
        <v>113</v>
      </c>
      <c r="AG87" s="10" t="s">
        <v>114</v>
      </c>
      <c r="AK87" s="10" t="s">
        <v>111</v>
      </c>
      <c r="AL87" s="10" t="s">
        <v>112</v>
      </c>
      <c r="AM87" s="10" t="s">
        <v>113</v>
      </c>
      <c r="AN87" s="10" t="s">
        <v>114</v>
      </c>
    </row>
    <row r="88" spans="1:62" x14ac:dyDescent="0.45">
      <c r="A88" s="11" t="s">
        <v>115</v>
      </c>
      <c r="B88" s="16">
        <f>(AD88+AK88) / (AD90+AK90)</f>
        <v>0.59918855294786921</v>
      </c>
      <c r="C88" s="16">
        <f>(AE88+AL88) / (AE90+AL90)</f>
        <v>0.74859266532167257</v>
      </c>
      <c r="D88" s="16">
        <f>(AF88+AM88) / (AF90+AM90)</f>
        <v>0.85710045334393203</v>
      </c>
      <c r="E88" s="17">
        <f>(AG88+AN88) / (AG90+AN90)</f>
        <v>0.81418527018001385</v>
      </c>
      <c r="H88" s="11" t="s">
        <v>115</v>
      </c>
      <c r="I88" s="16">
        <f>AD88/AD90</f>
        <v>0.57723778965748473</v>
      </c>
      <c r="J88" s="16">
        <f>AE88/AE90</f>
        <v>0.78055889221093488</v>
      </c>
      <c r="K88" s="16">
        <f>AF88/AF90</f>
        <v>0.80465823511132484</v>
      </c>
      <c r="L88" s="17">
        <f>AG88/AG90</f>
        <v>0.78418251349334622</v>
      </c>
      <c r="O88" s="11" t="s">
        <v>115</v>
      </c>
      <c r="P88" s="16">
        <f>AK88/AK90</f>
        <v>0.6569004942049691</v>
      </c>
      <c r="Q88" s="16">
        <f>AL88/AL90</f>
        <v>0.71948850972466549</v>
      </c>
      <c r="R88" s="16">
        <f>AM88/AM90</f>
        <v>0.91572558573512242</v>
      </c>
      <c r="S88" s="17">
        <f>AN88/AN90</f>
        <v>0.846921903096163</v>
      </c>
      <c r="V88" s="11" t="s">
        <v>115</v>
      </c>
      <c r="W88" s="14">
        <f>AD88+AK88</f>
        <v>2405.4494868526131</v>
      </c>
      <c r="X88" s="14">
        <f t="shared" ref="X88:X89" si="213">AE88+AL88</f>
        <v>19458.671009432219</v>
      </c>
      <c r="Y88" s="14">
        <f t="shared" ref="Y88:Y89" si="214">AF88+AM88</f>
        <v>51289.98636787133</v>
      </c>
      <c r="Z88" s="15">
        <f>SUM(W88:Y88)</f>
        <v>73154.106864156158</v>
      </c>
      <c r="AC88" s="11" t="s">
        <v>115</v>
      </c>
      <c r="AD88" s="14">
        <f>SUM(AY91:AY94)</f>
        <v>1678.79676948423</v>
      </c>
      <c r="AE88" s="14">
        <f>SUM(AZ91:AZ94)</f>
        <v>9669.3581579369111</v>
      </c>
      <c r="AF88" s="14">
        <f>SUM(BA91:BB94)</f>
        <v>25416.148729347278</v>
      </c>
      <c r="AG88" s="15">
        <f>SUM(AD88:AF88)</f>
        <v>36764.303656768418</v>
      </c>
      <c r="AJ88" s="11" t="s">
        <v>115</v>
      </c>
      <c r="AK88" s="14">
        <f>SUM(BF91:BF94)</f>
        <v>726.65271736838304</v>
      </c>
      <c r="AL88" s="14">
        <f>SUM(BG91:BG94)</f>
        <v>9789.3128514953059</v>
      </c>
      <c r="AM88" s="14">
        <f>SUM(BH91:BI94)</f>
        <v>25873.837638524052</v>
      </c>
      <c r="AN88" s="15">
        <f>SUM(AK88:AM88)</f>
        <v>36389.80320738774</v>
      </c>
      <c r="AR88" s="10">
        <v>0</v>
      </c>
      <c r="AS88" s="10">
        <v>1</v>
      </c>
      <c r="AT88" s="10">
        <v>2</v>
      </c>
      <c r="AU88" s="10">
        <v>3</v>
      </c>
      <c r="AY88" s="10">
        <v>0</v>
      </c>
      <c r="AZ88" s="10">
        <v>1</v>
      </c>
      <c r="BA88" s="10">
        <v>2</v>
      </c>
      <c r="BB88" s="10">
        <v>3</v>
      </c>
      <c r="BF88" s="10">
        <v>0</v>
      </c>
      <c r="BG88" s="10">
        <v>1</v>
      </c>
      <c r="BH88" s="10">
        <v>2</v>
      </c>
      <c r="BI88" s="10">
        <v>3</v>
      </c>
    </row>
    <row r="89" spans="1:62" x14ac:dyDescent="0.45">
      <c r="A89" s="11" t="s">
        <v>118</v>
      </c>
      <c r="B89" s="16">
        <f>(AD89+AK89) / (AD90+AK90)</f>
        <v>0.40081144705213084</v>
      </c>
      <c r="C89" s="16">
        <f>(AE89+AL89) / (AE90+AL90)</f>
        <v>0.2514073346783276</v>
      </c>
      <c r="D89" s="16">
        <f>(AF89+AM89) / (AF90+AM90)</f>
        <v>0.14289954665606808</v>
      </c>
      <c r="E89" s="13">
        <f>(AG89+AN89) / (AG90+AN90)</f>
        <v>0.18581472981998631</v>
      </c>
      <c r="H89" s="11" t="s">
        <v>118</v>
      </c>
      <c r="I89" s="16">
        <f>AD89/AD90</f>
        <v>0.42276221034251521</v>
      </c>
      <c r="J89" s="16">
        <f>AE89/AE90</f>
        <v>0.21944110778906512</v>
      </c>
      <c r="K89" s="16">
        <f>AF89/AF90</f>
        <v>0.19534176488867525</v>
      </c>
      <c r="L89" s="17">
        <f>AG89/AG90</f>
        <v>0.21581748650665378</v>
      </c>
      <c r="O89" s="11" t="s">
        <v>118</v>
      </c>
      <c r="P89" s="16">
        <f>AK89/AK90</f>
        <v>0.34309950579503096</v>
      </c>
      <c r="Q89" s="16">
        <f>AL89/AL90</f>
        <v>0.28051149027533451</v>
      </c>
      <c r="R89" s="16">
        <f>AM89/AM90</f>
        <v>8.4274414264877598E-2</v>
      </c>
      <c r="S89" s="17">
        <f>AN89/AN90</f>
        <v>0.15307809690383711</v>
      </c>
      <c r="V89" s="11" t="s">
        <v>118</v>
      </c>
      <c r="W89" s="14">
        <f t="shared" ref="W89" si="215">AD89+AK89</f>
        <v>1609.0622641118498</v>
      </c>
      <c r="X89" s="14">
        <f t="shared" si="213"/>
        <v>6534.9993948466836</v>
      </c>
      <c r="Y89" s="14">
        <f t="shared" si="214"/>
        <v>8551.2914750771488</v>
      </c>
      <c r="Z89" s="15">
        <f>SUM(W89:Y89)</f>
        <v>16695.353134035682</v>
      </c>
      <c r="AC89" s="11" t="s">
        <v>118</v>
      </c>
      <c r="AD89" s="14">
        <f>SUM(AY89:AY90)</f>
        <v>1229.5311320559249</v>
      </c>
      <c r="AE89" s="14">
        <f>SUM(AZ89:AZ90)</f>
        <v>2718.3786988535248</v>
      </c>
      <c r="AF89" s="14">
        <f>SUM(BA89:BB90)</f>
        <v>6170.1168680351238</v>
      </c>
      <c r="AG89" s="15">
        <f>SUM(AD89:AF89)</f>
        <v>10118.026698944574</v>
      </c>
      <c r="AJ89" s="11" t="s">
        <v>118</v>
      </c>
      <c r="AK89" s="14">
        <f>SUM(BF89:BF90)</f>
        <v>379.53113205592501</v>
      </c>
      <c r="AL89" s="14">
        <f>SUM(BG89:BG90)</f>
        <v>3816.6206959931583</v>
      </c>
      <c r="AM89" s="14">
        <f>SUM(BH89:BI90)</f>
        <v>2381.1746070420249</v>
      </c>
      <c r="AN89" s="15">
        <f>SUM(AK89:AM89)</f>
        <v>6577.3264350911086</v>
      </c>
      <c r="AQ89" s="11" t="s">
        <v>119</v>
      </c>
      <c r="AR89" s="14">
        <f>AY89+BF89</f>
        <v>759.06226411185003</v>
      </c>
      <c r="AS89" s="14">
        <f t="shared" ref="AS89:AS94" si="216">AZ89+BG89</f>
        <v>1803.130213117596</v>
      </c>
      <c r="AT89" s="14">
        <f t="shared" ref="AT89:AT94" si="217">BA89+BH89</f>
        <v>874.11125787049025</v>
      </c>
      <c r="AU89" s="14">
        <f t="shared" ref="AU89:AU94" si="218">BB89+BI89</f>
        <v>912.16720837047717</v>
      </c>
      <c r="AV89" s="15">
        <f t="shared" ref="AV89:AV93" si="219">SUM(AR89:AU89)</f>
        <v>4348.4709434704137</v>
      </c>
      <c r="AX89" s="11" t="s">
        <v>119</v>
      </c>
      <c r="AY89" s="14">
        <f>INDEX(BN64:BQ70, MATCH(AX89,BM64:BM70,0), MATCH(AY88,BN63:BQ63,0))</f>
        <v>379.53113205592501</v>
      </c>
      <c r="AZ89" s="14">
        <f>INDEX(BN64:BQ70, MATCH(AX89,BM64:BM70,0), MATCH(AZ88,BN63:BQ63,0))</f>
        <v>677.32161651280535</v>
      </c>
      <c r="BA89" s="14">
        <f>INDEX(BN64:BQ70, MATCH(AX89,BM64:BM70,0), MATCH(BA88,BN63:BQ63,0))</f>
        <v>598.71770105074768</v>
      </c>
      <c r="BB89" s="14">
        <f>INDEX(BN64:BQ70, MATCH(AX89,BM64:BM70,0), MATCH(BB88,BN63:BQ63,0))</f>
        <v>541.4109026230351</v>
      </c>
      <c r="BC89" s="15">
        <f t="shared" ref="BC89:BC94" si="220">SUM(AY89:BB89)</f>
        <v>2196.9813522425129</v>
      </c>
      <c r="BE89" s="11" t="s">
        <v>119</v>
      </c>
      <c r="BF89" s="14">
        <f>INDEX(BU64:BX70, MATCH(BE89,BT64:BT70,0), MATCH(BF88,BU63:BX63,0))</f>
        <v>379.53113205592501</v>
      </c>
      <c r="BG89" s="14">
        <f>INDEX(BU64:BX70, MATCH(BE89,BT64:BT70,0), MATCH(BG88,BU63:BX63,0))</f>
        <v>1125.8085966047906</v>
      </c>
      <c r="BH89" s="14">
        <f>INDEX(BU64:BX70, MATCH(BE89,BT64:BT70,0), MATCH(BH88,BU63:BX63,0))</f>
        <v>275.39355681974257</v>
      </c>
      <c r="BI89" s="14">
        <f>INDEX(BU64:BX70, MATCH(BE89,BT64:BT70,0), MATCH(BI88,BU63:BX63,0))</f>
        <v>370.75630574744207</v>
      </c>
      <c r="BJ89" s="15">
        <f t="shared" ref="BJ89:BJ94" si="221">SUM(BF89:BI89)</f>
        <v>2151.4895912279003</v>
      </c>
    </row>
    <row r="90" spans="1:62" x14ac:dyDescent="0.45">
      <c r="B90" s="18">
        <f t="shared" ref="B90:D90" si="222">SUM(B88:B89)</f>
        <v>1</v>
      </c>
      <c r="C90" s="18">
        <f t="shared" si="222"/>
        <v>1.0000000000000002</v>
      </c>
      <c r="D90" s="18">
        <f t="shared" si="222"/>
        <v>1</v>
      </c>
      <c r="E90" s="19">
        <f>SUM(E88:E89)</f>
        <v>1.0000000000000002</v>
      </c>
      <c r="I90" s="18">
        <f t="shared" ref="I90:K90" si="223">SUM(I88:I89)</f>
        <v>1</v>
      </c>
      <c r="J90" s="18">
        <f t="shared" si="223"/>
        <v>1</v>
      </c>
      <c r="K90" s="18">
        <f t="shared" si="223"/>
        <v>1</v>
      </c>
      <c r="L90" s="19">
        <f>SUM(L88:L89)</f>
        <v>1</v>
      </c>
      <c r="P90" s="18">
        <f t="shared" ref="P90:S90" si="224">SUM(P88:P89)</f>
        <v>1</v>
      </c>
      <c r="Q90" s="18">
        <f t="shared" si="224"/>
        <v>1</v>
      </c>
      <c r="R90" s="18">
        <f t="shared" si="224"/>
        <v>1</v>
      </c>
      <c r="S90" s="19">
        <f t="shared" si="224"/>
        <v>1</v>
      </c>
      <c r="W90" s="20">
        <f t="shared" ref="W90:Y90" si="225">SUM(W88:W89)</f>
        <v>4014.5117509644629</v>
      </c>
      <c r="X90" s="20">
        <f t="shared" si="225"/>
        <v>25993.670404278902</v>
      </c>
      <c r="Y90" s="20">
        <f t="shared" si="225"/>
        <v>59841.277842948475</v>
      </c>
      <c r="Z90" s="21">
        <f>SUM(Z88:Z89)</f>
        <v>89849.459998191844</v>
      </c>
      <c r="AD90" s="20">
        <f t="shared" ref="AD90:AG90" si="226">SUM(AD88:AD89)</f>
        <v>2908.3279015401549</v>
      </c>
      <c r="AE90" s="20">
        <f t="shared" si="226"/>
        <v>12387.736856790436</v>
      </c>
      <c r="AF90" s="20">
        <f t="shared" si="226"/>
        <v>31586.2655973824</v>
      </c>
      <c r="AG90" s="21">
        <f t="shared" si="226"/>
        <v>46882.330355712991</v>
      </c>
      <c r="AK90" s="20">
        <f t="shared" ref="AK90:AN90" si="227">SUM(AK88:AK89)</f>
        <v>1106.1838494243079</v>
      </c>
      <c r="AL90" s="20">
        <f t="shared" si="227"/>
        <v>13605.933547488465</v>
      </c>
      <c r="AM90" s="20">
        <f t="shared" si="227"/>
        <v>28255.012245566075</v>
      </c>
      <c r="AN90" s="21">
        <f t="shared" si="227"/>
        <v>42967.129642478845</v>
      </c>
      <c r="AQ90" s="11" t="s">
        <v>122</v>
      </c>
      <c r="AR90" s="14">
        <f t="shared" ref="AR90:AR93" si="228">AY90+BF90</f>
        <v>850</v>
      </c>
      <c r="AS90" s="14">
        <f t="shared" si="216"/>
        <v>4731.8691817290874</v>
      </c>
      <c r="AT90" s="14">
        <f t="shared" si="217"/>
        <v>1608.333689518143</v>
      </c>
      <c r="AU90" s="14">
        <f t="shared" si="218"/>
        <v>5156.6793193180383</v>
      </c>
      <c r="AV90" s="15">
        <f t="shared" si="219"/>
        <v>12346.882190565269</v>
      </c>
      <c r="AX90" s="11" t="s">
        <v>122</v>
      </c>
      <c r="AY90" s="14">
        <f>INDEX(BN64:BQ70, MATCH(AX90,BM64:BM70,0), MATCH(AY88,BN63:BQ63,0))</f>
        <v>850</v>
      </c>
      <c r="AZ90" s="14">
        <f>INDEX(BN64:BQ70, MATCH(AX90,BM64:BM70,0), MATCH(AZ88,BN63:BQ63,0))</f>
        <v>2041.0570823407197</v>
      </c>
      <c r="BA90" s="14">
        <f>INDEX(BN64:BQ70, MATCH(AX90,BM64:BM70,0), MATCH(BA88,BN63:BQ63,0))</f>
        <v>836.22004858936702</v>
      </c>
      <c r="BB90" s="14">
        <f>INDEX(BN64:BQ70, MATCH(AX90,BM64:BM70,0), MATCH(BB88,BN63:BQ63,0))</f>
        <v>4193.7682157719737</v>
      </c>
      <c r="BC90" s="15">
        <f t="shared" si="220"/>
        <v>7921.0453467020607</v>
      </c>
      <c r="BE90" s="11" t="s">
        <v>122</v>
      </c>
      <c r="BF90" s="14">
        <f>INDEX(BU64:BX70, MATCH(BE90,BT64:BT70,0), MATCH(BF88,BU63:BX63,0))</f>
        <v>0</v>
      </c>
      <c r="BG90" s="14">
        <f>INDEX(BU64:BX70, MATCH(BE90,BT64:BT70,0), MATCH(BG88,BU63:BX63,0))</f>
        <v>2690.8120993883676</v>
      </c>
      <c r="BH90" s="14">
        <f>INDEX(BU64:BX70, MATCH(BE90,BT64:BT70,0), MATCH(BH88,BU63:BX63,0))</f>
        <v>772.11364092877602</v>
      </c>
      <c r="BI90" s="14">
        <f>INDEX(BU64:BX70, MATCH(BE90,BT64:BT70,0), MATCH(BI88,BU63:BX63,0))</f>
        <v>962.91110354606417</v>
      </c>
      <c r="BJ90" s="15">
        <f t="shared" si="221"/>
        <v>4425.8368438632078</v>
      </c>
    </row>
    <row r="91" spans="1:62" x14ac:dyDescent="0.45">
      <c r="AQ91" s="11" t="s">
        <v>124</v>
      </c>
      <c r="AR91" s="14">
        <f t="shared" si="228"/>
        <v>318.33187384863402</v>
      </c>
      <c r="AS91" s="14">
        <f t="shared" si="216"/>
        <v>11031.475107899276</v>
      </c>
      <c r="AT91" s="14">
        <f t="shared" si="217"/>
        <v>13415.082146066254</v>
      </c>
      <c r="AU91" s="14">
        <f t="shared" si="218"/>
        <v>20112.60370719304</v>
      </c>
      <c r="AV91" s="15">
        <f t="shared" si="219"/>
        <v>44877.4928350072</v>
      </c>
      <c r="AX91" s="11" t="s">
        <v>124</v>
      </c>
      <c r="AY91" s="14">
        <f>INDEX(BN64:BQ70, MATCH(AX91,BM64:BM70,0), MATCH(AY88,BN63:BQ63,0))</f>
        <v>0</v>
      </c>
      <c r="AZ91" s="14">
        <f>INDEX(BN64:BQ70, MATCH(AX91,BM64:BM70,0), MATCH(AZ88,BN63:BQ63,0))</f>
        <v>5026.9976752914499</v>
      </c>
      <c r="BA91" s="14">
        <f>INDEX(BN64:BQ70, MATCH(AX91,BM64:BM70,0), MATCH(BA88,BN63:BQ63,0))</f>
        <v>6353.3220004154391</v>
      </c>
      <c r="BB91" s="14">
        <f>INDEX(BN64:BQ70, MATCH(AX91,BM64:BM70,0), MATCH(BB88,BN63:BQ63,0))</f>
        <v>10079.569508564233</v>
      </c>
      <c r="BC91" s="15">
        <f t="shared" si="220"/>
        <v>21459.889184271124</v>
      </c>
      <c r="BE91" s="11" t="s">
        <v>124</v>
      </c>
      <c r="BF91" s="14">
        <f>INDEX(BU64:BX70, MATCH(BE91,BT64:BT70,0), MATCH(BF88,BU63:BX63,0))</f>
        <v>318.33187384863402</v>
      </c>
      <c r="BG91" s="14">
        <f>INDEX(BU64:BX70, MATCH(BE91,BT64:BT70,0), MATCH(BG88,BU63:BX63,0))</f>
        <v>6004.4774326078259</v>
      </c>
      <c r="BH91" s="14">
        <f>INDEX(BU64:BX70, MATCH(BE91,BT64:BT70,0), MATCH(BH88,BU63:BX63,0))</f>
        <v>7061.7601456508146</v>
      </c>
      <c r="BI91" s="14">
        <f>INDEX(BU64:BX70, MATCH(BE91,BT64:BT70,0), MATCH(BI88,BU63:BX63,0))</f>
        <v>10033.034198628809</v>
      </c>
      <c r="BJ91" s="15">
        <f t="shared" si="221"/>
        <v>23417.603650736084</v>
      </c>
    </row>
    <row r="92" spans="1:62" x14ac:dyDescent="0.45">
      <c r="B92" s="10" t="s">
        <v>111</v>
      </c>
      <c r="C92" s="10" t="s">
        <v>112</v>
      </c>
      <c r="D92" s="10" t="s">
        <v>113</v>
      </c>
      <c r="E92" s="10" t="s">
        <v>114</v>
      </c>
      <c r="I92" s="10" t="s">
        <v>111</v>
      </c>
      <c r="J92" s="10" t="s">
        <v>112</v>
      </c>
      <c r="K92" s="10" t="s">
        <v>113</v>
      </c>
      <c r="L92" s="10" t="s">
        <v>114</v>
      </c>
      <c r="P92" s="10" t="s">
        <v>111</v>
      </c>
      <c r="Q92" s="10" t="s">
        <v>112</v>
      </c>
      <c r="R92" s="10" t="s">
        <v>113</v>
      </c>
      <c r="S92" s="10" t="s">
        <v>114</v>
      </c>
      <c r="W92" s="10" t="s">
        <v>111</v>
      </c>
      <c r="X92" s="10" t="s">
        <v>112</v>
      </c>
      <c r="Y92" s="10" t="s">
        <v>113</v>
      </c>
      <c r="Z92" s="10" t="s">
        <v>114</v>
      </c>
      <c r="AD92" s="10" t="s">
        <v>111</v>
      </c>
      <c r="AE92" s="10" t="s">
        <v>112</v>
      </c>
      <c r="AF92" s="10" t="s">
        <v>113</v>
      </c>
      <c r="AG92" s="10" t="s">
        <v>114</v>
      </c>
      <c r="AK92" s="10" t="s">
        <v>111</v>
      </c>
      <c r="AL92" s="10" t="s">
        <v>112</v>
      </c>
      <c r="AM92" s="10" t="s">
        <v>113</v>
      </c>
      <c r="AN92" s="10" t="s">
        <v>114</v>
      </c>
      <c r="AQ92" s="11" t="s">
        <v>125</v>
      </c>
      <c r="AR92" s="14">
        <f t="shared" si="228"/>
        <v>408.32084351974902</v>
      </c>
      <c r="AS92" s="14">
        <f t="shared" si="216"/>
        <v>3322.8998441866497</v>
      </c>
      <c r="AT92" s="14">
        <f t="shared" si="217"/>
        <v>2909.5030980955025</v>
      </c>
      <c r="AU92" s="14">
        <f t="shared" si="218"/>
        <v>3437.98759536855</v>
      </c>
      <c r="AV92" s="15">
        <f t="shared" si="219"/>
        <v>10078.711381170451</v>
      </c>
      <c r="AX92" s="11" t="s">
        <v>125</v>
      </c>
      <c r="AY92" s="14">
        <f>INDEX(BN64:BQ70, MATCH(AX92,BM64:BM70,0), MATCH(AY88,BN63:BQ63,0))</f>
        <v>0</v>
      </c>
      <c r="AZ92" s="14">
        <f>INDEX(BN64:BQ70, MATCH(AX92,BM64:BM70,0), MATCH(AZ88,BN63:BQ63,0))</f>
        <v>2003.6846416999101</v>
      </c>
      <c r="BA92" s="14">
        <f>INDEX(BN64:BQ70, MATCH(AX92,BM64:BM70,0), MATCH(BA88,BN63:BQ63,0))</f>
        <v>1698.38885534102</v>
      </c>
      <c r="BB92" s="14">
        <f>INDEX(BN64:BQ70, MATCH(AX92,BM64:BM70,0), MATCH(BB88,BN63:BQ63,0))</f>
        <v>1705.7459759999913</v>
      </c>
      <c r="BC92" s="15">
        <f t="shared" si="220"/>
        <v>5407.8194730409214</v>
      </c>
      <c r="BE92" s="11" t="s">
        <v>125</v>
      </c>
      <c r="BF92" s="14">
        <f>INDEX(BU64:BX70, MATCH(BE92,BT64:BT70,0), MATCH(BF88,BU63:BX63,0))</f>
        <v>408.32084351974902</v>
      </c>
      <c r="BG92" s="14">
        <f>INDEX(BU64:BX70, MATCH(BE92,BT64:BT70,0), MATCH(BG88,BU63:BX63,0))</f>
        <v>1319.2152024867396</v>
      </c>
      <c r="BH92" s="14">
        <f>INDEX(BU64:BX70, MATCH(BE92,BT64:BT70,0), MATCH(BH88,BU63:BX63,0))</f>
        <v>1211.1142427544828</v>
      </c>
      <c r="BI92" s="14">
        <f>INDEX(BU64:BX70, MATCH(BE92,BT64:BT70,0), MATCH(BI88,BU63:BX63,0))</f>
        <v>1732.2416193685588</v>
      </c>
      <c r="BJ92" s="15">
        <f t="shared" si="221"/>
        <v>4670.8919081295298</v>
      </c>
    </row>
    <row r="93" spans="1:62" x14ac:dyDescent="0.45">
      <c r="A93" s="11" t="s">
        <v>129</v>
      </c>
      <c r="B93" s="16">
        <f>(AD93+AK93) / (AD95+AK95)</f>
        <v>0.52825799160057518</v>
      </c>
      <c r="C93" s="16">
        <f>(AE93+AL93) / (AE95+AL95)</f>
        <v>0.72408104359741887</v>
      </c>
      <c r="D93" s="16">
        <f>(AF93+AM93) / (AF95+AM95)</f>
        <v>0.79111009472111904</v>
      </c>
      <c r="E93" s="17">
        <f>(AG93+AN93) / (AG95+AN95)</f>
        <v>0.73954004395357886</v>
      </c>
      <c r="H93" s="11" t="s">
        <v>129</v>
      </c>
      <c r="I93" s="16">
        <f>AD93/AD95</f>
        <v>0.69132043739201388</v>
      </c>
      <c r="J93" s="16">
        <f>AE93/AE95</f>
        <v>0.75083618158188725</v>
      </c>
      <c r="K93" s="16">
        <f>AF93/AF95</f>
        <v>0.81521766474467816</v>
      </c>
      <c r="L93" s="17">
        <f>AG93/AG95</f>
        <v>0.78286464173180292</v>
      </c>
      <c r="O93" s="11" t="s">
        <v>129</v>
      </c>
      <c r="P93" s="28">
        <f>Q93</f>
        <v>0.7050247624065159</v>
      </c>
      <c r="Q93" s="16">
        <f>AL93/AL95</f>
        <v>0.7050247624065159</v>
      </c>
      <c r="R93" s="16">
        <f>AM93/AM95</f>
        <v>0.72864238487329835</v>
      </c>
      <c r="S93" s="17">
        <f>AN93/AN95</f>
        <v>0.67289298889753246</v>
      </c>
      <c r="V93" s="11" t="s">
        <v>129</v>
      </c>
      <c r="W93" s="14">
        <f t="shared" ref="W93:W94" si="229">AD93+AK93</f>
        <v>850</v>
      </c>
      <c r="X93" s="14">
        <f t="shared" ref="X93:X94" si="230">AE93+AL93</f>
        <v>4731.8691817290874</v>
      </c>
      <c r="Y93" s="14">
        <f t="shared" ref="Y93:Y94" si="231">AF93+AM93</f>
        <v>6765.0130088361811</v>
      </c>
      <c r="Z93" s="15">
        <f>SUM(W93:Y93)</f>
        <v>12346.882190565269</v>
      </c>
      <c r="AC93" s="11" t="s">
        <v>129</v>
      </c>
      <c r="AD93" s="14">
        <f>SUM(AY90)</f>
        <v>850</v>
      </c>
      <c r="AE93" s="14">
        <f>SUM(AZ90)</f>
        <v>2041.0570823407197</v>
      </c>
      <c r="AF93" s="14">
        <f>SUM(BA90:BB90)</f>
        <v>5029.988264361341</v>
      </c>
      <c r="AG93" s="15">
        <f>SUM(AD93:AF93)</f>
        <v>7921.0453467020607</v>
      </c>
      <c r="AJ93" s="11" t="s">
        <v>129</v>
      </c>
      <c r="AK93" s="14">
        <f>SUM(BF90)</f>
        <v>0</v>
      </c>
      <c r="AL93" s="14">
        <f>SUM(BG90)</f>
        <v>2690.8120993883676</v>
      </c>
      <c r="AM93" s="14">
        <f>SUM(BH90:BI90)</f>
        <v>1735.0247444748402</v>
      </c>
      <c r="AN93" s="15">
        <f>SUM(AK93:AM93)</f>
        <v>4425.8368438632078</v>
      </c>
      <c r="AQ93" s="11" t="s">
        <v>130</v>
      </c>
      <c r="AR93" s="14">
        <f t="shared" si="228"/>
        <v>0</v>
      </c>
      <c r="AS93" s="14">
        <f t="shared" si="216"/>
        <v>1297.2427057087189</v>
      </c>
      <c r="AT93" s="14">
        <f t="shared" si="217"/>
        <v>1122.3043018980691</v>
      </c>
      <c r="AU93" s="14">
        <f t="shared" si="218"/>
        <v>2970.6826881996062</v>
      </c>
      <c r="AV93" s="15">
        <f t="shared" si="219"/>
        <v>5390.2296958063944</v>
      </c>
      <c r="AX93" s="11" t="s">
        <v>130</v>
      </c>
      <c r="AY93" s="14">
        <f>INDEX(BN64:BQ70, MATCH(AX93,BM64:BM70,0), MATCH(AY88,BN63:BQ63,0))</f>
        <v>0</v>
      </c>
      <c r="AZ93" s="14">
        <f>INDEX(BN64:BQ70, MATCH(AX93,BM64:BM70,0), MATCH(AZ88,BN63:BQ63,0))</f>
        <v>393.31254161401625</v>
      </c>
      <c r="BA93" s="14">
        <f>INDEX(BN64:BQ70, MATCH(AX93,BM64:BM70,0), MATCH(BA88,BN63:BQ63,0))</f>
        <v>1002.269329585367</v>
      </c>
      <c r="BB93" s="14">
        <f>INDEX(BN64:BQ70, MATCH(AX93,BM64:BM70,0), MATCH(BB88,BN63:BQ63,0))</f>
        <v>1788.6799589944619</v>
      </c>
      <c r="BC93" s="15">
        <f t="shared" si="220"/>
        <v>3184.2618301938455</v>
      </c>
      <c r="BE93" s="11" t="s">
        <v>130</v>
      </c>
      <c r="BF93" s="14">
        <f>INDEX(BU64:BX70, MATCH(BE93,BT64:BT70,0), MATCH(BF88,BU63:BX63,0))</f>
        <v>0</v>
      </c>
      <c r="BG93" s="14">
        <f>INDEX(BU64:BX70, MATCH(BE93,BT64:BT70,0), MATCH(BG88,BU63:BX63,0))</f>
        <v>903.93016409470249</v>
      </c>
      <c r="BH93" s="14">
        <f>INDEX(BU64:BX70, MATCH(BE93,BT64:BT70,0), MATCH(BH88,BU63:BX63,0))</f>
        <v>120.034972312702</v>
      </c>
      <c r="BI93" s="14">
        <f>INDEX(BU64:BX70, MATCH(BE93,BT64:BT70,0), MATCH(BI88,BU63:BX63,0))</f>
        <v>1182.0027292051443</v>
      </c>
      <c r="BJ93" s="15">
        <f t="shared" si="221"/>
        <v>2205.9678656125488</v>
      </c>
    </row>
    <row r="94" spans="1:62" x14ac:dyDescent="0.45">
      <c r="A94" s="11" t="s">
        <v>133</v>
      </c>
      <c r="B94" s="16">
        <f>(AD94+AK94) / (AD95+AK95)</f>
        <v>0.47174200839942498</v>
      </c>
      <c r="C94" s="16">
        <f>(AE94+AL94) / (AE95+AL95)</f>
        <v>0.27591895640258113</v>
      </c>
      <c r="D94" s="16">
        <f>(AF94+AM94) / (AF95+AM95)</f>
        <v>0.20888990527888093</v>
      </c>
      <c r="E94" s="13">
        <f>(AG94+AN94) / (AG95+AN95)</f>
        <v>0.26045995604642119</v>
      </c>
      <c r="H94" s="11" t="s">
        <v>133</v>
      </c>
      <c r="I94" s="16">
        <f>AD94/AD95</f>
        <v>0.30867956260798618</v>
      </c>
      <c r="J94" s="16">
        <f>AE94/AE95</f>
        <v>0.24916381841811278</v>
      </c>
      <c r="K94" s="16">
        <f>AF94/AF95</f>
        <v>0.18478233525532189</v>
      </c>
      <c r="L94" s="17">
        <f>AG94/AG95</f>
        <v>0.21713535826819708</v>
      </c>
      <c r="O94" s="11" t="s">
        <v>133</v>
      </c>
      <c r="P94" s="16">
        <f>1-P93</f>
        <v>0.2949752375934841</v>
      </c>
      <c r="Q94" s="16">
        <f>AL94/AL95</f>
        <v>0.29497523759348415</v>
      </c>
      <c r="R94" s="16">
        <f>AM94/AM95</f>
        <v>0.27135761512670159</v>
      </c>
      <c r="S94" s="17">
        <f>AN94/AN95</f>
        <v>0.32710701110246748</v>
      </c>
      <c r="V94" s="11" t="s">
        <v>133</v>
      </c>
      <c r="W94" s="14">
        <f t="shared" si="229"/>
        <v>759.06226411185003</v>
      </c>
      <c r="X94" s="14">
        <f t="shared" si="230"/>
        <v>1803.130213117596</v>
      </c>
      <c r="Y94" s="14">
        <f t="shared" si="231"/>
        <v>1786.2784662409676</v>
      </c>
      <c r="Z94" s="15">
        <f>SUM(W94:Y94)</f>
        <v>4348.4709434704137</v>
      </c>
      <c r="AC94" s="11" t="s">
        <v>133</v>
      </c>
      <c r="AD94" s="14">
        <f>SUM(AY89)</f>
        <v>379.53113205592501</v>
      </c>
      <c r="AE94" s="14">
        <f>SUM(AZ89)</f>
        <v>677.32161651280535</v>
      </c>
      <c r="AF94" s="14">
        <f>SUM(BA89:BB89)</f>
        <v>1140.1286036737829</v>
      </c>
      <c r="AG94" s="15">
        <f>SUM(AD94:AF94)</f>
        <v>2196.9813522425134</v>
      </c>
      <c r="AJ94" s="11" t="s">
        <v>133</v>
      </c>
      <c r="AK94" s="14">
        <f>SUM(BF89)</f>
        <v>379.53113205592501</v>
      </c>
      <c r="AL94" s="14">
        <f>SUM(BG89)</f>
        <v>1125.8085966047906</v>
      </c>
      <c r="AM94" s="14">
        <f>SUM(BH89:BI89)</f>
        <v>646.14986256718464</v>
      </c>
      <c r="AN94" s="15">
        <f>SUM(AK94:AM94)</f>
        <v>2151.4895912279003</v>
      </c>
      <c r="AQ94" s="11" t="s">
        <v>134</v>
      </c>
      <c r="AR94" s="14">
        <f>AY94+BF94</f>
        <v>1678.79676948423</v>
      </c>
      <c r="AS94" s="14">
        <f t="shared" si="216"/>
        <v>3807.0533516375713</v>
      </c>
      <c r="AT94" s="14">
        <f t="shared" si="217"/>
        <v>2810.5818008971992</v>
      </c>
      <c r="AU94" s="14">
        <f t="shared" si="218"/>
        <v>4511.2410301531017</v>
      </c>
      <c r="AV94" s="15">
        <f>SUM(AR94:AU94)</f>
        <v>12807.672952172103</v>
      </c>
      <c r="AX94" s="11" t="s">
        <v>134</v>
      </c>
      <c r="AY94" s="14">
        <f>INDEX(BN64:BQ70, MATCH(AX94,BM64:BM70,0), MATCH(AY88,BN63:BQ63,0))</f>
        <v>1678.79676948423</v>
      </c>
      <c r="AZ94" s="14">
        <f>INDEX(BN64:BQ70, MATCH(AX94,BM64:BM70,0), MATCH(AZ88,BN63:BQ63,0))</f>
        <v>2245.3632993315346</v>
      </c>
      <c r="BA94" s="14">
        <f>INDEX(BN64:BQ70, MATCH(AX94,BM64:BM70,0), MATCH(BA88,BN63:BQ63,0))</f>
        <v>1107.1457571318863</v>
      </c>
      <c r="BB94" s="14">
        <f>INDEX(BN64:BQ70, MATCH(AX94,BM64:BM70,0), MATCH(BB88,BN63:BQ63,0))</f>
        <v>1681.0273433148795</v>
      </c>
      <c r="BC94" s="15">
        <f t="shared" si="220"/>
        <v>6712.3331692625306</v>
      </c>
      <c r="BE94" s="11" t="s">
        <v>134</v>
      </c>
      <c r="BF94" s="14">
        <f>INDEX(BU64:BX70, MATCH(BE94,BT64:BT70,0), MATCH(BF88,BU63:BX63,0))</f>
        <v>0</v>
      </c>
      <c r="BG94" s="14">
        <f>INDEX(BU64:BX70, MATCH(BE94,BT64:BT70,0), MATCH(BG88,BU63:BX63,0))</f>
        <v>1561.6900523060367</v>
      </c>
      <c r="BH94" s="14">
        <f>INDEX(BU64:BX70, MATCH(BE94,BT64:BT70,0), MATCH(BH88,BU63:BX63,0))</f>
        <v>1703.4360437653127</v>
      </c>
      <c r="BI94" s="14">
        <f>INDEX(BU64:BX70, MATCH(BE94,BT64:BT70,0), MATCH(BI88,BU63:BX63,0))</f>
        <v>2830.2136868382227</v>
      </c>
      <c r="BJ94" s="15">
        <f t="shared" si="221"/>
        <v>6095.339782909572</v>
      </c>
    </row>
    <row r="95" spans="1:62" x14ac:dyDescent="0.45">
      <c r="B95" s="18">
        <f t="shared" ref="B95:D95" si="232">SUM(B93:B94)</f>
        <v>1.0000000000000002</v>
      </c>
      <c r="C95" s="18">
        <f t="shared" si="232"/>
        <v>1</v>
      </c>
      <c r="D95" s="18">
        <f t="shared" si="232"/>
        <v>1</v>
      </c>
      <c r="E95" s="19">
        <f>SUM(E93:E94)</f>
        <v>1</v>
      </c>
      <c r="I95" s="18">
        <f t="shared" ref="I95:K95" si="233">SUM(I93:I94)</f>
        <v>1</v>
      </c>
      <c r="J95" s="18">
        <f t="shared" si="233"/>
        <v>1</v>
      </c>
      <c r="K95" s="18">
        <f t="shared" si="233"/>
        <v>1</v>
      </c>
      <c r="L95" s="19">
        <f>SUM(L93:L94)</f>
        <v>1</v>
      </c>
      <c r="P95" s="18">
        <f t="shared" ref="P95:S95" si="234">SUM(P93:P94)</f>
        <v>1</v>
      </c>
      <c r="Q95" s="18">
        <f t="shared" si="234"/>
        <v>1</v>
      </c>
      <c r="R95" s="18">
        <f t="shared" si="234"/>
        <v>1</v>
      </c>
      <c r="S95" s="19">
        <f t="shared" si="234"/>
        <v>1</v>
      </c>
      <c r="W95" s="20">
        <f t="shared" ref="W95:Z95" si="235">SUM(W93:W94)</f>
        <v>1609.06226411185</v>
      </c>
      <c r="X95" s="20">
        <f t="shared" si="235"/>
        <v>6534.9993948466836</v>
      </c>
      <c r="Y95" s="20">
        <f t="shared" si="235"/>
        <v>8551.2914750771488</v>
      </c>
      <c r="Z95" s="21">
        <f t="shared" si="235"/>
        <v>16695.353134035682</v>
      </c>
      <c r="AD95" s="20">
        <f t="shared" ref="AD95:AG95" si="236">SUM(AD93:AD94)</f>
        <v>1229.5311320559249</v>
      </c>
      <c r="AE95" s="20">
        <f t="shared" si="236"/>
        <v>2718.3786988535248</v>
      </c>
      <c r="AF95" s="20">
        <f t="shared" si="236"/>
        <v>6170.1168680351238</v>
      </c>
      <c r="AG95" s="21">
        <f t="shared" si="236"/>
        <v>10118.026698944574</v>
      </c>
      <c r="AK95" s="20">
        <f t="shared" ref="AK95:AN95" si="237">SUM(AK93:AK94)</f>
        <v>379.53113205592501</v>
      </c>
      <c r="AL95" s="20">
        <f t="shared" si="237"/>
        <v>3816.6206959931583</v>
      </c>
      <c r="AM95" s="20">
        <f t="shared" si="237"/>
        <v>2381.1746070420249</v>
      </c>
      <c r="AN95" s="21">
        <f t="shared" si="237"/>
        <v>6577.3264350911086</v>
      </c>
      <c r="AR95" s="20">
        <f>SUM(AR89:AR94)</f>
        <v>4014.5117509644629</v>
      </c>
      <c r="AS95" s="20">
        <f>SUM(AS89:AS94)</f>
        <v>25993.670404278899</v>
      </c>
      <c r="AT95" s="20">
        <f>SUM(AT89:AT94)</f>
        <v>22739.916294345654</v>
      </c>
      <c r="AU95" s="20">
        <f>SUM(AU89:AU94)</f>
        <v>37101.361548602814</v>
      </c>
      <c r="AV95" s="21">
        <f>SUM(AV89:AV94)</f>
        <v>89849.459998191829</v>
      </c>
      <c r="AY95" s="20">
        <f>SUM(AY89:AY94)</f>
        <v>2908.3279015401549</v>
      </c>
      <c r="AZ95" s="20">
        <f>SUM(AZ89:AZ94)</f>
        <v>12387.736856790436</v>
      </c>
      <c r="BA95" s="20">
        <f>SUM(BA89:BA94)</f>
        <v>11596.063692113828</v>
      </c>
      <c r="BB95" s="20">
        <f>SUM(BB89:BB94)</f>
        <v>19990.201905268572</v>
      </c>
      <c r="BC95" s="21">
        <f>SUM(BC89:BC94)</f>
        <v>46882.330355712991</v>
      </c>
      <c r="BF95" s="20">
        <f>SUM(BF89:BF94)</f>
        <v>1106.1838494243079</v>
      </c>
      <c r="BG95" s="20">
        <f>SUM(BG89:BG94)</f>
        <v>13605.933547488465</v>
      </c>
      <c r="BH95" s="20">
        <f>SUM(BH89:BH94)</f>
        <v>11143.852602231831</v>
      </c>
      <c r="BI95" s="20">
        <f>SUM(BI89:BI94)</f>
        <v>17111.159643334242</v>
      </c>
      <c r="BJ95" s="21">
        <f>SUM(BJ89:BJ94)</f>
        <v>42967.129642478838</v>
      </c>
    </row>
    <row r="97" spans="1:40" x14ac:dyDescent="0.45">
      <c r="B97" s="10" t="s">
        <v>111</v>
      </c>
      <c r="C97" s="10" t="s">
        <v>112</v>
      </c>
      <c r="D97" s="10" t="s">
        <v>113</v>
      </c>
      <c r="E97" s="10" t="s">
        <v>114</v>
      </c>
      <c r="I97" s="10" t="s">
        <v>111</v>
      </c>
      <c r="J97" s="10" t="s">
        <v>112</v>
      </c>
      <c r="K97" s="10" t="s">
        <v>113</v>
      </c>
      <c r="L97" s="10" t="s">
        <v>114</v>
      </c>
      <c r="P97" s="10" t="s">
        <v>111</v>
      </c>
      <c r="Q97" s="10" t="s">
        <v>112</v>
      </c>
      <c r="R97" s="10" t="s">
        <v>113</v>
      </c>
      <c r="S97" s="10" t="s">
        <v>114</v>
      </c>
      <c r="W97" s="10" t="s">
        <v>111</v>
      </c>
      <c r="X97" s="10" t="s">
        <v>112</v>
      </c>
      <c r="Y97" s="10" t="s">
        <v>113</v>
      </c>
      <c r="Z97" s="10" t="s">
        <v>114</v>
      </c>
      <c r="AD97" s="10" t="s">
        <v>111</v>
      </c>
      <c r="AE97" s="10" t="s">
        <v>112</v>
      </c>
      <c r="AF97" s="10" t="s">
        <v>113</v>
      </c>
      <c r="AG97" s="10" t="s">
        <v>114</v>
      </c>
      <c r="AK97" s="10" t="s">
        <v>111</v>
      </c>
      <c r="AL97" s="10" t="s">
        <v>112</v>
      </c>
      <c r="AM97" s="10" t="s">
        <v>113</v>
      </c>
      <c r="AN97" s="10" t="s">
        <v>114</v>
      </c>
    </row>
    <row r="98" spans="1:40" x14ac:dyDescent="0.45">
      <c r="A98" s="11" t="s">
        <v>135</v>
      </c>
      <c r="B98" s="28">
        <v>0</v>
      </c>
      <c r="C98" s="16">
        <f>(AE98+AL98) / (AE100+AL100)</f>
        <v>0.70481373549305326</v>
      </c>
      <c r="D98" s="16">
        <f>(AF98+AM98) / (AF100+AM100)</f>
        <v>0.7625446040106183</v>
      </c>
      <c r="E98" s="17">
        <f>(AG98+AN98) / (AG100+AN100)</f>
        <v>0.74366437129427621</v>
      </c>
      <c r="H98" s="11" t="s">
        <v>135</v>
      </c>
      <c r="I98" s="28">
        <v>0</v>
      </c>
      <c r="J98" s="16">
        <f>AE98/AE100</f>
        <v>0.67712838856084412</v>
      </c>
      <c r="K98" s="16">
        <f>AF98/AF100</f>
        <v>0.72622013468988966</v>
      </c>
      <c r="L98" s="17">
        <f>AG98/AG100</f>
        <v>0.71409258148955912</v>
      </c>
      <c r="O98" s="11" t="s">
        <v>135</v>
      </c>
      <c r="P98" s="28">
        <v>0</v>
      </c>
      <c r="Q98" s="16">
        <f>AL98/AL100</f>
        <v>0.72979493337972345</v>
      </c>
      <c r="R98" s="16">
        <f>AM98/AM100</f>
        <v>0.80106109740180931</v>
      </c>
      <c r="S98" s="17">
        <f>AN98/AN100</f>
        <v>0.77299945282458704</v>
      </c>
      <c r="V98" s="11" t="s">
        <v>135</v>
      </c>
      <c r="W98" s="14">
        <f t="shared" ref="W98:W99" si="238">AD98+AK98</f>
        <v>318.33187384863402</v>
      </c>
      <c r="X98" s="14">
        <f t="shared" ref="X98:X99" si="239">AE98+AL98</f>
        <v>11031.475107899276</v>
      </c>
      <c r="Y98" s="14">
        <f t="shared" ref="Y98:Y99" si="240">AF98+AM98</f>
        <v>33527.685853259296</v>
      </c>
      <c r="Z98" s="15">
        <f>SUM(W98:Y98)</f>
        <v>44877.492835007208</v>
      </c>
      <c r="AC98" s="11" t="s">
        <v>135</v>
      </c>
      <c r="AD98" s="14">
        <f>SUM(AY91)</f>
        <v>0</v>
      </c>
      <c r="AE98" s="14">
        <f>SUM(AZ91)</f>
        <v>5026.9976752914499</v>
      </c>
      <c r="AF98" s="14">
        <f>SUM(BA91:BB91)</f>
        <v>16432.891508979672</v>
      </c>
      <c r="AG98" s="15">
        <f>SUM(AD98:AF98)</f>
        <v>21459.889184271124</v>
      </c>
      <c r="AJ98" s="11" t="s">
        <v>135</v>
      </c>
      <c r="AK98" s="14">
        <f>SUM(BF91)</f>
        <v>318.33187384863402</v>
      </c>
      <c r="AL98" s="14">
        <f>SUM(BG91)</f>
        <v>6004.4774326078259</v>
      </c>
      <c r="AM98" s="14">
        <f>SUM(BH91:BI91)</f>
        <v>17094.794344279624</v>
      </c>
      <c r="AN98" s="15">
        <f>SUM(AK98:AM98)</f>
        <v>23417.603650736084</v>
      </c>
    </row>
    <row r="99" spans="1:40" x14ac:dyDescent="0.45">
      <c r="A99" s="11" t="s">
        <v>136</v>
      </c>
      <c r="B99" s="39">
        <f>1-B98</f>
        <v>1</v>
      </c>
      <c r="C99" s="16">
        <f>(AE99+AL99) / (AE100+AL100)</f>
        <v>0.29518626450694679</v>
      </c>
      <c r="D99" s="16">
        <f>(AF99+AM99) / (AF100+AM100)</f>
        <v>0.23745539598938167</v>
      </c>
      <c r="E99" s="13">
        <f>(AG99+AN99) / (AG100+AN100)</f>
        <v>0.25633562870572385</v>
      </c>
      <c r="H99" s="11" t="s">
        <v>136</v>
      </c>
      <c r="I99" s="16">
        <f>1-I98</f>
        <v>1</v>
      </c>
      <c r="J99" s="16">
        <f>AE99/AE100</f>
        <v>0.32287161143915588</v>
      </c>
      <c r="K99" s="16">
        <f>AF99/AF100</f>
        <v>0.27377986531011028</v>
      </c>
      <c r="L99" s="17">
        <f>AG99/AG100</f>
        <v>0.28590741851044099</v>
      </c>
      <c r="O99" s="11" t="s">
        <v>136</v>
      </c>
      <c r="P99" s="16">
        <f>1-P98</f>
        <v>1</v>
      </c>
      <c r="Q99" s="16">
        <f>AL99/AL100</f>
        <v>0.27020506662027649</v>
      </c>
      <c r="R99" s="16">
        <f>AM99/AM100</f>
        <v>0.1989389025981908</v>
      </c>
      <c r="S99" s="17">
        <f>AN99/AN100</f>
        <v>0.22700054717541299</v>
      </c>
      <c r="V99" s="11" t="s">
        <v>136</v>
      </c>
      <c r="W99" s="14">
        <f t="shared" si="238"/>
        <v>408.32084351974902</v>
      </c>
      <c r="X99" s="14">
        <f t="shared" si="239"/>
        <v>4620.1425498953686</v>
      </c>
      <c r="Y99" s="14">
        <f t="shared" si="240"/>
        <v>10440.477683561729</v>
      </c>
      <c r="Z99" s="15">
        <f>SUM(W99:Y99)</f>
        <v>15468.941076976847</v>
      </c>
      <c r="AC99" s="11" t="s">
        <v>136</v>
      </c>
      <c r="AD99" s="14">
        <f>SUM(AY92:AY93)</f>
        <v>0</v>
      </c>
      <c r="AE99" s="14">
        <f>SUM(AZ92:AZ93)</f>
        <v>2396.9971833139261</v>
      </c>
      <c r="AF99" s="14">
        <f>SUM(BA92:BB93)</f>
        <v>6195.0841199208407</v>
      </c>
      <c r="AG99" s="15">
        <f>SUM(AD99:AF99)</f>
        <v>8592.0813032347669</v>
      </c>
      <c r="AJ99" s="11" t="s">
        <v>136</v>
      </c>
      <c r="AK99" s="14">
        <f>SUM(BF92:BF93)</f>
        <v>408.32084351974902</v>
      </c>
      <c r="AL99" s="14">
        <f>SUM(BG92:BG93)</f>
        <v>2223.145366581442</v>
      </c>
      <c r="AM99" s="14">
        <f>SUM(BH92:BI93)</f>
        <v>4245.3935636408878</v>
      </c>
      <c r="AN99" s="15">
        <f>SUM(AK99:AM99)</f>
        <v>6876.8597737420787</v>
      </c>
    </row>
    <row r="100" spans="1:40" x14ac:dyDescent="0.45">
      <c r="B100" s="47">
        <f t="shared" ref="B100:D100" si="241">SUM(B98:B99)</f>
        <v>1</v>
      </c>
      <c r="C100" s="18">
        <f t="shared" si="241"/>
        <v>1</v>
      </c>
      <c r="D100" s="18">
        <f t="shared" si="241"/>
        <v>1</v>
      </c>
      <c r="E100" s="19">
        <f>SUM(E98:E99)</f>
        <v>1</v>
      </c>
      <c r="I100" s="18">
        <f t="shared" ref="I100:K100" si="242">SUM(I98:I99)</f>
        <v>1</v>
      </c>
      <c r="J100" s="18">
        <f t="shared" si="242"/>
        <v>1</v>
      </c>
      <c r="K100" s="18">
        <f t="shared" si="242"/>
        <v>1</v>
      </c>
      <c r="L100" s="19">
        <f>SUM(L98:L99)</f>
        <v>1</v>
      </c>
      <c r="P100" s="18">
        <f t="shared" ref="P100:S100" si="243">SUM(P98:P99)</f>
        <v>1</v>
      </c>
      <c r="Q100" s="18">
        <f t="shared" si="243"/>
        <v>1</v>
      </c>
      <c r="R100" s="18">
        <f t="shared" si="243"/>
        <v>1</v>
      </c>
      <c r="S100" s="19">
        <f t="shared" si="243"/>
        <v>1</v>
      </c>
      <c r="W100" s="20">
        <f t="shared" ref="W100:Z100" si="244">SUM(W98:W99)</f>
        <v>726.65271736838304</v>
      </c>
      <c r="X100" s="20">
        <f t="shared" si="244"/>
        <v>15651.617657794644</v>
      </c>
      <c r="Y100" s="20">
        <f t="shared" si="244"/>
        <v>43968.163536821026</v>
      </c>
      <c r="Z100" s="21">
        <f t="shared" si="244"/>
        <v>60346.433911984059</v>
      </c>
      <c r="AD100" s="20">
        <f t="shared" ref="AD100:AG100" si="245">SUM(AD98:AD99)</f>
        <v>0</v>
      </c>
      <c r="AE100" s="20">
        <f t="shared" si="245"/>
        <v>7423.9948586053761</v>
      </c>
      <c r="AF100" s="20">
        <f t="shared" si="245"/>
        <v>22627.975628900513</v>
      </c>
      <c r="AG100" s="21">
        <f t="shared" si="245"/>
        <v>30051.970487505889</v>
      </c>
      <c r="AK100" s="20">
        <f t="shared" ref="AK100:AN100" si="246">SUM(AK98:AK99)</f>
        <v>726.65271736838304</v>
      </c>
      <c r="AL100" s="20">
        <f t="shared" si="246"/>
        <v>8227.6227991892683</v>
      </c>
      <c r="AM100" s="20">
        <f t="shared" si="246"/>
        <v>21340.18790792051</v>
      </c>
      <c r="AN100" s="21">
        <f t="shared" si="246"/>
        <v>30294.463424478163</v>
      </c>
    </row>
    <row r="101" spans="1:40" x14ac:dyDescent="0.45">
      <c r="B101" s="44"/>
    </row>
    <row r="102" spans="1:40" x14ac:dyDescent="0.45">
      <c r="B102" s="48" t="s">
        <v>111</v>
      </c>
      <c r="C102" s="10" t="s">
        <v>112</v>
      </c>
      <c r="D102" s="10" t="s">
        <v>113</v>
      </c>
      <c r="E102" s="10" t="s">
        <v>114</v>
      </c>
      <c r="I102" s="10" t="s">
        <v>111</v>
      </c>
      <c r="J102" s="10" t="s">
        <v>112</v>
      </c>
      <c r="K102" s="10" t="s">
        <v>113</v>
      </c>
      <c r="L102" s="10" t="s">
        <v>114</v>
      </c>
      <c r="P102" s="10" t="s">
        <v>111</v>
      </c>
      <c r="Q102" s="10" t="s">
        <v>112</v>
      </c>
      <c r="R102" s="10" t="s">
        <v>113</v>
      </c>
      <c r="S102" s="10" t="s">
        <v>114</v>
      </c>
      <c r="W102" s="10" t="s">
        <v>111</v>
      </c>
      <c r="X102" s="10" t="s">
        <v>112</v>
      </c>
      <c r="Y102" s="10" t="s">
        <v>113</v>
      </c>
      <c r="Z102" s="10" t="s">
        <v>114</v>
      </c>
      <c r="AD102" s="10" t="s">
        <v>111</v>
      </c>
      <c r="AE102" s="10" t="s">
        <v>112</v>
      </c>
      <c r="AF102" s="10" t="s">
        <v>113</v>
      </c>
      <c r="AG102" s="10" t="s">
        <v>114</v>
      </c>
      <c r="AK102" s="10" t="s">
        <v>111</v>
      </c>
      <c r="AL102" s="10" t="s">
        <v>112</v>
      </c>
      <c r="AM102" s="10" t="s">
        <v>113</v>
      </c>
      <c r="AN102" s="10" t="s">
        <v>114</v>
      </c>
    </row>
    <row r="103" spans="1:40" x14ac:dyDescent="0.45">
      <c r="A103" s="11" t="s">
        <v>137</v>
      </c>
      <c r="B103" s="16">
        <f>(AD103+AK103) / (AD105+AK105)</f>
        <v>1</v>
      </c>
      <c r="C103" s="16">
        <f>(AE103+AL103) / (AE105+AL105)</f>
        <v>0.71922019900920653</v>
      </c>
      <c r="D103" s="16">
        <f>(AF103+AM103) / (AF105+AM105)</f>
        <v>0.60796937514248206</v>
      </c>
      <c r="E103" s="17">
        <f>(AG103+AN103) / (AG105+AN105)</f>
        <v>0.65154501080691762</v>
      </c>
      <c r="H103" s="11" t="s">
        <v>137</v>
      </c>
      <c r="I103" s="28">
        <f>J103</f>
        <v>0.83591447484712988</v>
      </c>
      <c r="J103" s="16">
        <f>AE103/AE105</f>
        <v>0.83591447484712988</v>
      </c>
      <c r="K103" s="16">
        <f>AF103/AF105</f>
        <v>0.54948968657176334</v>
      </c>
      <c r="L103" s="17">
        <f>AG103/AG105</f>
        <v>0.62939575199375419</v>
      </c>
      <c r="O103" s="11" t="s">
        <v>137</v>
      </c>
      <c r="P103" s="28">
        <f>Q103</f>
        <v>0.59340033374214884</v>
      </c>
      <c r="Q103" s="16">
        <f>AL103/AL105</f>
        <v>0.59340033374214884</v>
      </c>
      <c r="R103" s="16">
        <f>AM103/AM105</f>
        <v>0.69330577200922516</v>
      </c>
      <c r="S103" s="17">
        <f>AN103/AN105</f>
        <v>0.67921872217962065</v>
      </c>
      <c r="V103" s="11" t="s">
        <v>137</v>
      </c>
      <c r="W103" s="14">
        <f t="shared" ref="W103:W104" si="247">AD103+AK103</f>
        <v>408.32084351974902</v>
      </c>
      <c r="X103" s="14">
        <f t="shared" ref="X103:X104" si="248">AE103+AL103</f>
        <v>3322.8998441866497</v>
      </c>
      <c r="Y103" s="14">
        <f t="shared" ref="Y103:Y104" si="249">AF103+AM103</f>
        <v>6347.490693464053</v>
      </c>
      <c r="Z103" s="15">
        <f>SUM(W103:Y103)</f>
        <v>10078.711381170451</v>
      </c>
      <c r="AC103" s="11" t="s">
        <v>137</v>
      </c>
      <c r="AD103" s="14">
        <f>SUM(AY92)</f>
        <v>0</v>
      </c>
      <c r="AE103" s="14">
        <f>SUM(AZ92)</f>
        <v>2003.6846416999101</v>
      </c>
      <c r="AF103" s="14">
        <f>SUM(BA92:BB92)</f>
        <v>3404.1348313410112</v>
      </c>
      <c r="AG103" s="15">
        <f>SUM(AD103:AF103)</f>
        <v>5407.8194730409214</v>
      </c>
      <c r="AJ103" s="11" t="s">
        <v>137</v>
      </c>
      <c r="AK103" s="14">
        <f>SUM(BF92)</f>
        <v>408.32084351974902</v>
      </c>
      <c r="AL103" s="14">
        <f>SUM(BG92)</f>
        <v>1319.2152024867396</v>
      </c>
      <c r="AM103" s="14">
        <f>SUM(BH92:BI92)</f>
        <v>2943.3558621230413</v>
      </c>
      <c r="AN103" s="15">
        <f>SUM(AK103:AM103)</f>
        <v>4670.8919081295298</v>
      </c>
    </row>
    <row r="104" spans="1:40" x14ac:dyDescent="0.45">
      <c r="A104" s="11" t="s">
        <v>140</v>
      </c>
      <c r="B104" s="16">
        <f>(AD104+AK104) / (AD105+AK105)</f>
        <v>0</v>
      </c>
      <c r="C104" s="16">
        <f>(AE104+AL104) / (AE105+AL105)</f>
        <v>0.28077980099079353</v>
      </c>
      <c r="D104" s="16">
        <f>(AF104+AM104) / (AF105+AM105)</f>
        <v>0.39203062485751788</v>
      </c>
      <c r="E104" s="13">
        <f>(AG104+AN104) / (AG105+AN105)</f>
        <v>0.34845498919308238</v>
      </c>
      <c r="H104" s="11" t="s">
        <v>140</v>
      </c>
      <c r="I104" s="16">
        <f>1-I103</f>
        <v>0.16408552515287012</v>
      </c>
      <c r="J104" s="16">
        <f>AE104/AE105</f>
        <v>0.1640855251528702</v>
      </c>
      <c r="K104" s="16">
        <f>AF104/AF105</f>
        <v>0.45051031342823655</v>
      </c>
      <c r="L104" s="17">
        <f>AG104/AG105</f>
        <v>0.37060424800624586</v>
      </c>
      <c r="O104" s="11" t="s">
        <v>140</v>
      </c>
      <c r="P104" s="16">
        <f>1-P103</f>
        <v>0.40659966625785116</v>
      </c>
      <c r="Q104" s="16">
        <f>AL104/AL105</f>
        <v>0.40659966625785116</v>
      </c>
      <c r="R104" s="16">
        <f>AM104/AM105</f>
        <v>0.30669422799077478</v>
      </c>
      <c r="S104" s="17">
        <f>AN104/AN105</f>
        <v>0.32078127782037935</v>
      </c>
      <c r="V104" s="11" t="s">
        <v>140</v>
      </c>
      <c r="W104" s="14">
        <f t="shared" si="247"/>
        <v>0</v>
      </c>
      <c r="X104" s="14">
        <f t="shared" si="248"/>
        <v>1297.2427057087189</v>
      </c>
      <c r="Y104" s="14">
        <f t="shared" si="249"/>
        <v>4092.9869900976755</v>
      </c>
      <c r="Z104" s="15">
        <f>SUM(W104:Y104)</f>
        <v>5390.2296958063944</v>
      </c>
      <c r="AC104" s="11" t="s">
        <v>140</v>
      </c>
      <c r="AD104" s="14">
        <f>SUM(AY93)</f>
        <v>0</v>
      </c>
      <c r="AE104" s="14">
        <f>SUM(AZ93)</f>
        <v>393.31254161401625</v>
      </c>
      <c r="AF104" s="14">
        <f>SUM(BA93:BB93)</f>
        <v>2790.949288579829</v>
      </c>
      <c r="AG104" s="15">
        <f>SUM(AD104:AF104)</f>
        <v>3184.2618301938455</v>
      </c>
      <c r="AJ104" s="11" t="s">
        <v>140</v>
      </c>
      <c r="AK104" s="14">
        <f>SUM(BF93)</f>
        <v>0</v>
      </c>
      <c r="AL104" s="14">
        <f>SUM(BG93)</f>
        <v>903.93016409470249</v>
      </c>
      <c r="AM104" s="14">
        <f>SUM(BH93:BI93)</f>
        <v>1302.0377015178462</v>
      </c>
      <c r="AN104" s="15">
        <f>SUM(AK104:AM104)</f>
        <v>2205.9678656125488</v>
      </c>
    </row>
    <row r="105" spans="1:40" x14ac:dyDescent="0.45">
      <c r="B105" s="18">
        <f t="shared" ref="B105:D105" si="250">SUM(B103:B104)</f>
        <v>1</v>
      </c>
      <c r="C105" s="18">
        <f t="shared" si="250"/>
        <v>1</v>
      </c>
      <c r="D105" s="18">
        <f t="shared" si="250"/>
        <v>1</v>
      </c>
      <c r="E105" s="19">
        <f>SUM(E103:E104)</f>
        <v>1</v>
      </c>
      <c r="I105" s="18">
        <f t="shared" ref="I105:K105" si="251">SUM(I103:I104)</f>
        <v>1</v>
      </c>
      <c r="J105" s="18">
        <f t="shared" si="251"/>
        <v>1</v>
      </c>
      <c r="K105" s="18">
        <f t="shared" si="251"/>
        <v>0.99999999999999989</v>
      </c>
      <c r="L105" s="19">
        <f>SUM(L103:L104)</f>
        <v>1</v>
      </c>
      <c r="P105" s="18">
        <f t="shared" ref="P105:S105" si="252">SUM(P103:P104)</f>
        <v>1</v>
      </c>
      <c r="Q105" s="18">
        <f t="shared" si="252"/>
        <v>1</v>
      </c>
      <c r="R105" s="18">
        <f t="shared" si="252"/>
        <v>1</v>
      </c>
      <c r="S105" s="19">
        <f t="shared" si="252"/>
        <v>1</v>
      </c>
      <c r="W105" s="20">
        <f t="shared" ref="W105:Z105" si="253">SUM(W103:W104)</f>
        <v>408.32084351974902</v>
      </c>
      <c r="X105" s="20">
        <f t="shared" si="253"/>
        <v>4620.1425498953686</v>
      </c>
      <c r="Y105" s="20">
        <f t="shared" si="253"/>
        <v>10440.477683561729</v>
      </c>
      <c r="Z105" s="21">
        <f t="shared" si="253"/>
        <v>15468.941076976846</v>
      </c>
      <c r="AD105" s="20">
        <f t="shared" ref="AD105:AG105" si="254">SUM(AD103:AD104)</f>
        <v>0</v>
      </c>
      <c r="AE105" s="20">
        <f t="shared" si="254"/>
        <v>2396.9971833139261</v>
      </c>
      <c r="AF105" s="20">
        <f t="shared" si="254"/>
        <v>6195.0841199208407</v>
      </c>
      <c r="AG105" s="21">
        <f t="shared" si="254"/>
        <v>8592.0813032347669</v>
      </c>
      <c r="AK105" s="20">
        <f t="shared" ref="AK105:AN105" si="255">SUM(AK103:AK104)</f>
        <v>408.32084351974902</v>
      </c>
      <c r="AL105" s="20">
        <f t="shared" si="255"/>
        <v>2223.145366581442</v>
      </c>
      <c r="AM105" s="20">
        <f t="shared" si="255"/>
        <v>4245.3935636408878</v>
      </c>
      <c r="AN105" s="21">
        <f t="shared" si="255"/>
        <v>6876.8597737420787</v>
      </c>
    </row>
    <row r="107" spans="1:40" x14ac:dyDescent="0.45">
      <c r="B107" s="10" t="s">
        <v>111</v>
      </c>
      <c r="C107" s="10" t="s">
        <v>112</v>
      </c>
      <c r="D107" s="10" t="s">
        <v>113</v>
      </c>
      <c r="E107" s="10" t="s">
        <v>114</v>
      </c>
      <c r="I107" s="10" t="s">
        <v>111</v>
      </c>
      <c r="J107" s="10" t="s">
        <v>112</v>
      </c>
      <c r="K107" s="10" t="s">
        <v>113</v>
      </c>
      <c r="L107" s="10" t="s">
        <v>114</v>
      </c>
      <c r="P107" s="10" t="s">
        <v>111</v>
      </c>
      <c r="Q107" s="10" t="s">
        <v>112</v>
      </c>
      <c r="R107" s="10" t="s">
        <v>113</v>
      </c>
      <c r="S107" s="10" t="s">
        <v>114</v>
      </c>
      <c r="W107" s="10" t="s">
        <v>111</v>
      </c>
      <c r="X107" s="10" t="s">
        <v>112</v>
      </c>
      <c r="Y107" s="10" t="s">
        <v>113</v>
      </c>
      <c r="Z107" s="10" t="s">
        <v>114</v>
      </c>
      <c r="AD107" s="10" t="s">
        <v>111</v>
      </c>
      <c r="AE107" s="10" t="s">
        <v>112</v>
      </c>
      <c r="AF107" s="10" t="s">
        <v>113</v>
      </c>
      <c r="AG107" s="10" t="s">
        <v>114</v>
      </c>
      <c r="AK107" s="10" t="s">
        <v>111</v>
      </c>
      <c r="AL107" s="10" t="s">
        <v>112</v>
      </c>
      <c r="AM107" s="10" t="s">
        <v>113</v>
      </c>
      <c r="AN107" s="10" t="s">
        <v>114</v>
      </c>
    </row>
    <row r="108" spans="1:40" x14ac:dyDescent="0.45">
      <c r="A108" s="11" t="s">
        <v>141</v>
      </c>
      <c r="B108" s="16">
        <f>1-B109</f>
        <v>0.26079522764699858</v>
      </c>
      <c r="C108" s="16">
        <f t="shared" ref="C108" si="256">1-C109</f>
        <v>0.76569905181691533</v>
      </c>
      <c r="D108" s="16">
        <f t="shared" ref="D108" si="257">1-D109</f>
        <v>0.83421526315812078</v>
      </c>
      <c r="E108" s="17">
        <f t="shared" ref="E108" si="258">1-E109</f>
        <v>0.79472987302210218</v>
      </c>
      <c r="H108" s="11" t="s">
        <v>141</v>
      </c>
      <c r="I108" s="46">
        <f>1-I109</f>
        <v>0</v>
      </c>
      <c r="J108" s="46">
        <f t="shared" ref="J108:K108" si="259">1-J109</f>
        <v>0.77062852678219596</v>
      </c>
      <c r="K108" s="46">
        <f t="shared" si="259"/>
        <v>0.85655869116267191</v>
      </c>
      <c r="L108" s="51">
        <f>1-L109</f>
        <v>0.81496120821266582</v>
      </c>
      <c r="O108" s="11" t="s">
        <v>141</v>
      </c>
      <c r="P108" s="46">
        <f>1-P109</f>
        <v>0.37037183491548553</v>
      </c>
      <c r="Q108" s="46">
        <f t="shared" ref="Q108:R108" si="260">1-Q109</f>
        <v>0.7613048754459466</v>
      </c>
      <c r="R108" s="46">
        <f t="shared" si="260"/>
        <v>0.81176253363145612</v>
      </c>
      <c r="S108" s="51">
        <f>1-S109</f>
        <v>0.77562908076147719</v>
      </c>
      <c r="V108" s="11" t="s">
        <v>141</v>
      </c>
      <c r="W108" s="14">
        <f t="shared" ref="W108:W109" si="261">AD108+AK108</f>
        <v>726.65271736838304</v>
      </c>
      <c r="X108" s="14">
        <f t="shared" ref="X108:X109" si="262">AE108+AL108</f>
        <v>15651.617657794646</v>
      </c>
      <c r="Y108" s="14">
        <f t="shared" ref="Y108:Y109" si="263">AF108+AM108</f>
        <v>43968.163536821026</v>
      </c>
      <c r="Z108" s="15">
        <f>SUM(W108:Y108)</f>
        <v>60346.433911984059</v>
      </c>
      <c r="AC108" s="11" t="s">
        <v>141</v>
      </c>
      <c r="AD108" s="14">
        <f>SUM(AY91:AY93)</f>
        <v>0</v>
      </c>
      <c r="AE108" s="14">
        <f>SUM(AZ91:AZ93)</f>
        <v>7423.994858605377</v>
      </c>
      <c r="AF108" s="14">
        <f>SUM(BA91:BB93)</f>
        <v>22627.975628900513</v>
      </c>
      <c r="AG108" s="15">
        <f>SUM(AD108:AF108)</f>
        <v>30051.970487505889</v>
      </c>
      <c r="AJ108" s="11" t="s">
        <v>141</v>
      </c>
      <c r="AK108" s="14">
        <f>SUM(BF91:BF93)</f>
        <v>726.65271736838304</v>
      </c>
      <c r="AL108" s="14">
        <f>SUM(BG91:BG93)</f>
        <v>8227.6227991892683</v>
      </c>
      <c r="AM108" s="14">
        <f>SUM(BH91:BI93)</f>
        <v>21340.187907920517</v>
      </c>
      <c r="AN108" s="15">
        <f>SUM(AK108:AM108)</f>
        <v>30294.46342447817</v>
      </c>
    </row>
    <row r="109" spans="1:40" x14ac:dyDescent="0.45">
      <c r="A109" s="11" t="s">
        <v>142</v>
      </c>
      <c r="B109" s="16">
        <f>(AD111+AK111) / (AD112+AK112)</f>
        <v>0.73920477235300142</v>
      </c>
      <c r="C109" s="16">
        <f>(AE111+AL111) / (AE112+AL112)</f>
        <v>0.23430094818308472</v>
      </c>
      <c r="D109" s="16">
        <f>(AF111+AM111) / (AF112+AM112)</f>
        <v>0.16578473684187917</v>
      </c>
      <c r="E109" s="13">
        <f>(AG111+AN111) / (AG112+AN112)</f>
        <v>0.20527012697789776</v>
      </c>
      <c r="H109" s="11" t="s">
        <v>142</v>
      </c>
      <c r="I109" s="46">
        <f>AD111/AD112</f>
        <v>1</v>
      </c>
      <c r="J109" s="46">
        <f t="shared" ref="J109" si="264">AE111/AE112</f>
        <v>0.22937147321780407</v>
      </c>
      <c r="K109" s="46">
        <f t="shared" ref="K109" si="265">AF111/AF112</f>
        <v>0.14344130883732809</v>
      </c>
      <c r="L109" s="51">
        <f>AG111/AG112</f>
        <v>0.18503879178733423</v>
      </c>
      <c r="O109" s="11" t="s">
        <v>142</v>
      </c>
      <c r="P109" s="46">
        <f>AK111/AK112</f>
        <v>0.62962816508451447</v>
      </c>
      <c r="Q109" s="46">
        <f t="shared" ref="Q109" si="266">AL111/AL112</f>
        <v>0.23869512455405342</v>
      </c>
      <c r="R109" s="46">
        <f t="shared" ref="R109" si="267">AM111/AM112</f>
        <v>0.18823746636854388</v>
      </c>
      <c r="S109" s="51">
        <f>AN111/AN112</f>
        <v>0.22437091923852284</v>
      </c>
      <c r="V109" s="11" t="s">
        <v>142</v>
      </c>
      <c r="W109" s="75">
        <f t="shared" si="261"/>
        <v>1678.79676948423</v>
      </c>
      <c r="X109" s="75">
        <f t="shared" si="262"/>
        <v>3807.0533516375713</v>
      </c>
      <c r="Y109" s="75">
        <f t="shared" si="263"/>
        <v>7321.8228310503009</v>
      </c>
      <c r="Z109" s="95">
        <f>SUM(W109:Y109)</f>
        <v>12807.672952172103</v>
      </c>
      <c r="AC109" s="11" t="s">
        <v>142</v>
      </c>
      <c r="AD109" s="75">
        <f>SUM(AY94)</f>
        <v>1678.79676948423</v>
      </c>
      <c r="AE109" s="75">
        <f>SUM(AZ94)</f>
        <v>2245.3632993315346</v>
      </c>
      <c r="AF109" s="75">
        <f>SUM(BA94:BB94)</f>
        <v>2788.1731004467656</v>
      </c>
      <c r="AG109" s="95">
        <f>SUM(AD109:AF109)</f>
        <v>6712.3331692625306</v>
      </c>
      <c r="AJ109" s="11" t="s">
        <v>142</v>
      </c>
      <c r="AK109" s="75">
        <f>SUM(BF94)</f>
        <v>0</v>
      </c>
      <c r="AL109" s="75">
        <f>SUM(BG94)</f>
        <v>1561.6900523060367</v>
      </c>
      <c r="AM109" s="75">
        <f>SUM(BH94:BI94)</f>
        <v>4533.6497306035353</v>
      </c>
      <c r="AN109" s="95">
        <f>SUM(AK109:AM109)</f>
        <v>6095.339782909572</v>
      </c>
    </row>
    <row r="110" spans="1:40" x14ac:dyDescent="0.45">
      <c r="B110" s="18">
        <f t="shared" ref="B110:D110" si="268">SUM(B108:B109)</f>
        <v>1</v>
      </c>
      <c r="C110" s="18">
        <f t="shared" si="268"/>
        <v>1</v>
      </c>
      <c r="D110" s="18">
        <f t="shared" si="268"/>
        <v>1</v>
      </c>
      <c r="E110" s="19">
        <f>SUM(E108:E109)</f>
        <v>1</v>
      </c>
      <c r="I110" s="18">
        <f t="shared" ref="I110:K110" si="269">SUM(I108:I109)</f>
        <v>1</v>
      </c>
      <c r="J110" s="18">
        <f t="shared" si="269"/>
        <v>1</v>
      </c>
      <c r="K110" s="18">
        <f t="shared" si="269"/>
        <v>1</v>
      </c>
      <c r="L110" s="19">
        <f>SUM(L108:L109)</f>
        <v>1</v>
      </c>
      <c r="P110" s="18">
        <f t="shared" ref="P110:R110" si="270">SUM(P108:P109)</f>
        <v>1</v>
      </c>
      <c r="Q110" s="18">
        <f t="shared" si="270"/>
        <v>1</v>
      </c>
      <c r="R110" s="18">
        <f t="shared" si="270"/>
        <v>1</v>
      </c>
      <c r="S110" s="19">
        <f>SUM(S108:S109)</f>
        <v>1</v>
      </c>
      <c r="W110" s="96">
        <f t="shared" ref="W110:Z110" si="271">SUM(W108:W109)</f>
        <v>2405.4494868526131</v>
      </c>
      <c r="X110" s="96">
        <f t="shared" si="271"/>
        <v>19458.671009432219</v>
      </c>
      <c r="Y110" s="96">
        <f t="shared" si="271"/>
        <v>51289.98636787133</v>
      </c>
      <c r="Z110" s="97">
        <f t="shared" si="271"/>
        <v>73154.106864156158</v>
      </c>
      <c r="AD110" s="96">
        <f t="shared" ref="AD110:AG110" si="272">SUM(AD108:AD109)</f>
        <v>1678.79676948423</v>
      </c>
      <c r="AE110" s="96">
        <f t="shared" si="272"/>
        <v>9669.3581579369111</v>
      </c>
      <c r="AF110" s="96">
        <f t="shared" si="272"/>
        <v>25416.148729347278</v>
      </c>
      <c r="AG110" s="97">
        <f t="shared" si="272"/>
        <v>36764.303656768418</v>
      </c>
      <c r="AK110" s="96">
        <f t="shared" ref="AK110:AN110" si="273">SUM(AK108:AK109)</f>
        <v>726.65271736838304</v>
      </c>
      <c r="AL110" s="96">
        <f t="shared" si="273"/>
        <v>9789.3128514953059</v>
      </c>
      <c r="AM110" s="96">
        <f t="shared" si="273"/>
        <v>25873.837638524052</v>
      </c>
      <c r="AN110" s="97">
        <f t="shared" si="273"/>
        <v>36389.80320738774</v>
      </c>
    </row>
    <row r="111" spans="1:40" x14ac:dyDescent="0.45">
      <c r="B111" s="16"/>
      <c r="C111" s="16"/>
      <c r="D111" s="16"/>
      <c r="H111" s="54" t="s">
        <v>255</v>
      </c>
      <c r="I111" s="53">
        <f>AD109/AD110</f>
        <v>1</v>
      </c>
      <c r="J111" s="53">
        <f t="shared" ref="J111" si="274">AE109/AE110</f>
        <v>0.23221430653992997</v>
      </c>
      <c r="K111" s="53">
        <f t="shared" ref="K111" si="275">AF109/AF110</f>
        <v>0.10970084925680909</v>
      </c>
      <c r="L111" s="53">
        <f t="shared" ref="L111" si="276">AG109/AG110</f>
        <v>0.18257745969919303</v>
      </c>
      <c r="O111" s="54" t="s">
        <v>255</v>
      </c>
      <c r="P111" s="53">
        <f>AK109/AK110</f>
        <v>0</v>
      </c>
      <c r="Q111" s="53">
        <f t="shared" ref="Q111" si="277">AL109/AL110</f>
        <v>0.1595300994050354</v>
      </c>
      <c r="R111" s="53">
        <f t="shared" ref="R111" si="278">AM109/AM110</f>
        <v>0.17522138748576274</v>
      </c>
      <c r="S111" s="53">
        <f t="shared" ref="S111" si="279">AN109/AN110</f>
        <v>0.16750131206183924</v>
      </c>
      <c r="V111" s="55" t="s">
        <v>254</v>
      </c>
      <c r="W111" s="98">
        <f t="shared" ref="W111" si="280">AD111+AK111</f>
        <v>2059.6433507174543</v>
      </c>
      <c r="X111" s="98">
        <f t="shared" ref="X111" si="281">AE111+AL111</f>
        <v>4789.3344638713897</v>
      </c>
      <c r="Y111" s="98">
        <f t="shared" ref="Y111" si="282">AF111+AM111</f>
        <v>8737.8530977452829</v>
      </c>
      <c r="Z111" s="99">
        <f>SUM(W111:Y111)</f>
        <v>15586.830912334128</v>
      </c>
      <c r="AC111" s="55" t="s">
        <v>254</v>
      </c>
      <c r="AD111" s="57">
        <f>'2019 OBS Shares'!AD114</f>
        <v>824.34148929288847</v>
      </c>
      <c r="AE111" s="57">
        <f>'2019 OBS Shares'!AE114</f>
        <v>2209.6932292268989</v>
      </c>
      <c r="AF111" s="57">
        <f>'2019 OBS Shares'!AF114</f>
        <v>3789.3333802297893</v>
      </c>
      <c r="AG111" s="99">
        <f>SUM(AD111:AF111)</f>
        <v>6823.3680987495773</v>
      </c>
      <c r="AJ111" s="55" t="s">
        <v>254</v>
      </c>
      <c r="AK111" s="57">
        <f>'2019 OBS Shares'!AM114</f>
        <v>1235.3018614245659</v>
      </c>
      <c r="AL111" s="57">
        <f>'2019 OBS Shares'!AN114</f>
        <v>2579.6412346444909</v>
      </c>
      <c r="AM111" s="57">
        <f>'2019 OBS Shares'!AO114</f>
        <v>4948.5197175154944</v>
      </c>
      <c r="AN111" s="99">
        <f>SUM(AK111:AM111)</f>
        <v>8763.4628135845524</v>
      </c>
    </row>
    <row r="112" spans="1:40" x14ac:dyDescent="0.45">
      <c r="V112" s="56"/>
      <c r="W112" s="58">
        <f>W108+W111</f>
        <v>2786.2960680858373</v>
      </c>
      <c r="X112" s="58">
        <f t="shared" ref="X112:Z112" si="283">X108+X111</f>
        <v>20440.952121666036</v>
      </c>
      <c r="Y112" s="58">
        <f t="shared" si="283"/>
        <v>52706.016634566309</v>
      </c>
      <c r="Z112" s="59">
        <f t="shared" si="283"/>
        <v>75933.26482431819</v>
      </c>
      <c r="AC112" s="56"/>
      <c r="AD112" s="58">
        <f>AD108+AD111</f>
        <v>824.34148929288847</v>
      </c>
      <c r="AE112" s="58">
        <f t="shared" ref="AE112:AG112" si="284">AE108+AE111</f>
        <v>9633.6880878322754</v>
      </c>
      <c r="AF112" s="58">
        <f t="shared" si="284"/>
        <v>26417.309009130302</v>
      </c>
      <c r="AG112" s="59">
        <f t="shared" si="284"/>
        <v>36875.338586255464</v>
      </c>
      <c r="AJ112" s="56"/>
      <c r="AK112" s="58">
        <f>AK108+AK111</f>
        <v>1961.954578792949</v>
      </c>
      <c r="AL112" s="58">
        <f t="shared" ref="AL112:AN112" si="285">AL108+AL111</f>
        <v>10807.264033833759</v>
      </c>
      <c r="AM112" s="58">
        <f t="shared" si="285"/>
        <v>26288.707625436011</v>
      </c>
      <c r="AN112" s="59">
        <f t="shared" si="285"/>
        <v>39057.926238062719</v>
      </c>
    </row>
    <row r="113" spans="22:62" x14ac:dyDescent="0.45">
      <c r="V113" s="7" t="str">
        <f>AQ113</f>
        <v>Total - Daily</v>
      </c>
      <c r="W113" s="8"/>
      <c r="X113" s="8"/>
      <c r="Y113" s="8"/>
      <c r="Z113" s="8"/>
      <c r="AC113" s="7" t="str">
        <f>AX113</f>
        <v>Total - Peak</v>
      </c>
      <c r="AD113" s="8"/>
      <c r="AE113" s="8"/>
      <c r="AF113" s="8"/>
      <c r="AG113" s="8"/>
      <c r="AJ113" s="7" t="str">
        <f>BE113</f>
        <v>Total - Off Peak</v>
      </c>
      <c r="AK113" s="8"/>
      <c r="AL113" s="8"/>
      <c r="AM113" s="8"/>
      <c r="AN113" s="8"/>
      <c r="AQ113" s="9" t="s">
        <v>249</v>
      </c>
      <c r="AX113" s="9" t="s">
        <v>250</v>
      </c>
      <c r="BE113" s="9" t="s">
        <v>251</v>
      </c>
    </row>
    <row r="114" spans="22:62" x14ac:dyDescent="0.45">
      <c r="W114" s="10" t="s">
        <v>111</v>
      </c>
      <c r="X114" s="10" t="s">
        <v>112</v>
      </c>
      <c r="Y114" s="10" t="s">
        <v>113</v>
      </c>
      <c r="Z114" s="10" t="s">
        <v>114</v>
      </c>
      <c r="AD114" s="10" t="s">
        <v>111</v>
      </c>
      <c r="AE114" s="10" t="s">
        <v>112</v>
      </c>
      <c r="AF114" s="10" t="s">
        <v>113</v>
      </c>
      <c r="AG114" s="10" t="s">
        <v>114</v>
      </c>
      <c r="AK114" s="10" t="s">
        <v>111</v>
      </c>
      <c r="AL114" s="10" t="s">
        <v>112</v>
      </c>
      <c r="AM114" s="10" t="s">
        <v>113</v>
      </c>
      <c r="AN114" s="10" t="s">
        <v>114</v>
      </c>
    </row>
    <row r="115" spans="22:62" x14ac:dyDescent="0.45">
      <c r="V115" s="11" t="s">
        <v>115</v>
      </c>
      <c r="W115" s="14">
        <f>AD115+AK115</f>
        <v>50097.16153814453</v>
      </c>
      <c r="X115" s="14">
        <f t="shared" ref="X115:X116" si="286">AE115+AL115</f>
        <v>992610.02617366961</v>
      </c>
      <c r="Y115" s="14">
        <f t="shared" ref="Y115:Y116" si="287">AF115+AM115</f>
        <v>4782382.824567006</v>
      </c>
      <c r="Z115" s="15">
        <f>SUM(W115:Y115)</f>
        <v>5825090.0122788204</v>
      </c>
      <c r="AC115" s="11" t="s">
        <v>115</v>
      </c>
      <c r="AD115" s="90">
        <f>AD7+AD34+AD61+AD88</f>
        <v>20057.006008022538</v>
      </c>
      <c r="AE115" s="90">
        <f t="shared" ref="AE115:AF115" si="288">AE7+AE34+AE61+AE88</f>
        <v>395086.13976634078</v>
      </c>
      <c r="AF115" s="90">
        <f t="shared" si="288"/>
        <v>1836057.6240705028</v>
      </c>
      <c r="AG115" s="15">
        <f>SUM(AD115:AF115)</f>
        <v>2251200.7698448664</v>
      </c>
      <c r="AJ115" s="11" t="s">
        <v>115</v>
      </c>
      <c r="AK115" s="90">
        <f>AK7+AK34+AK61+AK88</f>
        <v>30040.155530121996</v>
      </c>
      <c r="AL115" s="90">
        <f t="shared" ref="AL115:AM115" si="289">AL7+AL34+AL61+AL88</f>
        <v>597523.88640732877</v>
      </c>
      <c r="AM115" s="90">
        <f t="shared" si="289"/>
        <v>2946325.2004965032</v>
      </c>
      <c r="AN115" s="15">
        <f>SUM(AK115:AM115)</f>
        <v>3573889.242433954</v>
      </c>
      <c r="AR115" s="10">
        <v>0</v>
      </c>
      <c r="AS115" s="10">
        <v>1</v>
      </c>
      <c r="AT115" s="10">
        <v>2</v>
      </c>
      <c r="AU115" s="10">
        <v>3</v>
      </c>
      <c r="AY115" s="10">
        <v>0</v>
      </c>
      <c r="AZ115" s="10">
        <v>1</v>
      </c>
      <c r="BA115" s="10">
        <v>2</v>
      </c>
      <c r="BB115" s="10">
        <v>3</v>
      </c>
      <c r="BF115" s="10">
        <v>0</v>
      </c>
      <c r="BG115" s="10">
        <v>1</v>
      </c>
      <c r="BH115" s="10">
        <v>2</v>
      </c>
      <c r="BI115" s="10">
        <v>3</v>
      </c>
    </row>
    <row r="116" spans="22:62" x14ac:dyDescent="0.45">
      <c r="V116" s="11" t="s">
        <v>118</v>
      </c>
      <c r="W116" s="14">
        <f t="shared" ref="W116" si="290">AD116+AK116</f>
        <v>46337.337942855207</v>
      </c>
      <c r="X116" s="14">
        <f t="shared" si="286"/>
        <v>139976.13442991048</v>
      </c>
      <c r="Y116" s="14">
        <f t="shared" si="287"/>
        <v>346712.25928513921</v>
      </c>
      <c r="Z116" s="15">
        <f>SUM(W116:Y116)</f>
        <v>533025.73165790492</v>
      </c>
      <c r="AC116" s="11" t="s">
        <v>118</v>
      </c>
      <c r="AD116" s="90">
        <f t="shared" ref="AD116:AF116" si="291">AD8+AD35+AD62+AD89</f>
        <v>15619.671168799532</v>
      </c>
      <c r="AE116" s="90">
        <f t="shared" si="291"/>
        <v>39625.249051544713</v>
      </c>
      <c r="AF116" s="90">
        <f t="shared" si="291"/>
        <v>109005.35319129637</v>
      </c>
      <c r="AG116" s="15">
        <f>SUM(AD116:AF116)</f>
        <v>164250.27341164061</v>
      </c>
      <c r="AJ116" s="11" t="s">
        <v>118</v>
      </c>
      <c r="AK116" s="90">
        <f t="shared" ref="AK116:AM116" si="292">AK8+AK35+AK62+AK89</f>
        <v>30717.666774055677</v>
      </c>
      <c r="AL116" s="90">
        <f t="shared" si="292"/>
        <v>100350.88537836577</v>
      </c>
      <c r="AM116" s="90">
        <f t="shared" si="292"/>
        <v>237706.90609384284</v>
      </c>
      <c r="AN116" s="15">
        <f>SUM(AK116:AM116)</f>
        <v>368775.45824626426</v>
      </c>
      <c r="AQ116" s="11" t="s">
        <v>119</v>
      </c>
      <c r="AR116" s="14">
        <f>AR8+AR35+AR62+AR89</f>
        <v>11553.450231968778</v>
      </c>
      <c r="AS116" s="14">
        <f t="shared" ref="AS116:AU116" si="293">AS8+AS35+AS62+AS89</f>
        <v>25493.512464733976</v>
      </c>
      <c r="AT116" s="14">
        <f t="shared" si="293"/>
        <v>37143.042383508888</v>
      </c>
      <c r="AU116" s="14">
        <f t="shared" si="293"/>
        <v>18325.264145857844</v>
      </c>
      <c r="AV116" s="15">
        <f t="shared" ref="AV116:AV121" si="294">SUM(AR116:AU116)</f>
        <v>92515.269226069489</v>
      </c>
      <c r="AX116" s="11" t="s">
        <v>119</v>
      </c>
      <c r="AY116" s="14">
        <f>AY8+AY35+AY62+AY89</f>
        <v>4066.0427092980544</v>
      </c>
      <c r="AZ116" s="14">
        <f t="shared" ref="AZ116:BB116" si="295">AZ8+AZ35+AZ62+AZ89</f>
        <v>9163.3212403071793</v>
      </c>
      <c r="BA116" s="14">
        <f t="shared" si="295"/>
        <v>13634.897200322393</v>
      </c>
      <c r="BB116" s="14">
        <f t="shared" si="295"/>
        <v>6702.2575626931102</v>
      </c>
      <c r="BC116" s="15">
        <f t="shared" ref="BC116:BC121" si="296">SUM(AY116:BB116)</f>
        <v>33566.518712620738</v>
      </c>
      <c r="BE116" s="11" t="s">
        <v>119</v>
      </c>
      <c r="BF116" s="14">
        <f>BF8+BF35+BF62+BF89</f>
        <v>7487.4075226707255</v>
      </c>
      <c r="BG116" s="14">
        <f t="shared" ref="BG116:BI116" si="297">BG8+BG35+BG62+BG89</f>
        <v>16330.191224426801</v>
      </c>
      <c r="BH116" s="14">
        <f t="shared" si="297"/>
        <v>23508.145183186487</v>
      </c>
      <c r="BI116" s="14">
        <f t="shared" si="297"/>
        <v>11623.006583164733</v>
      </c>
      <c r="BJ116" s="15">
        <f t="shared" ref="BJ116:BJ121" si="298">SUM(BF116:BI116)</f>
        <v>58948.750513448744</v>
      </c>
    </row>
    <row r="117" spans="22:62" x14ac:dyDescent="0.45">
      <c r="W117" s="20">
        <f t="shared" ref="W117:Y117" si="299">SUM(W115:W116)</f>
        <v>96434.499480999744</v>
      </c>
      <c r="X117" s="20">
        <f t="shared" si="299"/>
        <v>1132586.1606035801</v>
      </c>
      <c r="Y117" s="20">
        <f t="shared" si="299"/>
        <v>5129095.0838521449</v>
      </c>
      <c r="Z117" s="21">
        <f>SUM(Z115:Z116)</f>
        <v>6358115.743936725</v>
      </c>
      <c r="AD117" s="20">
        <f t="shared" ref="AD117:AG117" si="300">SUM(AD115:AD116)</f>
        <v>35676.677176822071</v>
      </c>
      <c r="AE117" s="20">
        <f t="shared" si="300"/>
        <v>434711.38881788548</v>
      </c>
      <c r="AF117" s="20">
        <f t="shared" si="300"/>
        <v>1945062.9772617992</v>
      </c>
      <c r="AG117" s="21">
        <f t="shared" si="300"/>
        <v>2415451.0432565068</v>
      </c>
      <c r="AK117" s="20">
        <f t="shared" ref="AK117:AM117" si="301">SUM(AK115:AK116)</f>
        <v>60757.822304177673</v>
      </c>
      <c r="AL117" s="20">
        <f t="shared" si="301"/>
        <v>697874.77178569452</v>
      </c>
      <c r="AM117" s="20">
        <f t="shared" si="301"/>
        <v>3184032.106590346</v>
      </c>
      <c r="AN117" s="21">
        <f t="shared" ref="AN117" si="302">SUM(AN115:AN116)</f>
        <v>3942664.7006802182</v>
      </c>
      <c r="AQ117" s="11" t="s">
        <v>122</v>
      </c>
      <c r="AR117" s="14">
        <f t="shared" ref="AR117:AU117" si="303">AR9+AR36+AR63+AR90</f>
        <v>34783.887710886425</v>
      </c>
      <c r="AS117" s="14">
        <f t="shared" si="303"/>
        <v>114482.6219651765</v>
      </c>
      <c r="AT117" s="14">
        <f t="shared" si="303"/>
        <v>184979.56095656985</v>
      </c>
      <c r="AU117" s="14">
        <f t="shared" si="303"/>
        <v>106264.39179920267</v>
      </c>
      <c r="AV117" s="15">
        <f t="shared" si="294"/>
        <v>440510.46243183542</v>
      </c>
      <c r="AX117" s="11" t="s">
        <v>122</v>
      </c>
      <c r="AY117" s="14">
        <f t="shared" ref="AY117:BB117" si="304">AY9+AY36+AY63+AY90</f>
        <v>11553.628459501479</v>
      </c>
      <c r="AZ117" s="14">
        <f t="shared" si="304"/>
        <v>30461.92781123754</v>
      </c>
      <c r="BA117" s="14">
        <f t="shared" si="304"/>
        <v>55537.878845719868</v>
      </c>
      <c r="BB117" s="14">
        <f t="shared" si="304"/>
        <v>33130.319582560995</v>
      </c>
      <c r="BC117" s="15">
        <f t="shared" si="296"/>
        <v>130683.75469901989</v>
      </c>
      <c r="BE117" s="11" t="s">
        <v>122</v>
      </c>
      <c r="BF117" s="14">
        <f t="shared" ref="BF117:BI117" si="305">BF9+BF36+BF63+BF90</f>
        <v>23230.259251384949</v>
      </c>
      <c r="BG117" s="14">
        <f t="shared" si="305"/>
        <v>84020.694153938966</v>
      </c>
      <c r="BH117" s="14">
        <f t="shared" si="305"/>
        <v>129441.68211084999</v>
      </c>
      <c r="BI117" s="14">
        <f t="shared" si="305"/>
        <v>73134.072216641682</v>
      </c>
      <c r="BJ117" s="15">
        <f t="shared" si="298"/>
        <v>309826.70773281559</v>
      </c>
    </row>
    <row r="118" spans="22:62" x14ac:dyDescent="0.45">
      <c r="AQ118" s="11" t="s">
        <v>124</v>
      </c>
      <c r="AR118" s="14">
        <f t="shared" ref="AR118:AU118" si="306">AR10+AR37+AR64+AR91</f>
        <v>6985.10813774079</v>
      </c>
      <c r="AS118" s="14">
        <f t="shared" si="306"/>
        <v>510846.43647632538</v>
      </c>
      <c r="AT118" s="14">
        <f t="shared" si="306"/>
        <v>1093838.8608889759</v>
      </c>
      <c r="AU118" s="14">
        <f t="shared" si="306"/>
        <v>1040962.0841528919</v>
      </c>
      <c r="AV118" s="15">
        <f t="shared" si="294"/>
        <v>2652632.4896559338</v>
      </c>
      <c r="AX118" s="11" t="s">
        <v>124</v>
      </c>
      <c r="AY118" s="14">
        <f t="shared" ref="AY118:BB118" si="307">AY10+AY37+AY64+AY91</f>
        <v>3684.3341792436486</v>
      </c>
      <c r="AZ118" s="14">
        <f t="shared" si="307"/>
        <v>203327.58288674947</v>
      </c>
      <c r="BA118" s="14">
        <f t="shared" si="307"/>
        <v>481602.55519895011</v>
      </c>
      <c r="BB118" s="14">
        <f t="shared" si="307"/>
        <v>433226.34108906967</v>
      </c>
      <c r="BC118" s="15">
        <f t="shared" si="296"/>
        <v>1121840.8133540128</v>
      </c>
      <c r="BE118" s="11" t="s">
        <v>124</v>
      </c>
      <c r="BF118" s="14">
        <f t="shared" ref="BF118:BI118" si="308">BF10+BF37+BF64+BF91</f>
        <v>3300.7739584971414</v>
      </c>
      <c r="BG118" s="14">
        <f t="shared" si="308"/>
        <v>307518.85358957591</v>
      </c>
      <c r="BH118" s="14">
        <f t="shared" si="308"/>
        <v>612236.30569002579</v>
      </c>
      <c r="BI118" s="14">
        <f t="shared" si="308"/>
        <v>607735.74306382227</v>
      </c>
      <c r="BJ118" s="15">
        <f t="shared" si="298"/>
        <v>1530791.6763019213</v>
      </c>
    </row>
    <row r="119" spans="22:62" x14ac:dyDescent="0.45">
      <c r="W119" s="10" t="s">
        <v>111</v>
      </c>
      <c r="X119" s="10" t="s">
        <v>112</v>
      </c>
      <c r="Y119" s="10" t="s">
        <v>113</v>
      </c>
      <c r="Z119" s="10" t="s">
        <v>114</v>
      </c>
      <c r="AD119" s="10" t="s">
        <v>111</v>
      </c>
      <c r="AE119" s="10" t="s">
        <v>112</v>
      </c>
      <c r="AF119" s="10" t="s">
        <v>113</v>
      </c>
      <c r="AG119" s="10" t="s">
        <v>114</v>
      </c>
      <c r="AK119" s="10" t="s">
        <v>111</v>
      </c>
      <c r="AL119" s="10" t="s">
        <v>112</v>
      </c>
      <c r="AM119" s="10" t="s">
        <v>113</v>
      </c>
      <c r="AN119" s="10" t="s">
        <v>114</v>
      </c>
      <c r="AQ119" s="11" t="s">
        <v>125</v>
      </c>
      <c r="AR119" s="14">
        <f t="shared" ref="AR119:AU119" si="309">AR11+AR38+AR65+AR92</f>
        <v>14079.538707515725</v>
      </c>
      <c r="AS119" s="14">
        <f t="shared" si="309"/>
        <v>213129.42090358419</v>
      </c>
      <c r="AT119" s="14">
        <f t="shared" si="309"/>
        <v>612707.81116831047</v>
      </c>
      <c r="AU119" s="14">
        <f t="shared" si="309"/>
        <v>462055.27813507244</v>
      </c>
      <c r="AV119" s="15">
        <f t="shared" si="294"/>
        <v>1301972.0489144828</v>
      </c>
      <c r="AX119" s="11" t="s">
        <v>125</v>
      </c>
      <c r="AY119" s="14">
        <f t="shared" ref="AY119:BB119" si="310">AY11+AY38+AY65+AY92</f>
        <v>3472.9012946997686</v>
      </c>
      <c r="AZ119" s="14">
        <f t="shared" si="310"/>
        <v>78355.381774150301</v>
      </c>
      <c r="BA119" s="14">
        <f t="shared" si="310"/>
        <v>216066.93168482522</v>
      </c>
      <c r="BB119" s="14">
        <f t="shared" si="310"/>
        <v>164880.43063953434</v>
      </c>
      <c r="BC119" s="15">
        <f t="shared" si="296"/>
        <v>462775.64539320965</v>
      </c>
      <c r="BE119" s="11" t="s">
        <v>125</v>
      </c>
      <c r="BF119" s="14">
        <f t="shared" ref="BF119:BI119" si="311">BF11+BF38+BF65+BF92</f>
        <v>10606.637412815955</v>
      </c>
      <c r="BG119" s="14">
        <f t="shared" si="311"/>
        <v>134774.03912943392</v>
      </c>
      <c r="BH119" s="14">
        <f t="shared" si="311"/>
        <v>396640.87948348525</v>
      </c>
      <c r="BI119" s="14">
        <f t="shared" si="311"/>
        <v>297174.84749553818</v>
      </c>
      <c r="BJ119" s="15">
        <f t="shared" si="298"/>
        <v>839196.40352127329</v>
      </c>
    </row>
    <row r="120" spans="22:62" x14ac:dyDescent="0.45">
      <c r="V120" s="11" t="s">
        <v>129</v>
      </c>
      <c r="W120" s="14">
        <f t="shared" ref="W120:W121" si="312">AD120+AK120</f>
        <v>34783.887710886425</v>
      </c>
      <c r="X120" s="14">
        <f t="shared" ref="X120:X121" si="313">AE120+AL120</f>
        <v>114482.62196517651</v>
      </c>
      <c r="Y120" s="14">
        <f t="shared" ref="Y120:Y121" si="314">AF120+AM120</f>
        <v>291243.95275577257</v>
      </c>
      <c r="Z120" s="15">
        <f>SUM(W120:Y120)</f>
        <v>440510.46243183548</v>
      </c>
      <c r="AC120" s="11" t="s">
        <v>129</v>
      </c>
      <c r="AD120" s="90">
        <f>AD12+AD39+AD66+AD93</f>
        <v>11553.628459501479</v>
      </c>
      <c r="AE120" s="90">
        <f t="shared" ref="AE120:AF120" si="315">AE12+AE39+AE66+AE93</f>
        <v>30461.92781123754</v>
      </c>
      <c r="AF120" s="90">
        <f t="shared" si="315"/>
        <v>88668.19842828087</v>
      </c>
      <c r="AG120" s="15">
        <f>SUM(AD120:AF120)</f>
        <v>130683.75469901989</v>
      </c>
      <c r="AJ120" s="11" t="s">
        <v>129</v>
      </c>
      <c r="AK120" s="90">
        <f>AK12+AK39+AK66+AK93</f>
        <v>23230.259251384949</v>
      </c>
      <c r="AL120" s="90">
        <f t="shared" ref="AL120:AM120" si="316">AL12+AL39+AL66+AL93</f>
        <v>84020.694153938966</v>
      </c>
      <c r="AM120" s="90">
        <f t="shared" si="316"/>
        <v>202575.75432749168</v>
      </c>
      <c r="AN120" s="15">
        <f>SUM(AK120:AM120)</f>
        <v>309826.70773281559</v>
      </c>
      <c r="AQ120" s="11" t="s">
        <v>130</v>
      </c>
      <c r="AR120" s="14">
        <f t="shared" ref="AR120:AU120" si="317">AR12+AR39+AR66+AR93</f>
        <v>3939.5804408797026</v>
      </c>
      <c r="AS120" s="14">
        <f t="shared" si="317"/>
        <v>232208.94401093901</v>
      </c>
      <c r="AT120" s="14">
        <f t="shared" si="317"/>
        <v>1080342.1470780198</v>
      </c>
      <c r="AU120" s="14">
        <f t="shared" si="317"/>
        <v>435698.70880168484</v>
      </c>
      <c r="AV120" s="15">
        <f t="shared" si="294"/>
        <v>1752189.3803315235</v>
      </c>
      <c r="AX120" s="11" t="s">
        <v>130</v>
      </c>
      <c r="AY120" s="14">
        <f t="shared" ref="AY120:BB120" si="318">AY12+AY39+AY66+AY93</f>
        <v>1041.581773577647</v>
      </c>
      <c r="AZ120" s="14">
        <f t="shared" si="318"/>
        <v>91656.938719147089</v>
      </c>
      <c r="BA120" s="14">
        <f t="shared" si="318"/>
        <v>351977.93990990258</v>
      </c>
      <c r="BB120" s="14">
        <f t="shared" si="318"/>
        <v>152561.93765105199</v>
      </c>
      <c r="BC120" s="15">
        <f t="shared" si="296"/>
        <v>597238.39805367927</v>
      </c>
      <c r="BE120" s="11" t="s">
        <v>130</v>
      </c>
      <c r="BF120" s="14">
        <f t="shared" ref="BF120:BI120" si="319">BF12+BF39+BF66+BF93</f>
        <v>2897.9986673020558</v>
      </c>
      <c r="BG120" s="14">
        <f t="shared" si="319"/>
        <v>140552.00529179192</v>
      </c>
      <c r="BH120" s="14">
        <f t="shared" si="319"/>
        <v>728364.20716811728</v>
      </c>
      <c r="BI120" s="14">
        <f t="shared" si="319"/>
        <v>283136.77115063282</v>
      </c>
      <c r="BJ120" s="15">
        <f t="shared" si="298"/>
        <v>1154950.9822778441</v>
      </c>
    </row>
    <row r="121" spans="22:62" x14ac:dyDescent="0.45">
      <c r="V121" s="11" t="s">
        <v>133</v>
      </c>
      <c r="W121" s="14">
        <f t="shared" si="312"/>
        <v>11553.45023196878</v>
      </c>
      <c r="X121" s="14">
        <f t="shared" si="313"/>
        <v>25493.51246473398</v>
      </c>
      <c r="Y121" s="14">
        <f t="shared" si="314"/>
        <v>55468.306529366724</v>
      </c>
      <c r="Z121" s="15">
        <f>SUM(W121:Y121)</f>
        <v>92515.269226069475</v>
      </c>
      <c r="AC121" s="11" t="s">
        <v>133</v>
      </c>
      <c r="AD121" s="90">
        <f t="shared" ref="AD121:AF121" si="320">AD13+AD40+AD67+AD94</f>
        <v>4066.0427092980544</v>
      </c>
      <c r="AE121" s="90">
        <f t="shared" si="320"/>
        <v>9163.3212403071793</v>
      </c>
      <c r="AF121" s="90">
        <f t="shared" si="320"/>
        <v>20337.154763015504</v>
      </c>
      <c r="AG121" s="15">
        <f>SUM(AD121:AF121)</f>
        <v>33566.518712620738</v>
      </c>
      <c r="AJ121" s="11" t="s">
        <v>133</v>
      </c>
      <c r="AK121" s="90">
        <f t="shared" ref="AK121:AM121" si="321">AK13+AK40+AK67+AK94</f>
        <v>7487.4075226707255</v>
      </c>
      <c r="AL121" s="90">
        <f t="shared" si="321"/>
        <v>16330.191224426801</v>
      </c>
      <c r="AM121" s="90">
        <f t="shared" si="321"/>
        <v>35131.15176635122</v>
      </c>
      <c r="AN121" s="15">
        <f>SUM(AK121:AM121)</f>
        <v>58948.750513448744</v>
      </c>
      <c r="AQ121" s="11" t="s">
        <v>134</v>
      </c>
      <c r="AR121" s="14">
        <f t="shared" ref="AR121:AU121" si="322">AR13+AR40+AR67+AR94</f>
        <v>25092.934252008316</v>
      </c>
      <c r="AS121" s="14">
        <f t="shared" si="322"/>
        <v>36425.224782820762</v>
      </c>
      <c r="AT121" s="14">
        <f t="shared" si="322"/>
        <v>31219.038140572266</v>
      </c>
      <c r="AU121" s="14">
        <f t="shared" si="322"/>
        <v>25558.896201478201</v>
      </c>
      <c r="AV121" s="15">
        <f t="shared" si="294"/>
        <v>118296.09337687955</v>
      </c>
      <c r="AX121" s="11" t="s">
        <v>134</v>
      </c>
      <c r="AY121" s="14">
        <f t="shared" ref="AY121:BB121" si="323">AY13+AY40+AY67+AY94</f>
        <v>11858.188760501473</v>
      </c>
      <c r="AZ121" s="14">
        <f t="shared" si="323"/>
        <v>21746.236386293851</v>
      </c>
      <c r="BA121" s="14">
        <f t="shared" si="323"/>
        <v>20623.95110766204</v>
      </c>
      <c r="BB121" s="14">
        <f t="shared" si="323"/>
        <v>15117.536789506878</v>
      </c>
      <c r="BC121" s="15">
        <f t="shared" si="296"/>
        <v>69345.913043964247</v>
      </c>
      <c r="BE121" s="11" t="s">
        <v>134</v>
      </c>
      <c r="BF121" s="14">
        <f t="shared" ref="BF121:BI121" si="324">BF13+BF40+BF67+BF94</f>
        <v>13234.745491506845</v>
      </c>
      <c r="BG121" s="14">
        <f t="shared" si="324"/>
        <v>14678.988396526911</v>
      </c>
      <c r="BH121" s="14">
        <f t="shared" si="324"/>
        <v>10595.087032910224</v>
      </c>
      <c r="BI121" s="14">
        <f t="shared" si="324"/>
        <v>10441.359411971325</v>
      </c>
      <c r="BJ121" s="15">
        <f t="shared" si="298"/>
        <v>48950.180332915304</v>
      </c>
    </row>
    <row r="122" spans="22:62" x14ac:dyDescent="0.45">
      <c r="W122" s="20">
        <f t="shared" ref="W122:Z122" si="325">SUM(W120:W121)</f>
        <v>46337.337942855207</v>
      </c>
      <c r="X122" s="20">
        <f t="shared" si="325"/>
        <v>139976.13442991048</v>
      </c>
      <c r="Y122" s="20">
        <f t="shared" si="325"/>
        <v>346712.25928513927</v>
      </c>
      <c r="Z122" s="21">
        <f t="shared" si="325"/>
        <v>533025.73165790492</v>
      </c>
      <c r="AD122" s="20">
        <f t="shared" ref="AD122:AG122" si="326">SUM(AD120:AD121)</f>
        <v>15619.671168799534</v>
      </c>
      <c r="AE122" s="20">
        <f t="shared" si="326"/>
        <v>39625.249051544721</v>
      </c>
      <c r="AF122" s="20">
        <f t="shared" si="326"/>
        <v>109005.35319129637</v>
      </c>
      <c r="AG122" s="21">
        <f t="shared" si="326"/>
        <v>164250.27341164064</v>
      </c>
      <c r="AK122" s="20">
        <f t="shared" ref="AK122:AM122" si="327">SUM(AK120:AK121)</f>
        <v>30717.666774055673</v>
      </c>
      <c r="AL122" s="20">
        <f t="shared" si="327"/>
        <v>100350.88537836577</v>
      </c>
      <c r="AM122" s="20">
        <f t="shared" si="327"/>
        <v>237706.9060938429</v>
      </c>
      <c r="AN122" s="21">
        <f t="shared" ref="AN122" si="328">SUM(AN120:AN121)</f>
        <v>368775.45824626432</v>
      </c>
      <c r="AR122" s="20">
        <f>SUM(AR116:AR121)</f>
        <v>96434.49948099973</v>
      </c>
      <c r="AS122" s="20">
        <f>SUM(AS116:AS121)</f>
        <v>1132586.1606035798</v>
      </c>
      <c r="AT122" s="20">
        <f>SUM(AT116:AT121)</f>
        <v>3040230.4606159572</v>
      </c>
      <c r="AU122" s="20">
        <f>SUM(AU116:AU121)</f>
        <v>2088864.6232361877</v>
      </c>
      <c r="AV122" s="21">
        <f>SUM(AV116:AV121)</f>
        <v>6358115.743936725</v>
      </c>
      <c r="AY122" s="20">
        <f>SUM(AY116:AY121)</f>
        <v>35676.677176822071</v>
      </c>
      <c r="AZ122" s="20">
        <f>SUM(AZ116:AZ121)</f>
        <v>434711.38881788548</v>
      </c>
      <c r="BA122" s="20">
        <f>SUM(BA116:BA121)</f>
        <v>1139444.153947382</v>
      </c>
      <c r="BB122" s="20">
        <f>SUM(BB116:BB121)</f>
        <v>805618.82331441704</v>
      </c>
      <c r="BC122" s="21">
        <f>SUM(BC116:BC121)</f>
        <v>2415451.0432565063</v>
      </c>
      <c r="BF122" s="20">
        <f>SUM(BF116:BF121)</f>
        <v>60757.822304177666</v>
      </c>
      <c r="BG122" s="20">
        <f>SUM(BG116:BG121)</f>
        <v>697874.77178569429</v>
      </c>
      <c r="BH122" s="20">
        <f>SUM(BH116:BH121)</f>
        <v>1900786.3066685752</v>
      </c>
      <c r="BI122" s="20">
        <f>SUM(BI116:BI121)</f>
        <v>1283245.799921771</v>
      </c>
      <c r="BJ122" s="21">
        <f>SUM(BJ116:BJ121)</f>
        <v>3942664.7006802182</v>
      </c>
    </row>
    <row r="124" spans="22:62" x14ac:dyDescent="0.45">
      <c r="W124" s="10" t="s">
        <v>111</v>
      </c>
      <c r="X124" s="10" t="s">
        <v>112</v>
      </c>
      <c r="Y124" s="10" t="s">
        <v>113</v>
      </c>
      <c r="Z124" s="10" t="s">
        <v>114</v>
      </c>
      <c r="AD124" s="10" t="s">
        <v>111</v>
      </c>
      <c r="AE124" s="10" t="s">
        <v>112</v>
      </c>
      <c r="AF124" s="10" t="s">
        <v>113</v>
      </c>
      <c r="AG124" s="10" t="s">
        <v>114</v>
      </c>
      <c r="AK124" s="10" t="s">
        <v>111</v>
      </c>
      <c r="AL124" s="10" t="s">
        <v>112</v>
      </c>
      <c r="AM124" s="10" t="s">
        <v>113</v>
      </c>
      <c r="AN124" s="10" t="s">
        <v>114</v>
      </c>
      <c r="AV124"/>
    </row>
    <row r="125" spans="22:62" x14ac:dyDescent="0.45">
      <c r="V125" s="11" t="s">
        <v>135</v>
      </c>
      <c r="W125" s="14">
        <f t="shared" ref="W125:W126" si="329">AD125+AK125</f>
        <v>6985.10813774079</v>
      </c>
      <c r="X125" s="14">
        <f t="shared" ref="X125:X126" si="330">AE125+AL125</f>
        <v>510846.43647632538</v>
      </c>
      <c r="Y125" s="14">
        <f t="shared" ref="Y125:Y126" si="331">AF125+AM125</f>
        <v>2134800.9450418679</v>
      </c>
      <c r="Z125" s="15">
        <f>SUM(W125:Y125)</f>
        <v>2652632.4896559343</v>
      </c>
      <c r="AC125" s="11" t="s">
        <v>135</v>
      </c>
      <c r="AD125" s="90">
        <f>AD17+AD44+AD71+AD98</f>
        <v>3684.3341792436486</v>
      </c>
      <c r="AE125" s="90">
        <f t="shared" ref="AE125:AF125" si="332">AE17+AE44+AE71+AE98</f>
        <v>203327.58288674947</v>
      </c>
      <c r="AF125" s="90">
        <f t="shared" si="332"/>
        <v>914828.89628801984</v>
      </c>
      <c r="AG125" s="15">
        <f>SUM(AD125:AF125)</f>
        <v>1121840.813354013</v>
      </c>
      <c r="AJ125" s="11" t="s">
        <v>135</v>
      </c>
      <c r="AK125" s="90">
        <f>AK17+AK44+AK71+AK98</f>
        <v>3300.7739584971414</v>
      </c>
      <c r="AL125" s="90">
        <f t="shared" ref="AL125:AM125" si="333">AL17+AL44+AL71+AL98</f>
        <v>307518.85358957591</v>
      </c>
      <c r="AM125" s="90">
        <f t="shared" si="333"/>
        <v>1219972.0487538481</v>
      </c>
      <c r="AN125" s="15">
        <f>SUM(AK125:AM125)</f>
        <v>1530791.6763019213</v>
      </c>
      <c r="AV125" s="24"/>
    </row>
    <row r="126" spans="22:62" x14ac:dyDescent="0.45">
      <c r="V126" s="11" t="s">
        <v>136</v>
      </c>
      <c r="W126" s="14">
        <f t="shared" si="329"/>
        <v>18019.119148395424</v>
      </c>
      <c r="X126" s="14">
        <f t="shared" si="330"/>
        <v>445338.3649145232</v>
      </c>
      <c r="Y126" s="14">
        <f t="shared" si="331"/>
        <v>2590803.9451830876</v>
      </c>
      <c r="Z126" s="15">
        <f>SUM(W126:Y126)</f>
        <v>3054161.4292460061</v>
      </c>
      <c r="AC126" s="11" t="s">
        <v>136</v>
      </c>
      <c r="AD126" s="90">
        <f t="shared" ref="AD126:AF126" si="334">AD18+AD45+AD72+AD99</f>
        <v>4514.4830682774154</v>
      </c>
      <c r="AE126" s="90">
        <f t="shared" si="334"/>
        <v>170012.32049329739</v>
      </c>
      <c r="AF126" s="90">
        <f t="shared" si="334"/>
        <v>885487.23988531413</v>
      </c>
      <c r="AG126" s="15">
        <f>SUM(AD126:AF126)</f>
        <v>1060014.0434468889</v>
      </c>
      <c r="AJ126" s="11" t="s">
        <v>136</v>
      </c>
      <c r="AK126" s="90">
        <f t="shared" ref="AK126:AM126" si="335">AK18+AK45+AK72+AK99</f>
        <v>13504.636080118009</v>
      </c>
      <c r="AL126" s="90">
        <f t="shared" si="335"/>
        <v>275326.04442122584</v>
      </c>
      <c r="AM126" s="90">
        <f t="shared" si="335"/>
        <v>1705316.7052977735</v>
      </c>
      <c r="AN126" s="15">
        <f>SUM(AK126:AM126)</f>
        <v>1994147.3857991174</v>
      </c>
    </row>
    <row r="127" spans="22:62" x14ac:dyDescent="0.45">
      <c r="W127" s="20">
        <f t="shared" ref="W127:Z127" si="336">SUM(W125:W126)</f>
        <v>25004.227286136214</v>
      </c>
      <c r="X127" s="20">
        <f t="shared" si="336"/>
        <v>956184.80139084859</v>
      </c>
      <c r="Y127" s="20">
        <f t="shared" si="336"/>
        <v>4725604.890224956</v>
      </c>
      <c r="Z127" s="21">
        <f t="shared" si="336"/>
        <v>5706793.9189019408</v>
      </c>
      <c r="AD127" s="20">
        <f t="shared" ref="AD127:AG127" si="337">SUM(AD125:AD126)</f>
        <v>8198.8172475210631</v>
      </c>
      <c r="AE127" s="20">
        <f t="shared" si="337"/>
        <v>373339.90338004683</v>
      </c>
      <c r="AF127" s="20">
        <f t="shared" si="337"/>
        <v>1800316.136173334</v>
      </c>
      <c r="AG127" s="21">
        <f t="shared" si="337"/>
        <v>2181854.8568009017</v>
      </c>
      <c r="AK127" s="20">
        <f t="shared" ref="AK127:AM127" si="338">SUM(AK125:AK126)</f>
        <v>16805.410038615151</v>
      </c>
      <c r="AL127" s="20">
        <f t="shared" si="338"/>
        <v>582844.89801080176</v>
      </c>
      <c r="AM127" s="20">
        <f t="shared" si="338"/>
        <v>2925288.7540516215</v>
      </c>
      <c r="AN127" s="21">
        <f t="shared" ref="AN127" si="339">SUM(AN125:AN126)</f>
        <v>3524939.0621010386</v>
      </c>
      <c r="AW127" s="14"/>
      <c r="AX127" s="30"/>
    </row>
    <row r="128" spans="22:62" x14ac:dyDescent="0.45">
      <c r="AW128" s="50"/>
      <c r="AX128" s="30"/>
    </row>
    <row r="129" spans="22:48" x14ac:dyDescent="0.45">
      <c r="W129" s="10" t="s">
        <v>111</v>
      </c>
      <c r="X129" s="10" t="s">
        <v>112</v>
      </c>
      <c r="Y129" s="10" t="s">
        <v>113</v>
      </c>
      <c r="Z129" s="10" t="s">
        <v>114</v>
      </c>
      <c r="AD129" s="10" t="s">
        <v>111</v>
      </c>
      <c r="AE129" s="10" t="s">
        <v>112</v>
      </c>
      <c r="AF129" s="10" t="s">
        <v>113</v>
      </c>
      <c r="AG129" s="10" t="s">
        <v>114</v>
      </c>
      <c r="AK129" s="10" t="s">
        <v>111</v>
      </c>
      <c r="AL129" s="10" t="s">
        <v>112</v>
      </c>
      <c r="AM129" s="10" t="s">
        <v>113</v>
      </c>
      <c r="AN129" s="10" t="s">
        <v>114</v>
      </c>
      <c r="AV129" s="30"/>
    </row>
    <row r="130" spans="22:48" x14ac:dyDescent="0.45">
      <c r="V130" s="11" t="s">
        <v>137</v>
      </c>
      <c r="W130" s="14">
        <f t="shared" ref="W130:W131" si="340">AD130+AK130</f>
        <v>14079.538707515723</v>
      </c>
      <c r="X130" s="14">
        <f t="shared" ref="X130:X131" si="341">AE130+AL130</f>
        <v>213129.42090358422</v>
      </c>
      <c r="Y130" s="14">
        <f t="shared" ref="Y130:Y131" si="342">AF130+AM130</f>
        <v>1074763.0893033829</v>
      </c>
      <c r="Z130" s="15">
        <f>SUM(W130:Y130)</f>
        <v>1301972.0489144828</v>
      </c>
      <c r="AC130" s="11" t="s">
        <v>137</v>
      </c>
      <c r="AD130" s="90">
        <f>AD22+AD49+AD76+AD103</f>
        <v>3472.9012946997686</v>
      </c>
      <c r="AE130" s="90">
        <f t="shared" ref="AE130:AF130" si="343">AE22+AE49+AE76+AE103</f>
        <v>78355.381774150301</v>
      </c>
      <c r="AF130" s="90">
        <f t="shared" si="343"/>
        <v>380947.36232435954</v>
      </c>
      <c r="AG130" s="15">
        <f>SUM(AD130:AF130)</f>
        <v>462775.64539320959</v>
      </c>
      <c r="AJ130" s="11" t="s">
        <v>137</v>
      </c>
      <c r="AK130" s="90">
        <f>AK22+AK49+AK76+AK103</f>
        <v>10606.637412815955</v>
      </c>
      <c r="AL130" s="90">
        <f t="shared" ref="AL130:AM130" si="344">AL22+AL49+AL76+AL103</f>
        <v>134774.03912943392</v>
      </c>
      <c r="AM130" s="90">
        <f t="shared" si="344"/>
        <v>693815.72697902343</v>
      </c>
      <c r="AN130" s="15">
        <f>SUM(AK130:AM130)</f>
        <v>839196.40352127329</v>
      </c>
      <c r="AV130" s="30"/>
    </row>
    <row r="131" spans="22:48" x14ac:dyDescent="0.45">
      <c r="V131" s="11" t="s">
        <v>140</v>
      </c>
      <c r="W131" s="14">
        <f t="shared" si="340"/>
        <v>3939.580440879703</v>
      </c>
      <c r="X131" s="14">
        <f t="shared" si="341"/>
        <v>232208.94401093901</v>
      </c>
      <c r="Y131" s="14">
        <f t="shared" si="342"/>
        <v>1516040.8558797045</v>
      </c>
      <c r="Z131" s="15">
        <f>SUM(W131:Y131)</f>
        <v>1752189.3803315233</v>
      </c>
      <c r="AC131" s="11" t="s">
        <v>140</v>
      </c>
      <c r="AD131" s="90">
        <f t="shared" ref="AD131:AF131" si="345">AD23+AD50+AD77+AD104</f>
        <v>1041.581773577647</v>
      </c>
      <c r="AE131" s="90">
        <f t="shared" si="345"/>
        <v>91656.938719147089</v>
      </c>
      <c r="AF131" s="90">
        <f t="shared" si="345"/>
        <v>504539.87756095448</v>
      </c>
      <c r="AG131" s="15">
        <f>SUM(AD131:AF131)</f>
        <v>597238.39805367927</v>
      </c>
      <c r="AJ131" s="11" t="s">
        <v>140</v>
      </c>
      <c r="AK131" s="90">
        <f t="shared" ref="AK131:AM131" si="346">AK23+AK50+AK77+AK104</f>
        <v>2897.9986673020558</v>
      </c>
      <c r="AL131" s="90">
        <f t="shared" si="346"/>
        <v>140552.00529179192</v>
      </c>
      <c r="AM131" s="90">
        <f t="shared" si="346"/>
        <v>1011500.9783187499</v>
      </c>
      <c r="AN131" s="15">
        <f>SUM(AK131:AM131)</f>
        <v>1154950.9822778439</v>
      </c>
    </row>
    <row r="132" spans="22:48" x14ac:dyDescent="0.45">
      <c r="W132" s="20">
        <f t="shared" ref="W132:Z132" si="347">SUM(W130:W131)</f>
        <v>18019.119148395424</v>
      </c>
      <c r="X132" s="20">
        <f t="shared" si="347"/>
        <v>445338.3649145232</v>
      </c>
      <c r="Y132" s="20">
        <f t="shared" si="347"/>
        <v>2590803.9451830871</v>
      </c>
      <c r="Z132" s="21">
        <f t="shared" si="347"/>
        <v>3054161.4292460061</v>
      </c>
      <c r="AD132" s="20">
        <f t="shared" ref="AD132:AG132" si="348">SUM(AD130:AD131)</f>
        <v>4514.4830682774154</v>
      </c>
      <c r="AE132" s="20">
        <f t="shared" si="348"/>
        <v>170012.32049329739</v>
      </c>
      <c r="AF132" s="20">
        <f t="shared" si="348"/>
        <v>885487.23988531402</v>
      </c>
      <c r="AG132" s="21">
        <f t="shared" si="348"/>
        <v>1060014.0434468889</v>
      </c>
      <c r="AK132" s="20">
        <f t="shared" ref="AK132:AM132" si="349">SUM(AK130:AK131)</f>
        <v>13504.636080118011</v>
      </c>
      <c r="AL132" s="20">
        <f t="shared" si="349"/>
        <v>275326.04442122584</v>
      </c>
      <c r="AM132" s="20">
        <f t="shared" si="349"/>
        <v>1705316.7052977732</v>
      </c>
      <c r="AN132" s="21">
        <f t="shared" ref="AN132" si="350">SUM(AN130:AN131)</f>
        <v>1994147.3857991172</v>
      </c>
    </row>
    <row r="134" spans="22:48" x14ac:dyDescent="0.45">
      <c r="W134" s="10" t="s">
        <v>111</v>
      </c>
      <c r="X134" s="10" t="s">
        <v>112</v>
      </c>
      <c r="Y134" s="10" t="s">
        <v>113</v>
      </c>
      <c r="Z134" s="10" t="s">
        <v>114</v>
      </c>
      <c r="AD134" s="10" t="s">
        <v>111</v>
      </c>
      <c r="AE134" s="10" t="s">
        <v>112</v>
      </c>
      <c r="AF134" s="10" t="s">
        <v>113</v>
      </c>
      <c r="AG134" s="10" t="s">
        <v>114</v>
      </c>
      <c r="AK134" s="10" t="s">
        <v>111</v>
      </c>
      <c r="AL134" s="10" t="s">
        <v>112</v>
      </c>
      <c r="AM134" s="10" t="s">
        <v>113</v>
      </c>
      <c r="AN134" s="10" t="s">
        <v>114</v>
      </c>
    </row>
    <row r="135" spans="22:48" x14ac:dyDescent="0.45">
      <c r="V135" s="11" t="s">
        <v>141</v>
      </c>
      <c r="W135" s="14">
        <f t="shared" ref="W135:W136" si="351">AD135+AK135</f>
        <v>25004.227286136214</v>
      </c>
      <c r="X135" s="14">
        <f t="shared" ref="X135:X136" si="352">AE135+AL135</f>
        <v>956184.80139084859</v>
      </c>
      <c r="Y135" s="14">
        <f t="shared" ref="Y135:Y136" si="353">AF135+AM135</f>
        <v>4725604.890224956</v>
      </c>
      <c r="Z135" s="15">
        <f>SUM(W135:Y135)</f>
        <v>5706793.9189019408</v>
      </c>
      <c r="AC135" s="11" t="s">
        <v>141</v>
      </c>
      <c r="AD135" s="90">
        <f t="shared" ref="AD135:AF135" si="354">AD27+AD54+AD81+AD108</f>
        <v>8198.8172475210649</v>
      </c>
      <c r="AE135" s="90">
        <f t="shared" si="354"/>
        <v>373339.90338004689</v>
      </c>
      <c r="AF135" s="90">
        <f t="shared" si="354"/>
        <v>1800316.136173334</v>
      </c>
      <c r="AG135" s="15">
        <f>SUM(AD135:AF135)</f>
        <v>2181854.8568009017</v>
      </c>
      <c r="AJ135" s="11" t="s">
        <v>141</v>
      </c>
      <c r="AK135" s="90">
        <f t="shared" ref="AK135:AM135" si="355">AK27+AK54+AK81+AK108</f>
        <v>16805.410038615151</v>
      </c>
      <c r="AL135" s="90">
        <f t="shared" si="355"/>
        <v>582844.89801080176</v>
      </c>
      <c r="AM135" s="90">
        <f t="shared" si="355"/>
        <v>2925288.7540516215</v>
      </c>
      <c r="AN135" s="15">
        <f>SUM(AK135:AM135)</f>
        <v>3524939.0621010382</v>
      </c>
    </row>
    <row r="136" spans="22:48" x14ac:dyDescent="0.45">
      <c r="V136" s="11" t="s">
        <v>142</v>
      </c>
      <c r="W136" s="75">
        <f t="shared" si="351"/>
        <v>25092.934252008316</v>
      </c>
      <c r="X136" s="75">
        <f t="shared" si="352"/>
        <v>36425.224782820762</v>
      </c>
      <c r="Y136" s="75">
        <f t="shared" si="353"/>
        <v>56777.934342050467</v>
      </c>
      <c r="Z136" s="95">
        <f>SUM(W136:Y136)</f>
        <v>118296.09337687955</v>
      </c>
      <c r="AC136" s="11" t="s">
        <v>142</v>
      </c>
      <c r="AD136" s="75">
        <f t="shared" ref="AD136:AF136" si="356">AD28+AD55+AD82+AD109</f>
        <v>11858.188760501473</v>
      </c>
      <c r="AE136" s="75">
        <f t="shared" si="356"/>
        <v>21746.236386293851</v>
      </c>
      <c r="AF136" s="75">
        <f t="shared" si="356"/>
        <v>35741.487897168918</v>
      </c>
      <c r="AG136" s="95">
        <f>SUM(AD136:AF136)</f>
        <v>69345.913043964247</v>
      </c>
      <c r="AJ136" s="11" t="s">
        <v>142</v>
      </c>
      <c r="AK136" s="75">
        <f t="shared" ref="AK136:AM136" si="357">AK28+AK55+AK82+AK109</f>
        <v>13234.745491506845</v>
      </c>
      <c r="AL136" s="75">
        <f t="shared" si="357"/>
        <v>14678.988396526911</v>
      </c>
      <c r="AM136" s="75">
        <f t="shared" si="357"/>
        <v>21036.446444881549</v>
      </c>
      <c r="AN136" s="95">
        <f>SUM(AK136:AM136)</f>
        <v>48950.180332915304</v>
      </c>
    </row>
    <row r="137" spans="22:48" x14ac:dyDescent="0.45">
      <c r="W137" s="96">
        <f t="shared" ref="W137:Z137" si="358">SUM(W135:W136)</f>
        <v>50097.16153814453</v>
      </c>
      <c r="X137" s="96">
        <f t="shared" si="358"/>
        <v>992610.02617366938</v>
      </c>
      <c r="Y137" s="96">
        <f t="shared" si="358"/>
        <v>4782382.8245670069</v>
      </c>
      <c r="Z137" s="97">
        <f t="shared" si="358"/>
        <v>5825090.0122788204</v>
      </c>
      <c r="AD137" s="96">
        <f t="shared" ref="AD137:AF137" si="359">AD29+AD56+AD83+AD110</f>
        <v>20057.006008022538</v>
      </c>
      <c r="AE137" s="96">
        <f t="shared" si="359"/>
        <v>395086.13976634078</v>
      </c>
      <c r="AF137" s="96">
        <f t="shared" si="359"/>
        <v>1836057.6240705028</v>
      </c>
      <c r="AG137" s="97">
        <f t="shared" ref="AG137" si="360">SUM(AG135:AG136)</f>
        <v>2251200.7698448659</v>
      </c>
      <c r="AK137" s="96">
        <f t="shared" ref="AK137:AM137" si="361">AK29+AK56+AK83+AK110</f>
        <v>30040.155530121996</v>
      </c>
      <c r="AL137" s="96">
        <f t="shared" si="361"/>
        <v>597523.88640732877</v>
      </c>
      <c r="AM137" s="96">
        <f t="shared" si="361"/>
        <v>2946325.2004965027</v>
      </c>
      <c r="AN137" s="97">
        <f t="shared" ref="AN137" si="362">SUM(AN135:AN136)</f>
        <v>3573889.2424339536</v>
      </c>
    </row>
    <row r="138" spans="22:48" x14ac:dyDescent="0.45">
      <c r="V138" s="55" t="s">
        <v>254</v>
      </c>
      <c r="W138" s="98">
        <f t="shared" ref="W138" si="363">AD138+AK138</f>
        <v>22683.036925000801</v>
      </c>
      <c r="X138" s="98">
        <f t="shared" ref="X138" si="364">AE138+AL138</f>
        <v>24523.271793550502</v>
      </c>
      <c r="Y138" s="98">
        <f t="shared" ref="Y138" si="365">AF138+AM138</f>
        <v>32869.650555983957</v>
      </c>
      <c r="Z138" s="99">
        <f>SUM(W138:Y138)</f>
        <v>80075.959274535257</v>
      </c>
      <c r="AC138" s="55" t="s">
        <v>254</v>
      </c>
      <c r="AD138" s="98">
        <f t="shared" ref="AD138:AF138" si="366">AD30+AD57+AD84+AD111</f>
        <v>8924.5885019302623</v>
      </c>
      <c r="AE138" s="98">
        <f t="shared" si="366"/>
        <v>12937.565312802257</v>
      </c>
      <c r="AF138" s="98">
        <f t="shared" si="366"/>
        <v>17915.125215297685</v>
      </c>
      <c r="AG138" s="99">
        <f>SUM(AD138:AF138)</f>
        <v>39777.2790300302</v>
      </c>
      <c r="AJ138" s="55" t="s">
        <v>254</v>
      </c>
      <c r="AK138" s="98">
        <f t="shared" ref="AK138:AM138" si="367">AK30+AK57+AK84+AK111</f>
        <v>13758.448423070537</v>
      </c>
      <c r="AL138" s="98">
        <f t="shared" si="367"/>
        <v>11585.706480748246</v>
      </c>
      <c r="AM138" s="98">
        <f t="shared" si="367"/>
        <v>14954.525340686268</v>
      </c>
      <c r="AN138" s="99">
        <f>SUM(AK138:AM138)</f>
        <v>40298.680244505049</v>
      </c>
    </row>
    <row r="139" spans="22:48" x14ac:dyDescent="0.45">
      <c r="V139" s="56"/>
      <c r="W139" s="58">
        <f>W135+W138</f>
        <v>47687.264211137015</v>
      </c>
      <c r="X139" s="58">
        <f t="shared" ref="X139:Z139" si="368">X135+X138</f>
        <v>980708.07318439905</v>
      </c>
      <c r="Y139" s="58">
        <f t="shared" si="368"/>
        <v>4758474.5407809401</v>
      </c>
      <c r="Z139" s="59">
        <f t="shared" si="368"/>
        <v>5786869.8781764759</v>
      </c>
      <c r="AC139" s="56"/>
      <c r="AD139" s="58">
        <f>AD135+AD138</f>
        <v>17123.405749451325</v>
      </c>
      <c r="AE139" s="58">
        <f t="shared" ref="AE139:AG139" si="369">AE135+AE138</f>
        <v>386277.46869284916</v>
      </c>
      <c r="AF139" s="58">
        <f t="shared" si="369"/>
        <v>1818231.2613886318</v>
      </c>
      <c r="AG139" s="59">
        <f t="shared" si="369"/>
        <v>2221632.1358309318</v>
      </c>
      <c r="AJ139" s="56"/>
      <c r="AK139" s="58">
        <f>AK135+AK138</f>
        <v>30563.85846168569</v>
      </c>
      <c r="AL139" s="58">
        <f t="shared" ref="AL139:AN139" si="370">AL135+AL138</f>
        <v>594430.60449155001</v>
      </c>
      <c r="AM139" s="58">
        <f t="shared" si="370"/>
        <v>2940243.2793923076</v>
      </c>
      <c r="AN139" s="59">
        <f t="shared" si="370"/>
        <v>3565237.7423455431</v>
      </c>
    </row>
  </sheetData>
  <conditionalFormatting sqref="AY8:BB13">
    <cfRule type="expression" dxfId="0" priority="1">
      <formula>CC13&gt;100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HBC_Pk</vt:lpstr>
      <vt:lpstr>HBO_Ok</vt:lpstr>
      <vt:lpstr>HBO_Pk</vt:lpstr>
      <vt:lpstr>HBW_Ok</vt:lpstr>
      <vt:lpstr>HBW_Pk</vt:lpstr>
      <vt:lpstr>NHB_Ok</vt:lpstr>
      <vt:lpstr>NHB_Pk</vt:lpstr>
      <vt:lpstr>Summary</vt:lpstr>
      <vt:lpstr>2012 HHS Shares</vt:lpstr>
      <vt:lpstr>2019 OBS Shares</vt:lpstr>
      <vt:lpstr>2015 OBS Shares</vt:lpstr>
      <vt:lpstr>Compare v7 &amp; v8</vt:lpstr>
      <vt:lpstr>v7 Targets</vt:lpstr>
      <vt:lpstr>HBC_PK</vt:lpstr>
      <vt:lpstr>HBO_OK</vt:lpstr>
      <vt:lpstr>HBO_PK</vt:lpstr>
      <vt:lpstr>HBW_OK</vt:lpstr>
      <vt:lpstr>HBW_Ok_Moto</vt:lpstr>
      <vt:lpstr>HBW_PK</vt:lpstr>
      <vt:lpstr>HBW_Pk_Moto</vt:lpstr>
      <vt:lpstr>NHB_OK</vt:lpstr>
      <vt:lpstr>NHB_PK</vt:lpstr>
    </vt:vector>
  </TitlesOfParts>
  <Company>Resource Systems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Worthen</dc:creator>
  <cp:lastModifiedBy>Bill Hereth</cp:lastModifiedBy>
  <dcterms:created xsi:type="dcterms:W3CDTF">2014-08-06T16:19:42Z</dcterms:created>
  <dcterms:modified xsi:type="dcterms:W3CDTF">2023-03-01T15:25:58Z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db3d76dd-3ffc-46e8-b5d6-85e4310ee38c</vt:lpwstr>
  </property>
</Properties>
</file>